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yn12143\AppData\Local\Microsoft\Windows\INetCache\Content.Outlook\234HIBCJ\"/>
    </mc:Choice>
  </mc:AlternateContent>
  <xr:revisionPtr revIDLastSave="0" documentId="13_ncr:1_{C7DE608F-E178-4D9C-B00E-9C290F475212}" xr6:coauthVersionLast="47" xr6:coauthVersionMax="47" xr10:uidLastSave="{00000000-0000-0000-0000-000000000000}"/>
  <bookViews>
    <workbookView xWindow="1050" yWindow="680" windowWidth="18150" windowHeight="10120" xr2:uid="{19AD508B-6FDC-4B6C-BD87-7975EBE2E9F3}"/>
  </bookViews>
  <sheets>
    <sheet name="Renewable Escalator Summary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8" i="1"/>
  <c r="Q8" i="1"/>
  <c r="P15" i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Q15" i="1"/>
  <c r="Q16" i="1"/>
  <c r="Q17" i="1"/>
  <c r="Q18" i="1"/>
  <c r="Q19" i="1"/>
  <c r="Q20" i="1"/>
  <c r="Q21" i="1"/>
  <c r="Q22" i="1"/>
  <c r="Q23" i="1"/>
  <c r="Q24" i="1"/>
  <c r="Q25" i="1"/>
  <c r="U8" i="1" l="1"/>
  <c r="U30" i="1" s="1"/>
  <c r="U10" i="1"/>
  <c r="U32" i="1" s="1"/>
  <c r="U9" i="1"/>
  <c r="U31" i="1" s="1"/>
  <c r="W9" i="1"/>
  <c r="W10" i="1" s="1"/>
  <c r="W11" i="1" s="1"/>
  <c r="W12" i="1" s="1"/>
  <c r="W13" i="1" s="1"/>
  <c r="W14" i="1" s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C8" i="1"/>
  <c r="AC9" i="1" s="1"/>
  <c r="Y8" i="1"/>
  <c r="Y9" i="1" s="1"/>
  <c r="Y10" i="1" s="1"/>
  <c r="Y11" i="1" s="1"/>
  <c r="Y12" i="1" s="1"/>
  <c r="Y13" i="1" s="1"/>
  <c r="Y14" i="1" s="1"/>
  <c r="AC10" i="1" l="1"/>
  <c r="AC11" i="1" l="1"/>
  <c r="H33" i="1"/>
  <c r="H34" i="1"/>
  <c r="H36" i="1" s="1"/>
  <c r="Q9" i="1"/>
  <c r="Q10" i="1"/>
  <c r="Q11" i="1"/>
  <c r="Q12" i="1"/>
  <c r="Q13" i="1"/>
  <c r="Q14" i="1"/>
  <c r="P9" i="1"/>
  <c r="P10" i="1" s="1"/>
  <c r="P11" i="1" s="1"/>
  <c r="P12" i="1" s="1"/>
  <c r="P13" i="1" s="1"/>
  <c r="P14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AC12" i="1" l="1"/>
  <c r="AC13" i="1" l="1"/>
  <c r="AC14" i="1" l="1"/>
  <c r="AC15" i="1" l="1"/>
  <c r="AC16" i="1" l="1"/>
  <c r="AC17" i="1" l="1"/>
  <c r="AC18" i="1" l="1"/>
  <c r="AC19" i="1" l="1"/>
  <c r="AC20" i="1" s="1"/>
  <c r="AC21" i="1" s="1"/>
  <c r="AC22" i="1" s="1"/>
  <c r="AC23" i="1" s="1"/>
  <c r="AC24" i="1" s="1"/>
  <c r="AC25" i="1" s="1"/>
  <c r="AC26" i="1" s="1"/>
  <c r="AC27" i="1" s="1"/>
  <c r="AC28" i="1" l="1"/>
  <c r="AC30" i="1"/>
  <c r="AF30" i="1" s="1"/>
  <c r="AC29" i="1" l="1"/>
  <c r="AC32" i="1" s="1"/>
  <c r="AF32" i="1" s="1"/>
  <c r="AC31" i="1"/>
  <c r="AF31" i="1" s="1"/>
</calcChain>
</file>

<file path=xl/sharedStrings.xml><?xml version="1.0" encoding="utf-8"?>
<sst xmlns="http://schemas.openxmlformats.org/spreadsheetml/2006/main" count="46" uniqueCount="36">
  <si>
    <t>Base</t>
  </si>
  <si>
    <t>Low</t>
  </si>
  <si>
    <t>High</t>
  </si>
  <si>
    <t>Year</t>
  </si>
  <si>
    <t>BESS-4HR</t>
  </si>
  <si>
    <t>2023$/kW</t>
  </si>
  <si>
    <t xml:space="preserve">4-Hour BESS Capital Cost without the </t>
  </si>
  <si>
    <t>Renewable Energy and BESS</t>
  </si>
  <si>
    <t>$/MW-Mth</t>
  </si>
  <si>
    <t>Mthly Cost/MW</t>
  </si>
  <si>
    <t>Comparison of BESS Costs vs. Tranche 1 BESS Example</t>
  </si>
  <si>
    <t>2026 COD</t>
  </si>
  <si>
    <t>Mthly Cost/MW*</t>
  </si>
  <si>
    <t>*Offer includes 2%</t>
  </si>
  <si>
    <t>Escalation</t>
  </si>
  <si>
    <t>1st Yr. Generic BESS Available</t>
  </si>
  <si>
    <t>20-Year Cost</t>
  </si>
  <si>
    <t>Monthly Cost/MW</t>
  </si>
  <si>
    <t>Sample Project w. 2% Esc.</t>
  </si>
  <si>
    <t>10% Lev. Fixed charge rate, new BESS</t>
  </si>
  <si>
    <t>Approx. Nominal</t>
  </si>
  <si>
    <t xml:space="preserve">of Tranche 1 </t>
  </si>
  <si>
    <t>Tranche 1 Sample Project</t>
  </si>
  <si>
    <t>(Caguas Energy Storage)</t>
  </si>
  <si>
    <t>Generic as a % of Tranche 1 BESS</t>
  </si>
  <si>
    <t>Puerto Rico Cost Scale Factors (NREL Method)</t>
  </si>
  <si>
    <t xml:space="preserve">Generic 4-Hour BESS Capital Cost with the </t>
  </si>
  <si>
    <t xml:space="preserve">With PR Cost </t>
  </si>
  <si>
    <t>Scale Factors</t>
  </si>
  <si>
    <t>Base Forecast</t>
  </si>
  <si>
    <t>Low Forecast</t>
  </si>
  <si>
    <t>High Forecast</t>
  </si>
  <si>
    <t>Low Case</t>
  </si>
  <si>
    <t>High Case</t>
  </si>
  <si>
    <t>Base Case</t>
  </si>
  <si>
    <t>Generic BESS-4HR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</si>
</sst>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1" applyNumberFormat="1" applyFont="1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2" borderId="0" xfId="0" applyFill="1" applyAlignment="1">
      <alignment horizontal="left"/>
    </xf>
    <xf numFmtId="164" fontId="0" fillId="2" borderId="0" xfId="1" applyNumberFormat="1" applyFont="1" applyFill="1"/>
    <xf numFmtId="44" fontId="0" fillId="0" borderId="0" xfId="0" applyNumberFormat="1"/>
    <xf numFmtId="0" fontId="0" fillId="0" borderId="5" xfId="0" applyBorder="1"/>
    <xf numFmtId="0" fontId="0" fillId="0" borderId="6" xfId="0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0" fontId="0" fillId="0" borderId="8" xfId="0" applyBorder="1"/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1" applyNumberFormat="1" applyFont="1" applyFill="1"/>
    <xf numFmtId="164" fontId="0" fillId="3" borderId="5" xfId="0" applyNumberFormat="1" applyFill="1" applyBorder="1"/>
    <xf numFmtId="164" fontId="0" fillId="3" borderId="0" xfId="1" applyNumberFormat="1" applyFont="1" applyFill="1" applyBorder="1"/>
    <xf numFmtId="164" fontId="0" fillId="0" borderId="5" xfId="0" applyNumberFormat="1" applyBorder="1"/>
    <xf numFmtId="164" fontId="0" fillId="0" borderId="7" xfId="0" applyNumberFormat="1" applyBorder="1"/>
    <xf numFmtId="164" fontId="0" fillId="4" borderId="0" xfId="0" applyNumberFormat="1" applyFill="1"/>
    <xf numFmtId="164" fontId="0" fillId="4" borderId="0" xfId="2" applyNumberFormat="1" applyFont="1" applyFill="1" applyBorder="1"/>
    <xf numFmtId="165" fontId="0" fillId="4" borderId="0" xfId="2" applyNumberFormat="1" applyFont="1" applyFill="1"/>
    <xf numFmtId="164" fontId="0" fillId="3" borderId="0" xfId="0" applyNumberFormat="1" applyFill="1"/>
    <xf numFmtId="165" fontId="0" fillId="3" borderId="0" xfId="2" applyNumberFormat="1" applyFont="1" applyFill="1"/>
    <xf numFmtId="164" fontId="0" fillId="4" borderId="5" xfId="0" applyNumberFormat="1" applyFill="1" applyBorder="1"/>
    <xf numFmtId="164" fontId="0" fillId="5" borderId="5" xfId="0" applyNumberFormat="1" applyFill="1" applyBorder="1"/>
    <xf numFmtId="164" fontId="0" fillId="5" borderId="0" xfId="0" applyNumberFormat="1" applyFill="1"/>
    <xf numFmtId="165" fontId="0" fillId="5" borderId="0" xfId="2" applyNumberFormat="1" applyFont="1" applyFill="1"/>
    <xf numFmtId="164" fontId="0" fillId="4" borderId="0" xfId="1" applyNumberFormat="1" applyFont="1" applyFill="1" applyBorder="1"/>
    <xf numFmtId="164" fontId="0" fillId="5" borderId="0" xfId="2" applyNumberFormat="1" applyFont="1" applyFill="1" applyBorder="1"/>
    <xf numFmtId="164" fontId="0" fillId="5" borderId="1" xfId="1" applyNumberFormat="1" applyFont="1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B82B-E53B-47B9-BE02-B4DB88CA152E}">
  <dimension ref="D1:AL36"/>
  <sheetViews>
    <sheetView tabSelected="1" zoomScale="85" zoomScaleNormal="85" workbookViewId="0">
      <selection activeCell="A2" sqref="A2"/>
    </sheetView>
  </sheetViews>
  <sheetFormatPr defaultRowHeight="14.5" x14ac:dyDescent="0.35"/>
  <cols>
    <col min="1" max="1" width="3.54296875" customWidth="1"/>
    <col min="2" max="2" width="2.7265625" customWidth="1"/>
    <col min="3" max="3" width="3.7265625" customWidth="1"/>
    <col min="4" max="4" width="4.81640625" customWidth="1"/>
    <col min="5" max="5" width="6.1796875" customWidth="1"/>
    <col min="6" max="6" width="14.54296875" customWidth="1"/>
    <col min="7" max="7" width="11.81640625" customWidth="1"/>
    <col min="8" max="8" width="13.453125" customWidth="1"/>
    <col min="9" max="9" width="12.1796875" customWidth="1"/>
    <col min="10" max="10" width="12.90625" customWidth="1"/>
    <col min="11" max="14" width="10.81640625" customWidth="1"/>
    <col min="15" max="15" width="4.453125" customWidth="1"/>
    <col min="17" max="17" width="12.7265625" customWidth="1"/>
    <col min="18" max="18" width="8.6328125" bestFit="1" customWidth="1"/>
    <col min="19" max="19" width="9" bestFit="1" customWidth="1"/>
    <col min="21" max="21" width="16.54296875" customWidth="1"/>
    <col min="25" max="25" width="23" customWidth="1"/>
    <col min="26" max="26" width="11.1796875" customWidth="1"/>
    <col min="27" max="27" width="0.1796875" customWidth="1"/>
    <col min="29" max="29" width="23.7265625" customWidth="1"/>
  </cols>
  <sheetData>
    <row r="1" spans="4:38" x14ac:dyDescent="0.35">
      <c r="G1" s="38" t="s">
        <v>26</v>
      </c>
      <c r="H1" s="38"/>
      <c r="I1" s="38"/>
      <c r="J1" s="38"/>
      <c r="K1" s="38" t="s">
        <v>7</v>
      </c>
      <c r="L1" s="38"/>
      <c r="M1" s="38"/>
      <c r="N1" s="38"/>
    </row>
    <row r="2" spans="4:38" x14ac:dyDescent="0.35">
      <c r="G2" s="37" t="s">
        <v>25</v>
      </c>
      <c r="H2" s="37"/>
      <c r="I2" s="37"/>
      <c r="J2" s="37"/>
      <c r="K2" s="38" t="s">
        <v>25</v>
      </c>
      <c r="L2" s="38"/>
      <c r="M2" s="38"/>
      <c r="N2" s="38"/>
      <c r="P2" s="38" t="s">
        <v>6</v>
      </c>
      <c r="Q2" s="38"/>
      <c r="R2" s="38"/>
      <c r="S2" s="38"/>
      <c r="U2" s="40" t="s">
        <v>10</v>
      </c>
      <c r="V2" s="39"/>
      <c r="W2" s="39"/>
      <c r="X2" s="39"/>
      <c r="Y2" s="39"/>
      <c r="Z2" s="39"/>
      <c r="AA2" s="41"/>
    </row>
    <row r="3" spans="4:38" x14ac:dyDescent="0.35">
      <c r="H3" t="s">
        <v>29</v>
      </c>
      <c r="I3" t="s">
        <v>30</v>
      </c>
      <c r="J3" t="s">
        <v>31</v>
      </c>
      <c r="K3" s="32" t="s">
        <v>3</v>
      </c>
      <c r="L3" s="32" t="s">
        <v>1</v>
      </c>
      <c r="M3" s="32" t="s">
        <v>0</v>
      </c>
      <c r="N3" s="32" t="s">
        <v>2</v>
      </c>
      <c r="P3" s="4" t="s">
        <v>25</v>
      </c>
      <c r="Q3" s="4"/>
      <c r="R3" s="4"/>
      <c r="S3" s="4"/>
      <c r="U3" s="8"/>
      <c r="AA3" s="9"/>
    </row>
    <row r="4" spans="4:38" x14ac:dyDescent="0.35">
      <c r="H4" t="s">
        <v>4</v>
      </c>
      <c r="I4" t="s">
        <v>4</v>
      </c>
      <c r="J4" t="s">
        <v>4</v>
      </c>
      <c r="K4">
        <v>2023</v>
      </c>
      <c r="L4">
        <v>2.25</v>
      </c>
      <c r="M4">
        <v>2.25</v>
      </c>
      <c r="N4">
        <v>2.25</v>
      </c>
      <c r="P4" s="39" t="s">
        <v>35</v>
      </c>
      <c r="Q4" s="39"/>
      <c r="R4" s="39"/>
      <c r="S4" s="39"/>
      <c r="U4" s="34" t="s">
        <v>20</v>
      </c>
      <c r="Y4" s="33" t="s">
        <v>22</v>
      </c>
      <c r="AA4" s="9"/>
      <c r="AC4" t="s">
        <v>16</v>
      </c>
    </row>
    <row r="5" spans="4:38" x14ac:dyDescent="0.35">
      <c r="G5" s="3" t="s">
        <v>3</v>
      </c>
      <c r="H5" s="4" t="s">
        <v>5</v>
      </c>
      <c r="I5" s="4" t="s">
        <v>5</v>
      </c>
      <c r="J5" s="4" t="s">
        <v>5</v>
      </c>
      <c r="K5">
        <v>2024</v>
      </c>
      <c r="L5">
        <v>2.25</v>
      </c>
      <c r="M5">
        <v>2.25</v>
      </c>
      <c r="N5">
        <v>2.25</v>
      </c>
      <c r="P5" s="3" t="s">
        <v>3</v>
      </c>
      <c r="Q5" s="32" t="s">
        <v>34</v>
      </c>
      <c r="R5" s="4" t="s">
        <v>32</v>
      </c>
      <c r="S5" s="4" t="s">
        <v>33</v>
      </c>
      <c r="U5" s="34" t="s">
        <v>9</v>
      </c>
      <c r="Y5" s="33" t="s">
        <v>23</v>
      </c>
      <c r="AA5" s="9"/>
      <c r="AC5" t="s">
        <v>21</v>
      </c>
    </row>
    <row r="6" spans="4:38" x14ac:dyDescent="0.35">
      <c r="G6" s="5">
        <v>2025</v>
      </c>
      <c r="H6" s="6">
        <v>4710.0591709999999</v>
      </c>
      <c r="I6" s="6">
        <v>3534.893192</v>
      </c>
      <c r="J6" s="6">
        <v>10597.63313</v>
      </c>
      <c r="K6">
        <v>2025</v>
      </c>
      <c r="L6">
        <v>2.25</v>
      </c>
      <c r="M6">
        <v>2.25</v>
      </c>
      <c r="N6">
        <v>2.25</v>
      </c>
      <c r="P6" s="5"/>
      <c r="Q6" s="6"/>
      <c r="R6" s="42"/>
      <c r="S6" s="42"/>
      <c r="U6" s="34" t="s">
        <v>27</v>
      </c>
      <c r="Y6" s="33" t="s">
        <v>11</v>
      </c>
      <c r="AA6" s="9"/>
      <c r="AC6" t="s">
        <v>18</v>
      </c>
    </row>
    <row r="7" spans="4:38" x14ac:dyDescent="0.35">
      <c r="G7" s="5">
        <f>G6+1</f>
        <v>2026</v>
      </c>
      <c r="H7" s="6">
        <v>4464.0730960000001</v>
      </c>
      <c r="I7" s="6">
        <v>3340.797454</v>
      </c>
      <c r="J7" s="6">
        <v>9660.2541799999999</v>
      </c>
      <c r="K7">
        <v>2026</v>
      </c>
      <c r="L7">
        <v>2.1640000000000001</v>
      </c>
      <c r="M7">
        <v>2.1640000000000001</v>
      </c>
      <c r="N7">
        <v>2.1640000000000001</v>
      </c>
      <c r="P7" s="5"/>
      <c r="Q7" s="6"/>
      <c r="R7" s="42"/>
      <c r="S7" s="42"/>
      <c r="U7" s="35" t="s">
        <v>28</v>
      </c>
      <c r="V7" s="4"/>
      <c r="W7" s="4"/>
      <c r="X7" s="4"/>
      <c r="Y7" s="32" t="s">
        <v>12</v>
      </c>
      <c r="Z7" s="4"/>
      <c r="AA7" s="9"/>
      <c r="AC7" t="s">
        <v>17</v>
      </c>
    </row>
    <row r="8" spans="4:38" s="13" customFormat="1" x14ac:dyDescent="0.35">
      <c r="D8" s="13" t="s">
        <v>15</v>
      </c>
      <c r="G8" s="14">
        <f t="shared" ref="G8:G25" si="0">G7+1</f>
        <v>2027</v>
      </c>
      <c r="H8" s="15">
        <v>4217.2214990000002</v>
      </c>
      <c r="I8" s="15">
        <v>3148.770289</v>
      </c>
      <c r="J8" s="15">
        <v>8763.3862750000008</v>
      </c>
      <c r="K8" s="13">
        <v>2027</v>
      </c>
      <c r="L8" s="13">
        <v>2.0779999999999998</v>
      </c>
      <c r="M8" s="13">
        <v>2.0779999999999998</v>
      </c>
      <c r="N8" s="13">
        <v>2.0779999999999998</v>
      </c>
      <c r="P8" s="14">
        <v>2027</v>
      </c>
      <c r="Q8" s="15">
        <f t="shared" ref="Q8:Q14" si="1">H8/M8</f>
        <v>2029.461741578441</v>
      </c>
      <c r="R8" s="23">
        <f>I8/L8</f>
        <v>1515.2888782483158</v>
      </c>
      <c r="S8" s="23">
        <f>J8/N8</f>
        <v>4217.2214990375369</v>
      </c>
      <c r="T8"/>
      <c r="U8" s="16">
        <f>H8*(1.025^4)*0.1*1000/12</f>
        <v>38791.862110142371</v>
      </c>
      <c r="V8"/>
      <c r="W8" s="13">
        <v>2027</v>
      </c>
      <c r="X8"/>
      <c r="Y8" s="17">
        <f>29340*1.02</f>
        <v>29926.799999999999</v>
      </c>
      <c r="Z8"/>
      <c r="AA8" s="9"/>
      <c r="AB8"/>
      <c r="AC8" s="17">
        <f>29340*1.02</f>
        <v>29926.799999999999</v>
      </c>
      <c r="AD8" s="13">
        <v>1</v>
      </c>
      <c r="AE8"/>
      <c r="AF8"/>
      <c r="AG8"/>
      <c r="AH8"/>
      <c r="AI8"/>
      <c r="AJ8"/>
      <c r="AK8"/>
      <c r="AL8"/>
    </row>
    <row r="9" spans="4:38" x14ac:dyDescent="0.35">
      <c r="G9" s="2">
        <f t="shared" si="0"/>
        <v>2028</v>
      </c>
      <c r="H9" s="1">
        <v>3970.0023799999999</v>
      </c>
      <c r="I9" s="1">
        <v>2959.094767</v>
      </c>
      <c r="J9" s="1">
        <v>7908.2447410000004</v>
      </c>
      <c r="K9">
        <v>2028</v>
      </c>
      <c r="L9">
        <v>1.992</v>
      </c>
      <c r="M9">
        <v>1.992</v>
      </c>
      <c r="N9">
        <v>1.992</v>
      </c>
      <c r="P9" s="2">
        <f t="shared" ref="P9:P25" si="2">P8+1</f>
        <v>2028</v>
      </c>
      <c r="Q9" s="1">
        <f t="shared" si="1"/>
        <v>1992.9730823293173</v>
      </c>
      <c r="R9" s="36">
        <f t="shared" ref="R9:R25" si="3">I9/L9</f>
        <v>1485.4893408634539</v>
      </c>
      <c r="S9" s="36">
        <f t="shared" ref="S9:S25" si="4">J9/N9</f>
        <v>3970.0023800200806</v>
      </c>
      <c r="U9" s="25">
        <f>H9*(1.025^5)*0.1*1000/12</f>
        <v>37430.777482727724</v>
      </c>
      <c r="W9">
        <f>W8+1</f>
        <v>2028</v>
      </c>
      <c r="Y9" s="10">
        <f>Y8*1.02</f>
        <v>30525.335999999999</v>
      </c>
      <c r="AA9" s="9"/>
      <c r="AC9" s="17">
        <f>AC8*1.02</f>
        <v>30525.335999999999</v>
      </c>
      <c r="AD9">
        <f>AD8+1</f>
        <v>2</v>
      </c>
    </row>
    <row r="10" spans="4:38" x14ac:dyDescent="0.35">
      <c r="G10" s="2">
        <f t="shared" si="0"/>
        <v>2029</v>
      </c>
      <c r="H10" s="1">
        <v>3722.9496140000001</v>
      </c>
      <c r="I10" s="1">
        <v>2771.987091</v>
      </c>
      <c r="J10" s="1">
        <v>7095.9419639999996</v>
      </c>
      <c r="K10">
        <v>2029</v>
      </c>
      <c r="L10">
        <v>1.9059999999999999</v>
      </c>
      <c r="M10">
        <v>1.9059999999999999</v>
      </c>
      <c r="N10">
        <v>1.9059999999999999</v>
      </c>
      <c r="P10" s="2">
        <f t="shared" si="2"/>
        <v>2029</v>
      </c>
      <c r="Q10" s="1">
        <f t="shared" si="1"/>
        <v>1953.2789160545647</v>
      </c>
      <c r="R10" s="36">
        <f t="shared" si="3"/>
        <v>1454.3478966421826</v>
      </c>
      <c r="S10" s="36">
        <f t="shared" si="4"/>
        <v>3722.9496138509967</v>
      </c>
      <c r="U10" s="26">
        <f>H10*(1.025^6)*0.1*1000/12</f>
        <v>35979.001364116833</v>
      </c>
      <c r="W10">
        <f t="shared" ref="W10:W14" si="5">W9+1</f>
        <v>2029</v>
      </c>
      <c r="Y10" s="10">
        <f t="shared" ref="Y10:Y14" si="6">Y9*1.02</f>
        <v>31135.842720000001</v>
      </c>
      <c r="AA10" s="9"/>
      <c r="AC10" s="17">
        <f t="shared" ref="AC10:AC29" si="7">AC9*1.02</f>
        <v>31135.842720000001</v>
      </c>
      <c r="AD10">
        <f t="shared" ref="AD10:AD27" si="8">AD9+1</f>
        <v>3</v>
      </c>
    </row>
    <row r="11" spans="4:38" x14ac:dyDescent="0.35">
      <c r="G11" s="2">
        <f t="shared" si="0"/>
        <v>2030</v>
      </c>
      <c r="H11" s="1">
        <v>3476.6347030000002</v>
      </c>
      <c r="I11" s="1">
        <v>2587.9770530000001</v>
      </c>
      <c r="J11" s="1">
        <v>6327.4751589999996</v>
      </c>
      <c r="K11">
        <v>2030</v>
      </c>
      <c r="L11">
        <v>1.5300000000000002</v>
      </c>
      <c r="M11">
        <v>1.82</v>
      </c>
      <c r="N11">
        <v>1.82</v>
      </c>
      <c r="P11" s="2">
        <f t="shared" si="2"/>
        <v>2030</v>
      </c>
      <c r="Q11" s="1">
        <f t="shared" si="1"/>
        <v>1910.2388478021978</v>
      </c>
      <c r="R11" s="36">
        <f t="shared" si="3"/>
        <v>1691.4882699346404</v>
      </c>
      <c r="S11" s="36">
        <f t="shared" si="4"/>
        <v>3476.6347027472525</v>
      </c>
      <c r="U11" s="18"/>
      <c r="W11">
        <f t="shared" si="5"/>
        <v>2030</v>
      </c>
      <c r="Y11" s="10">
        <f t="shared" si="6"/>
        <v>31758.559574400002</v>
      </c>
      <c r="AA11" s="9"/>
      <c r="AC11" s="17">
        <f t="shared" si="7"/>
        <v>31758.559574400002</v>
      </c>
      <c r="AD11">
        <f t="shared" si="8"/>
        <v>4</v>
      </c>
    </row>
    <row r="12" spans="4:38" x14ac:dyDescent="0.35">
      <c r="G12" s="2">
        <f t="shared" si="0"/>
        <v>2031</v>
      </c>
      <c r="H12" s="1">
        <v>3231.6686100000002</v>
      </c>
      <c r="I12" s="1">
        <v>2464.9349029999998</v>
      </c>
      <c r="J12" s="1">
        <v>5881.6368700000003</v>
      </c>
      <c r="K12">
        <v>2031</v>
      </c>
      <c r="L12">
        <v>1.4440000000000002</v>
      </c>
      <c r="M12">
        <v>1.734</v>
      </c>
      <c r="N12">
        <v>1.82</v>
      </c>
      <c r="P12" s="2">
        <f t="shared" si="2"/>
        <v>2031</v>
      </c>
      <c r="Q12" s="1">
        <f t="shared" si="1"/>
        <v>1863.7073875432527</v>
      </c>
      <c r="R12" s="36">
        <f t="shared" si="3"/>
        <v>1707.0186308864263</v>
      </c>
      <c r="S12" s="36">
        <f t="shared" si="4"/>
        <v>3231.66860989011</v>
      </c>
      <c r="U12" s="18"/>
      <c r="W12">
        <f t="shared" si="5"/>
        <v>2031</v>
      </c>
      <c r="Y12" s="10">
        <f t="shared" si="6"/>
        <v>32393.730765888002</v>
      </c>
      <c r="AA12" s="9"/>
      <c r="AC12" s="17">
        <f t="shared" si="7"/>
        <v>32393.730765888002</v>
      </c>
      <c r="AD12">
        <f t="shared" si="8"/>
        <v>5</v>
      </c>
    </row>
    <row r="13" spans="4:38" x14ac:dyDescent="0.35">
      <c r="G13" s="2">
        <f t="shared" si="0"/>
        <v>2032</v>
      </c>
      <c r="H13" s="1">
        <v>2988.7036859999998</v>
      </c>
      <c r="I13" s="1">
        <v>2340.877344</v>
      </c>
      <c r="J13" s="1">
        <v>5439.4407090000004</v>
      </c>
      <c r="K13">
        <v>2032</v>
      </c>
      <c r="L13">
        <v>1.3580000000000001</v>
      </c>
      <c r="M13">
        <v>1.6479999999999999</v>
      </c>
      <c r="N13">
        <v>1.82</v>
      </c>
      <c r="P13" s="2">
        <f t="shared" si="2"/>
        <v>2032</v>
      </c>
      <c r="Q13" s="1">
        <f t="shared" si="1"/>
        <v>1813.5337900485438</v>
      </c>
      <c r="R13" s="36">
        <f t="shared" si="3"/>
        <v>1723.76829455081</v>
      </c>
      <c r="S13" s="36">
        <f t="shared" si="4"/>
        <v>2988.7036862637365</v>
      </c>
      <c r="U13" s="18"/>
      <c r="W13">
        <f t="shared" si="5"/>
        <v>2032</v>
      </c>
      <c r="Y13" s="10">
        <f t="shared" si="6"/>
        <v>33041.605381205765</v>
      </c>
      <c r="AA13" s="9"/>
      <c r="AC13" s="17">
        <f t="shared" si="7"/>
        <v>33041.605381205765</v>
      </c>
      <c r="AD13">
        <f t="shared" si="8"/>
        <v>6</v>
      </c>
    </row>
    <row r="14" spans="4:38" x14ac:dyDescent="0.35">
      <c r="G14" s="2">
        <f t="shared" si="0"/>
        <v>2033</v>
      </c>
      <c r="H14" s="1">
        <v>2748.4356419999999</v>
      </c>
      <c r="I14" s="1">
        <v>2216.149175</v>
      </c>
      <c r="J14" s="1">
        <v>5002.1528680000001</v>
      </c>
      <c r="K14">
        <v>2033</v>
      </c>
      <c r="L14">
        <v>1.2720000000000002</v>
      </c>
      <c r="M14">
        <v>1.5620000000000001</v>
      </c>
      <c r="N14">
        <v>1.82</v>
      </c>
      <c r="P14" s="2">
        <f t="shared" si="2"/>
        <v>2033</v>
      </c>
      <c r="Q14" s="1">
        <f t="shared" si="1"/>
        <v>1759.561870678617</v>
      </c>
      <c r="R14" s="36">
        <f t="shared" si="3"/>
        <v>1742.2556407232701</v>
      </c>
      <c r="S14" s="36">
        <f t="shared" si="4"/>
        <v>2748.4356417582417</v>
      </c>
      <c r="U14" s="19"/>
      <c r="V14" s="4"/>
      <c r="W14" s="4">
        <f t="shared" si="5"/>
        <v>2033</v>
      </c>
      <c r="X14" s="4"/>
      <c r="Y14" s="11">
        <f t="shared" si="6"/>
        <v>33702.437488829884</v>
      </c>
      <c r="Z14" s="4"/>
      <c r="AA14" s="12"/>
      <c r="AC14" s="17">
        <f t="shared" si="7"/>
        <v>33702.437488829884</v>
      </c>
      <c r="AD14">
        <f t="shared" si="8"/>
        <v>7</v>
      </c>
    </row>
    <row r="15" spans="4:38" x14ac:dyDescent="0.35">
      <c r="G15" s="2">
        <f t="shared" si="0"/>
        <v>2034</v>
      </c>
      <c r="H15" s="1">
        <v>2511.6056290000001</v>
      </c>
      <c r="I15" s="1">
        <v>2091.1372000000001</v>
      </c>
      <c r="J15" s="1">
        <v>4571.1222449999996</v>
      </c>
      <c r="K15">
        <v>2034</v>
      </c>
      <c r="L15">
        <v>1.1860000000000002</v>
      </c>
      <c r="M15">
        <v>1.476</v>
      </c>
      <c r="N15">
        <v>1.82</v>
      </c>
      <c r="P15" s="2">
        <f t="shared" si="2"/>
        <v>2034</v>
      </c>
      <c r="Q15" s="1">
        <f t="shared" ref="Q15:Q25" si="9">H15/M15</f>
        <v>1701.6298299457997</v>
      </c>
      <c r="R15" s="36">
        <f t="shared" si="3"/>
        <v>1763.1848229342327</v>
      </c>
      <c r="S15" s="36">
        <f t="shared" si="4"/>
        <v>2511.6056291208788</v>
      </c>
      <c r="Y15" t="s">
        <v>13</v>
      </c>
      <c r="AC15" s="17">
        <f t="shared" si="7"/>
        <v>34376.486238606485</v>
      </c>
      <c r="AD15">
        <f t="shared" si="8"/>
        <v>8</v>
      </c>
    </row>
    <row r="16" spans="4:38" x14ac:dyDescent="0.35">
      <c r="G16" s="2">
        <f t="shared" si="0"/>
        <v>2035</v>
      </c>
      <c r="H16" s="1">
        <v>2279.0023980000001</v>
      </c>
      <c r="I16" s="1">
        <v>1966.234978</v>
      </c>
      <c r="J16" s="1">
        <v>4147.7843640000001</v>
      </c>
      <c r="K16">
        <v>2035</v>
      </c>
      <c r="L16">
        <v>1.1000000000000001</v>
      </c>
      <c r="M16">
        <v>1.39</v>
      </c>
      <c r="N16">
        <v>1.82</v>
      </c>
      <c r="P16" s="2">
        <f t="shared" si="2"/>
        <v>2035</v>
      </c>
      <c r="Q16" s="1">
        <f t="shared" si="9"/>
        <v>1639.5700705035972</v>
      </c>
      <c r="R16" s="36">
        <f t="shared" si="3"/>
        <v>1787.4863436363635</v>
      </c>
      <c r="S16" s="36">
        <f t="shared" si="4"/>
        <v>2279.0023978021977</v>
      </c>
      <c r="Y16" t="s">
        <v>14</v>
      </c>
      <c r="AC16" s="17">
        <f t="shared" si="7"/>
        <v>35064.015963378617</v>
      </c>
      <c r="AD16">
        <f t="shared" si="8"/>
        <v>9</v>
      </c>
    </row>
    <row r="17" spans="7:32" x14ac:dyDescent="0.35">
      <c r="G17" s="2">
        <f t="shared" si="0"/>
        <v>2036</v>
      </c>
      <c r="H17" s="1">
        <v>2262.0994340000002</v>
      </c>
      <c r="I17" s="1">
        <v>1963.0165999999999</v>
      </c>
      <c r="J17" s="1">
        <v>4117.0209699999996</v>
      </c>
      <c r="K17">
        <v>2036</v>
      </c>
      <c r="L17">
        <v>1.1000000000000001</v>
      </c>
      <c r="M17">
        <v>1.39</v>
      </c>
      <c r="N17">
        <v>1.82</v>
      </c>
      <c r="P17" s="2">
        <f t="shared" si="2"/>
        <v>2036</v>
      </c>
      <c r="Q17" s="1">
        <f t="shared" si="9"/>
        <v>1627.4096647482017</v>
      </c>
      <c r="R17" s="36">
        <f t="shared" si="3"/>
        <v>1784.5605454545453</v>
      </c>
      <c r="S17" s="36">
        <f t="shared" si="4"/>
        <v>2262.0994340659336</v>
      </c>
      <c r="AC17" s="17">
        <f t="shared" si="7"/>
        <v>35765.296282646188</v>
      </c>
      <c r="AD17">
        <f t="shared" si="8"/>
        <v>10</v>
      </c>
    </row>
    <row r="18" spans="7:32" x14ac:dyDescent="0.35">
      <c r="G18" s="2">
        <f t="shared" si="0"/>
        <v>2037</v>
      </c>
      <c r="H18" s="1">
        <v>2242.831295</v>
      </c>
      <c r="I18" s="1">
        <v>1960.2883159999999</v>
      </c>
      <c r="J18" s="1">
        <v>4081.952957</v>
      </c>
      <c r="K18">
        <v>2037</v>
      </c>
      <c r="L18">
        <v>1.1000000000000001</v>
      </c>
      <c r="M18">
        <v>1.39</v>
      </c>
      <c r="N18">
        <v>1.82</v>
      </c>
      <c r="P18" s="2">
        <f t="shared" si="2"/>
        <v>2037</v>
      </c>
      <c r="Q18" s="1">
        <f t="shared" si="9"/>
        <v>1613.5476942446044</v>
      </c>
      <c r="R18" s="36">
        <f t="shared" si="3"/>
        <v>1782.080287272727</v>
      </c>
      <c r="S18" s="36">
        <f t="shared" si="4"/>
        <v>2242.8312950549448</v>
      </c>
      <c r="AC18" s="17">
        <f t="shared" si="7"/>
        <v>36480.602208299111</v>
      </c>
      <c r="AD18">
        <f t="shared" si="8"/>
        <v>11</v>
      </c>
    </row>
    <row r="19" spans="7:32" x14ac:dyDescent="0.35">
      <c r="G19" s="2">
        <f t="shared" si="0"/>
        <v>2038</v>
      </c>
      <c r="H19" s="1">
        <v>2221.0877999999998</v>
      </c>
      <c r="I19" s="1">
        <v>1959.8269379999999</v>
      </c>
      <c r="J19" s="1">
        <v>4042.3797960000002</v>
      </c>
      <c r="K19">
        <v>2038</v>
      </c>
      <c r="L19">
        <v>1.1000000000000001</v>
      </c>
      <c r="M19">
        <v>1.39</v>
      </c>
      <c r="N19">
        <v>1.82</v>
      </c>
      <c r="P19" s="2">
        <f t="shared" si="2"/>
        <v>2038</v>
      </c>
      <c r="Q19" s="1">
        <f t="shared" si="9"/>
        <v>1597.9048920863308</v>
      </c>
      <c r="R19" s="36">
        <f t="shared" si="3"/>
        <v>1781.6608527272724</v>
      </c>
      <c r="S19" s="36">
        <f t="shared" si="4"/>
        <v>2221.0878000000002</v>
      </c>
      <c r="AC19" s="17">
        <f t="shared" si="7"/>
        <v>37210.214252465092</v>
      </c>
      <c r="AD19">
        <f t="shared" si="8"/>
        <v>12</v>
      </c>
    </row>
    <row r="20" spans="7:32" x14ac:dyDescent="0.35">
      <c r="G20" s="2">
        <f t="shared" si="0"/>
        <v>2039</v>
      </c>
      <c r="H20" s="1">
        <v>2196.7546790000001</v>
      </c>
      <c r="I20" s="1">
        <v>1961.1956090000001</v>
      </c>
      <c r="J20" s="1">
        <v>3998.0935159999999</v>
      </c>
      <c r="K20">
        <v>2039</v>
      </c>
      <c r="L20">
        <v>1.1000000000000001</v>
      </c>
      <c r="M20">
        <v>1.39</v>
      </c>
      <c r="N20">
        <v>1.82</v>
      </c>
      <c r="P20" s="2">
        <f t="shared" si="2"/>
        <v>2039</v>
      </c>
      <c r="Q20" s="1">
        <f t="shared" si="9"/>
        <v>1580.399049640288</v>
      </c>
      <c r="R20" s="36">
        <f t="shared" si="3"/>
        <v>1782.9050990909091</v>
      </c>
      <c r="S20" s="36">
        <f t="shared" si="4"/>
        <v>2196.7546791208788</v>
      </c>
      <c r="AC20" s="17">
        <f t="shared" si="7"/>
        <v>37954.418537514393</v>
      </c>
      <c r="AD20">
        <f t="shared" si="8"/>
        <v>13</v>
      </c>
    </row>
    <row r="21" spans="7:32" x14ac:dyDescent="0.35">
      <c r="G21" s="2">
        <f t="shared" si="0"/>
        <v>2040</v>
      </c>
      <c r="H21" s="1">
        <v>2169.7134230000001</v>
      </c>
      <c r="I21" s="1">
        <v>1962.1640709999999</v>
      </c>
      <c r="J21" s="1">
        <v>3948.8784300000002</v>
      </c>
      <c r="K21">
        <v>2040</v>
      </c>
      <c r="L21">
        <v>1.1000000000000001</v>
      </c>
      <c r="M21">
        <v>1.39</v>
      </c>
      <c r="N21">
        <v>1.82</v>
      </c>
      <c r="P21" s="2">
        <f t="shared" si="2"/>
        <v>2040</v>
      </c>
      <c r="Q21" s="1">
        <f t="shared" si="9"/>
        <v>1560.9449086330937</v>
      </c>
      <c r="R21" s="36">
        <f t="shared" si="3"/>
        <v>1783.7855190909088</v>
      </c>
      <c r="S21" s="36">
        <f t="shared" si="4"/>
        <v>2169.7134230769229</v>
      </c>
      <c r="AC21" s="17">
        <f t="shared" si="7"/>
        <v>38713.506908264681</v>
      </c>
      <c r="AD21">
        <f t="shared" si="8"/>
        <v>14</v>
      </c>
    </row>
    <row r="22" spans="7:32" x14ac:dyDescent="0.35">
      <c r="G22" s="2">
        <f t="shared" si="0"/>
        <v>2041</v>
      </c>
      <c r="H22" s="1">
        <v>2182.594126</v>
      </c>
      <c r="I22" s="1">
        <v>1962.3305270000001</v>
      </c>
      <c r="J22" s="1">
        <v>3972.3213089999999</v>
      </c>
      <c r="K22">
        <v>2041</v>
      </c>
      <c r="L22">
        <v>1.1000000000000001</v>
      </c>
      <c r="M22">
        <v>1.39</v>
      </c>
      <c r="N22">
        <v>1.82</v>
      </c>
      <c r="P22" s="2">
        <f t="shared" si="2"/>
        <v>2041</v>
      </c>
      <c r="Q22" s="1">
        <f t="shared" si="9"/>
        <v>1570.2116014388489</v>
      </c>
      <c r="R22" s="36">
        <f t="shared" si="3"/>
        <v>1783.9368427272727</v>
      </c>
      <c r="S22" s="36">
        <f t="shared" si="4"/>
        <v>2182.5941258241755</v>
      </c>
      <c r="AC22" s="17">
        <f t="shared" si="7"/>
        <v>39487.777046429976</v>
      </c>
      <c r="AD22">
        <f t="shared" si="8"/>
        <v>15</v>
      </c>
    </row>
    <row r="23" spans="7:32" x14ac:dyDescent="0.35">
      <c r="G23" s="2">
        <f t="shared" si="0"/>
        <v>2042</v>
      </c>
      <c r="H23" s="1">
        <v>2194.708873</v>
      </c>
      <c r="I23" s="1">
        <v>1961.8214439999999</v>
      </c>
      <c r="J23" s="1">
        <v>3994.3701489999999</v>
      </c>
      <c r="K23">
        <v>2042</v>
      </c>
      <c r="L23">
        <v>1.1000000000000001</v>
      </c>
      <c r="M23">
        <v>1.39</v>
      </c>
      <c r="N23">
        <v>1.82</v>
      </c>
      <c r="P23" s="2">
        <f t="shared" si="2"/>
        <v>2042</v>
      </c>
      <c r="Q23" s="1">
        <f t="shared" si="9"/>
        <v>1578.9272467625901</v>
      </c>
      <c r="R23" s="36">
        <f t="shared" si="3"/>
        <v>1783.4740399999998</v>
      </c>
      <c r="S23" s="36">
        <f t="shared" si="4"/>
        <v>2194.7088730769228</v>
      </c>
      <c r="AC23" s="17">
        <f t="shared" si="7"/>
        <v>40277.532587358575</v>
      </c>
      <c r="AD23">
        <f t="shared" si="8"/>
        <v>16</v>
      </c>
    </row>
    <row r="24" spans="7:32" x14ac:dyDescent="0.35">
      <c r="G24" s="2">
        <f t="shared" si="0"/>
        <v>2043</v>
      </c>
      <c r="H24" s="1">
        <v>2206.0099180000002</v>
      </c>
      <c r="I24" s="1">
        <v>1960.783193</v>
      </c>
      <c r="J24" s="1">
        <v>4014.9380510000001</v>
      </c>
      <c r="K24">
        <v>2043</v>
      </c>
      <c r="L24">
        <v>1.1000000000000001</v>
      </c>
      <c r="M24">
        <v>1.39</v>
      </c>
      <c r="N24">
        <v>1.82</v>
      </c>
      <c r="P24" s="2">
        <f t="shared" si="2"/>
        <v>2043</v>
      </c>
      <c r="Q24" s="1">
        <f t="shared" si="9"/>
        <v>1587.057494964029</v>
      </c>
      <c r="R24" s="36">
        <f t="shared" si="3"/>
        <v>1782.5301754545453</v>
      </c>
      <c r="S24" s="36">
        <f t="shared" si="4"/>
        <v>2206.0099181318683</v>
      </c>
      <c r="AC24" s="17">
        <f t="shared" si="7"/>
        <v>41083.083239105748</v>
      </c>
      <c r="AD24">
        <f t="shared" si="8"/>
        <v>17</v>
      </c>
    </row>
    <row r="25" spans="7:32" x14ac:dyDescent="0.35">
      <c r="G25" s="2">
        <f t="shared" si="0"/>
        <v>2044</v>
      </c>
      <c r="H25" s="1">
        <v>2216.4475640000001</v>
      </c>
      <c r="I25" s="1">
        <v>1959.007253</v>
      </c>
      <c r="J25" s="1">
        <v>4033.9345659999999</v>
      </c>
      <c r="K25">
        <v>2044</v>
      </c>
      <c r="L25">
        <v>1.1000000000000001</v>
      </c>
      <c r="M25">
        <v>1.39</v>
      </c>
      <c r="N25">
        <v>1.82</v>
      </c>
      <c r="P25" s="2">
        <f t="shared" si="2"/>
        <v>2044</v>
      </c>
      <c r="Q25" s="1">
        <f t="shared" si="9"/>
        <v>1594.5665928057556</v>
      </c>
      <c r="R25" s="36">
        <f t="shared" si="3"/>
        <v>1780.9156845454545</v>
      </c>
      <c r="S25" s="36">
        <f t="shared" si="4"/>
        <v>2216.4475637362634</v>
      </c>
      <c r="AC25" s="17">
        <f t="shared" si="7"/>
        <v>41904.744903887862</v>
      </c>
      <c r="AD25">
        <f t="shared" si="8"/>
        <v>18</v>
      </c>
    </row>
    <row r="26" spans="7:32" x14ac:dyDescent="0.35">
      <c r="G26" s="2"/>
      <c r="AC26" s="17">
        <f t="shared" si="7"/>
        <v>42742.839801965623</v>
      </c>
      <c r="AD26">
        <f t="shared" si="8"/>
        <v>19</v>
      </c>
    </row>
    <row r="27" spans="7:32" x14ac:dyDescent="0.35">
      <c r="G27" s="2"/>
      <c r="AC27" s="17">
        <f t="shared" si="7"/>
        <v>43597.696598004935</v>
      </c>
      <c r="AD27">
        <f t="shared" si="8"/>
        <v>20</v>
      </c>
    </row>
    <row r="28" spans="7:32" x14ac:dyDescent="0.35">
      <c r="AC28" s="29">
        <f t="shared" si="7"/>
        <v>44469.650529965038</v>
      </c>
    </row>
    <row r="29" spans="7:32" x14ac:dyDescent="0.35">
      <c r="AC29" s="31">
        <f t="shared" si="7"/>
        <v>45359.043540564337</v>
      </c>
      <c r="AF29" t="s">
        <v>24</v>
      </c>
    </row>
    <row r="30" spans="7:32" x14ac:dyDescent="0.35">
      <c r="U30" s="23">
        <f>U8*20</f>
        <v>775837.24220284738</v>
      </c>
      <c r="V30">
        <v>2027</v>
      </c>
      <c r="W30" t="s">
        <v>19</v>
      </c>
      <c r="AC30" s="23">
        <f>SUM(AC8:AC27)</f>
        <v>727142.5264982509</v>
      </c>
      <c r="AF30" s="24">
        <f>U30/AC30</f>
        <v>1.0669672229722265</v>
      </c>
    </row>
    <row r="31" spans="7:32" x14ac:dyDescent="0.35">
      <c r="U31" s="20">
        <f>U9*20</f>
        <v>748615.54965455446</v>
      </c>
      <c r="V31">
        <v>2028</v>
      </c>
      <c r="W31" t="s">
        <v>19</v>
      </c>
      <c r="AC31" s="21">
        <f>SUM(AC9:AC28)</f>
        <v>741685.37702821603</v>
      </c>
      <c r="AF31" s="22">
        <f>U31/AC31</f>
        <v>1.0093438172586147</v>
      </c>
    </row>
    <row r="32" spans="7:32" x14ac:dyDescent="0.35">
      <c r="U32" s="27">
        <f>U10*20</f>
        <v>719580.02728233673</v>
      </c>
      <c r="V32">
        <v>2029</v>
      </c>
      <c r="W32" t="s">
        <v>19</v>
      </c>
      <c r="AC32" s="30">
        <f>SUM(AC10:AC29)</f>
        <v>756519.08456878038</v>
      </c>
      <c r="AF32" s="28">
        <f>U32/AC32</f>
        <v>0.95117233915189447</v>
      </c>
    </row>
    <row r="33" spans="7:8" x14ac:dyDescent="0.35">
      <c r="H33" s="7">
        <f>H13*0.1</f>
        <v>298.87036860000001</v>
      </c>
    </row>
    <row r="34" spans="7:8" x14ac:dyDescent="0.35">
      <c r="G34" t="s">
        <v>8</v>
      </c>
      <c r="H34" s="7">
        <f>H33*1000/12</f>
        <v>24905.86405</v>
      </c>
    </row>
    <row r="35" spans="7:8" x14ac:dyDescent="0.35">
      <c r="H35" s="7">
        <v>29000</v>
      </c>
    </row>
    <row r="36" spans="7:8" x14ac:dyDescent="0.35">
      <c r="H36">
        <f>H34/H35</f>
        <v>0.85882289827586211</v>
      </c>
    </row>
  </sheetData>
  <mergeCells count="7">
    <mergeCell ref="U2:AA2"/>
    <mergeCell ref="G2:J2"/>
    <mergeCell ref="G1:J1"/>
    <mergeCell ref="P4:S4"/>
    <mergeCell ref="K2:N2"/>
    <mergeCell ref="P2:S2"/>
    <mergeCell ref="K1:N1"/>
  </mergeCells>
  <pageMargins left="0.7" right="0.7" top="0.75" bottom="0.75" header="0.3" footer="0.3"/>
  <pageSetup orientation="portrait" horizontalDpi="300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f3a428-6f88-4a3b-a56e-a51f3802cd3a" xsi:nil="true"/>
    <lcf76f155ced4ddcb4097134ff3c332f xmlns="0c8abe86-4c23-4dbf-a634-6ab8873c4d7e">
      <Terms xmlns="http://schemas.microsoft.com/office/infopath/2007/PartnerControls"/>
    </lcf76f155ced4ddcb4097134ff3c332f>
    <Status xmlns="0c8abe86-4c23-4dbf-a634-6ab8873c4d7e" xsi:nil="true"/>
    <_Flow_SignoffStatus xmlns="0c8abe86-4c23-4dbf-a634-6ab8873c4d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A6322E9C4F64EA11805546AE140D7" ma:contentTypeVersion="23" ma:contentTypeDescription="Create a new document." ma:contentTypeScope="" ma:versionID="c4a3be7aeb170b72379fe566b929cec0">
  <xsd:schema xmlns:xsd="http://www.w3.org/2001/XMLSchema" xmlns:xs="http://www.w3.org/2001/XMLSchema" xmlns:p="http://schemas.microsoft.com/office/2006/metadata/properties" xmlns:ns2="0c8abe86-4c23-4dbf-a634-6ab8873c4d7e" xmlns:ns3="5e1628cc-a815-47df-b5ad-ee310ca8d5b1" xmlns:ns4="32f3a428-6f88-4a3b-a56e-a51f3802cd3a" targetNamespace="http://schemas.microsoft.com/office/2006/metadata/properties" ma:root="true" ma:fieldsID="0b30d26a947e5816a673e4047732d05d" ns2:_="" ns3:_="" ns4:_="">
    <xsd:import namespace="0c8abe86-4c23-4dbf-a634-6ab8873c4d7e"/>
    <xsd:import namespace="5e1628cc-a815-47df-b5ad-ee310ca8d5b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Status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abe86-4c23-4dbf-a634-6ab8873c4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3" nillable="true" ma:displayName="File Status" ma:format="Dropdown" ma:internalName="Status">
      <xsd:simpleType>
        <xsd:restriction base="dms:Choice">
          <xsd:enumeration value="Draft"/>
          <xsd:enumeration value="Sent"/>
          <xsd:enumeration value="Pending Internal Action"/>
          <xsd:enumeration value="Choice 4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628cc-a815-47df-b5ad-ee310ca8d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652a190-c5de-468a-a212-3b3cca4a9d49}" ma:internalName="TaxCatchAll" ma:readOnly="false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FEC32-A04A-4EF2-A48E-3707082A7207}">
  <ds:schemaRefs>
    <ds:schemaRef ds:uri="5e1628cc-a815-47df-b5ad-ee310ca8d5b1"/>
    <ds:schemaRef ds:uri="http://www.w3.org/XML/1998/namespace"/>
    <ds:schemaRef ds:uri="http://schemas.openxmlformats.org/package/2006/metadata/core-properties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0c8abe86-4c23-4dbf-a634-6ab8873c4d7e"/>
    <ds:schemaRef ds:uri="http://schemas.microsoft.com/office/2006/metadata/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0BC30BA-7BDE-49AB-B508-2B3AEA9934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2776AE-2635-4908-B761-927AA346C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abe86-4c23-4dbf-a634-6ab8873c4d7e"/>
    <ds:schemaRef ds:uri="5e1628cc-a815-47df-b5ad-ee310ca8d5b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Renewable Escalator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Sharma, Alankar</dc:creator>
  <cp:lastModifiedBy>Wynne, John M.</cp:lastModifiedBy>
  <dcterms:created xsi:type="dcterms:W3CDTF">2025-02-04T16:32:37Z</dcterms:created>
  <dcterms:modified xsi:type="dcterms:W3CDTF">2025-02-12T18:20:48Z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{AEC08592-70C9-4C08-B706-3A9EB29FF07C}</vt:lpwstr>
  </property>
  <property fmtid="{D5CDD505-2E9C-101B-9397-08002B2CF9AE}" pid="3" name="ContentTypeId">
    <vt:lpwstr>0x01010047EA6322E9C4F64EA11805546AE140D7</vt:lpwstr>
  </property>
  <property fmtid="{D5CDD505-2E9C-101B-9397-08002B2CF9AE}" pid="4" name="MediaServiceImageTags">
    <vt:lpwstr/>
  </property>
</Properties>
</file>