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fileSharing readOnlyRecommended="1"/>
  <workbookPr filterPrivacy="1"/>
  <xr:revisionPtr revIDLastSave="0" documentId="8_{ED1ECAD2-9AE4-48F8-A75C-C7723BDBB14A}" xr6:coauthVersionLast="47" xr6:coauthVersionMax="47" xr10:uidLastSave="{00000000-0000-0000-0000-000000000000}"/>
  <bookViews>
    <workbookView xWindow="-120" yWindow="-120" windowWidth="29040" windowHeight="15720" activeTab="2" xr2:uid="{033AAE52-7523-4023-A5A9-83DA46F4A569}"/>
  </bookViews>
  <sheets>
    <sheet name="Monthly" sheetId="1" r:id="rId1"/>
    <sheet name="Quarterly" sheetId="2" r:id="rId2"/>
    <sheet name="Graphics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52" i="2" l="1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AW19" i="2"/>
  <c r="AO19" i="2"/>
  <c r="AH19" i="2"/>
  <c r="BG19" i="2" s="1"/>
  <c r="AI19" i="2"/>
  <c r="BH19" i="2" s="1"/>
  <c r="AJ19" i="2"/>
  <c r="BI19" i="2" s="1"/>
  <c r="AG19" i="2"/>
  <c r="AK19" i="2" s="1"/>
  <c r="AC19" i="2"/>
  <c r="BB19" i="2" s="1"/>
  <c r="AD19" i="2"/>
  <c r="BC19" i="2" s="1"/>
  <c r="AE19" i="2"/>
  <c r="BD19" i="2" s="1"/>
  <c r="AB19" i="2"/>
  <c r="BA19" i="2" s="1"/>
  <c r="X19" i="2"/>
  <c r="Y19" i="2"/>
  <c r="AX19" i="2" s="1"/>
  <c r="Z19" i="2"/>
  <c r="AY19" i="2" s="1"/>
  <c r="W19" i="2"/>
  <c r="AA19" i="2" s="1"/>
  <c r="AZ19" i="2" s="1"/>
  <c r="S19" i="2"/>
  <c r="AR19" i="2" s="1"/>
  <c r="T19" i="2"/>
  <c r="AS19" i="2" s="1"/>
  <c r="U19" i="2"/>
  <c r="AT19" i="2" s="1"/>
  <c r="R19" i="2"/>
  <c r="V19" i="2" s="1"/>
  <c r="N19" i="2"/>
  <c r="O19" i="2"/>
  <c r="P19" i="2"/>
  <c r="M19" i="2"/>
  <c r="Q19" i="2" s="1"/>
  <c r="K19" i="2"/>
  <c r="J19" i="2"/>
  <c r="AN19" i="2" s="1"/>
  <c r="I19" i="2"/>
  <c r="AM19" i="2" s="1"/>
  <c r="H19" i="2"/>
  <c r="AL19" i="2" s="1"/>
  <c r="F19" i="2"/>
  <c r="E19" i="2"/>
  <c r="D19" i="2"/>
  <c r="C19" i="2"/>
  <c r="G19" i="2" s="1"/>
  <c r="Q47" i="1"/>
  <c r="Q48" i="1"/>
  <c r="Q49" i="1"/>
  <c r="V47" i="1"/>
  <c r="V48" i="1"/>
  <c r="V49" i="1"/>
  <c r="AG47" i="1"/>
  <c r="AK47" i="1" s="1"/>
  <c r="AH47" i="1"/>
  <c r="AI47" i="1"/>
  <c r="AJ47" i="1"/>
  <c r="AG48" i="1"/>
  <c r="AK48" i="1" s="1"/>
  <c r="AH48" i="1"/>
  <c r="AI48" i="1"/>
  <c r="AJ48" i="1"/>
  <c r="AG49" i="1"/>
  <c r="AK49" i="1" s="1"/>
  <c r="AH49" i="1"/>
  <c r="AI49" i="1"/>
  <c r="AJ49" i="1"/>
  <c r="AF47" i="1"/>
  <c r="AF48" i="1"/>
  <c r="AF49" i="1"/>
  <c r="AA47" i="1"/>
  <c r="AA48" i="1"/>
  <c r="AA49" i="1"/>
  <c r="L47" i="1"/>
  <c r="L48" i="1"/>
  <c r="L49" i="1"/>
  <c r="B47" i="1"/>
  <c r="B48" i="1"/>
  <c r="B49" i="1"/>
  <c r="G47" i="1"/>
  <c r="G48" i="1"/>
  <c r="G49" i="1"/>
  <c r="AC17" i="2"/>
  <c r="AD17" i="2"/>
  <c r="AE17" i="2"/>
  <c r="AC18" i="2"/>
  <c r="AD18" i="2"/>
  <c r="AE18" i="2"/>
  <c r="AB18" i="2"/>
  <c r="AB17" i="2"/>
  <c r="X17" i="2"/>
  <c r="Y17" i="2"/>
  <c r="Z17" i="2"/>
  <c r="X18" i="2"/>
  <c r="Y18" i="2"/>
  <c r="Z18" i="2"/>
  <c r="W18" i="2"/>
  <c r="W17" i="2"/>
  <c r="S17" i="2"/>
  <c r="T17" i="2"/>
  <c r="U17" i="2"/>
  <c r="S18" i="2"/>
  <c r="T18" i="2"/>
  <c r="U18" i="2"/>
  <c r="R18" i="2"/>
  <c r="R17" i="2"/>
  <c r="N17" i="2"/>
  <c r="O17" i="2"/>
  <c r="P17" i="2"/>
  <c r="N18" i="2"/>
  <c r="O18" i="2"/>
  <c r="P18" i="2"/>
  <c r="M18" i="2"/>
  <c r="M17" i="2"/>
  <c r="I17" i="2"/>
  <c r="J17" i="2"/>
  <c r="K17" i="2"/>
  <c r="I18" i="2"/>
  <c r="J18" i="2"/>
  <c r="K18" i="2"/>
  <c r="H18" i="2"/>
  <c r="H17" i="2"/>
  <c r="D18" i="2"/>
  <c r="E18" i="2"/>
  <c r="F18" i="2"/>
  <c r="D17" i="2"/>
  <c r="E17" i="2"/>
  <c r="F17" i="2"/>
  <c r="C18" i="2"/>
  <c r="C17" i="2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L41" i="1"/>
  <c r="L42" i="1"/>
  <c r="L43" i="1"/>
  <c r="L44" i="1"/>
  <c r="L45" i="1"/>
  <c r="L46" i="1"/>
  <c r="AG41" i="1"/>
  <c r="AH41" i="1"/>
  <c r="AI41" i="1"/>
  <c r="AJ41" i="1"/>
  <c r="AK41" i="1"/>
  <c r="AG42" i="1"/>
  <c r="AH42" i="1"/>
  <c r="AI42" i="1"/>
  <c r="AJ42" i="1"/>
  <c r="AG43" i="1"/>
  <c r="AH43" i="1"/>
  <c r="AI43" i="1"/>
  <c r="AJ43" i="1"/>
  <c r="AG44" i="1"/>
  <c r="AH44" i="1"/>
  <c r="AI44" i="1"/>
  <c r="AJ44" i="1"/>
  <c r="AK44" i="1"/>
  <c r="AG45" i="1"/>
  <c r="AH45" i="1"/>
  <c r="AI45" i="1"/>
  <c r="AJ45" i="1"/>
  <c r="AK45" i="1"/>
  <c r="AG46" i="1"/>
  <c r="AH46" i="1"/>
  <c r="AI46" i="1"/>
  <c r="AJ46" i="1"/>
  <c r="AK46" i="1"/>
  <c r="AF41" i="1"/>
  <c r="AF42" i="1"/>
  <c r="AF43" i="1"/>
  <c r="AF44" i="1"/>
  <c r="AF45" i="1"/>
  <c r="AF46" i="1"/>
  <c r="AA41" i="1"/>
  <c r="AA42" i="1"/>
  <c r="AA43" i="1"/>
  <c r="AA44" i="1"/>
  <c r="AA45" i="1"/>
  <c r="AA46" i="1"/>
  <c r="V41" i="1"/>
  <c r="V42" i="1"/>
  <c r="V43" i="1"/>
  <c r="V44" i="1"/>
  <c r="V45" i="1"/>
  <c r="V46" i="1"/>
  <c r="Q41" i="1"/>
  <c r="Q42" i="1"/>
  <c r="Q43" i="1"/>
  <c r="Q44" i="1"/>
  <c r="Q45" i="1"/>
  <c r="Q46" i="1"/>
  <c r="B46" i="1"/>
  <c r="D16" i="2"/>
  <c r="E16" i="2"/>
  <c r="F16" i="2"/>
  <c r="B41" i="1"/>
  <c r="B42" i="1"/>
  <c r="B43" i="1" s="1"/>
  <c r="B44" i="1" s="1"/>
  <c r="B45" i="1" s="1"/>
  <c r="L37" i="1"/>
  <c r="L38" i="1"/>
  <c r="L39" i="1"/>
  <c r="L40" i="1"/>
  <c r="AC16" i="2"/>
  <c r="AD16" i="2"/>
  <c r="AE16" i="2"/>
  <c r="AB16" i="2"/>
  <c r="X16" i="2"/>
  <c r="Y16" i="2"/>
  <c r="Z16" i="2"/>
  <c r="W16" i="2"/>
  <c r="S16" i="2"/>
  <c r="T16" i="2"/>
  <c r="U16" i="2"/>
  <c r="R16" i="2"/>
  <c r="N16" i="2"/>
  <c r="O16" i="2"/>
  <c r="P16" i="2"/>
  <c r="M16" i="2"/>
  <c r="Q16" i="2"/>
  <c r="I16" i="2"/>
  <c r="J16" i="2"/>
  <c r="K16" i="2"/>
  <c r="H16" i="2"/>
  <c r="C16" i="2"/>
  <c r="AG39" i="1"/>
  <c r="AH39" i="1"/>
  <c r="AI39" i="1"/>
  <c r="AJ39" i="1"/>
  <c r="AK39" i="1"/>
  <c r="AG40" i="1"/>
  <c r="AH40" i="1"/>
  <c r="AI40" i="1"/>
  <c r="AJ40" i="1"/>
  <c r="AK40" i="1"/>
  <c r="AF39" i="1"/>
  <c r="AF40" i="1"/>
  <c r="AA38" i="1"/>
  <c r="AA39" i="1"/>
  <c r="AA40" i="1"/>
  <c r="V36" i="1"/>
  <c r="V37" i="1"/>
  <c r="V38" i="1"/>
  <c r="V39" i="1"/>
  <c r="V40" i="1"/>
  <c r="Q39" i="1"/>
  <c r="Q40" i="1"/>
  <c r="Q35" i="1"/>
  <c r="Q36" i="1"/>
  <c r="Q37" i="1"/>
  <c r="Q38" i="1"/>
  <c r="B40" i="1"/>
  <c r="AG38" i="1"/>
  <c r="AH38" i="1"/>
  <c r="AI38" i="1"/>
  <c r="AJ38" i="1"/>
  <c r="AF38" i="1"/>
  <c r="AE15" i="2"/>
  <c r="AD15" i="2"/>
  <c r="AC15" i="2"/>
  <c r="AB15" i="2"/>
  <c r="AF15" i="2" s="1"/>
  <c r="Z15" i="2"/>
  <c r="Y15" i="2"/>
  <c r="X15" i="2"/>
  <c r="W15" i="2"/>
  <c r="U15" i="2"/>
  <c r="T15" i="2"/>
  <c r="S15" i="2"/>
  <c r="R15" i="2"/>
  <c r="AE14" i="2"/>
  <c r="AD14" i="2"/>
  <c r="AC14" i="2"/>
  <c r="AB14" i="2"/>
  <c r="Z14" i="2"/>
  <c r="Y14" i="2"/>
  <c r="X14" i="2"/>
  <c r="W14" i="2"/>
  <c r="U14" i="2"/>
  <c r="T14" i="2"/>
  <c r="S14" i="2"/>
  <c r="R14" i="2"/>
  <c r="AE13" i="2"/>
  <c r="AD13" i="2"/>
  <c r="AC13" i="2"/>
  <c r="AB13" i="2"/>
  <c r="Z13" i="2"/>
  <c r="Y13" i="2"/>
  <c r="X13" i="2"/>
  <c r="W13" i="2"/>
  <c r="U13" i="2"/>
  <c r="T13" i="2"/>
  <c r="S13" i="2"/>
  <c r="R13" i="2"/>
  <c r="AE12" i="2"/>
  <c r="AD12" i="2"/>
  <c r="AC12" i="2"/>
  <c r="AB12" i="2"/>
  <c r="Z12" i="2"/>
  <c r="Y12" i="2"/>
  <c r="X12" i="2"/>
  <c r="W12" i="2"/>
  <c r="U12" i="2"/>
  <c r="T12" i="2"/>
  <c r="S12" i="2"/>
  <c r="R12" i="2"/>
  <c r="AE11" i="2"/>
  <c r="AD11" i="2"/>
  <c r="AC11" i="2"/>
  <c r="AB11" i="2"/>
  <c r="Z11" i="2"/>
  <c r="Y11" i="2"/>
  <c r="X11" i="2"/>
  <c r="W11" i="2"/>
  <c r="U11" i="2"/>
  <c r="T11" i="2"/>
  <c r="S11" i="2"/>
  <c r="R11" i="2"/>
  <c r="AE10" i="2"/>
  <c r="AD10" i="2"/>
  <c r="AC10" i="2"/>
  <c r="AB10" i="2"/>
  <c r="Z10" i="2"/>
  <c r="Y10" i="2"/>
  <c r="X10" i="2"/>
  <c r="W10" i="2"/>
  <c r="AA10" i="2" s="1"/>
  <c r="U10" i="2"/>
  <c r="T10" i="2"/>
  <c r="S10" i="2"/>
  <c r="R10" i="2"/>
  <c r="AE9" i="2"/>
  <c r="AD9" i="2"/>
  <c r="AC9" i="2"/>
  <c r="AB9" i="2"/>
  <c r="Z9" i="2"/>
  <c r="Y9" i="2"/>
  <c r="X9" i="2"/>
  <c r="W9" i="2"/>
  <c r="U9" i="2"/>
  <c r="T9" i="2"/>
  <c r="S9" i="2"/>
  <c r="R9" i="2"/>
  <c r="AE8" i="2"/>
  <c r="AD8" i="2"/>
  <c r="AC8" i="2"/>
  <c r="AB8" i="2"/>
  <c r="Z8" i="2"/>
  <c r="Y8" i="2"/>
  <c r="X8" i="2"/>
  <c r="W8" i="2"/>
  <c r="U8" i="2"/>
  <c r="T8" i="2"/>
  <c r="S8" i="2"/>
  <c r="R8" i="2"/>
  <c r="AE7" i="2"/>
  <c r="AD7" i="2"/>
  <c r="AC7" i="2"/>
  <c r="AB7" i="2"/>
  <c r="Z7" i="2"/>
  <c r="Y7" i="2"/>
  <c r="X7" i="2"/>
  <c r="W7" i="2"/>
  <c r="U7" i="2"/>
  <c r="T7" i="2"/>
  <c r="S7" i="2"/>
  <c r="R7" i="2"/>
  <c r="AE6" i="2"/>
  <c r="AD6" i="2"/>
  <c r="AC6" i="2"/>
  <c r="AB6" i="2"/>
  <c r="Z6" i="2"/>
  <c r="Y6" i="2"/>
  <c r="X6" i="2"/>
  <c r="W6" i="2"/>
  <c r="U6" i="2"/>
  <c r="T6" i="2"/>
  <c r="S6" i="2"/>
  <c r="R6" i="2"/>
  <c r="AE5" i="2"/>
  <c r="AD5" i="2"/>
  <c r="AC5" i="2"/>
  <c r="AB5" i="2"/>
  <c r="Z5" i="2"/>
  <c r="Y5" i="2"/>
  <c r="X5" i="2"/>
  <c r="W5" i="2"/>
  <c r="U5" i="2"/>
  <c r="T5" i="2"/>
  <c r="S5" i="2"/>
  <c r="R5" i="2"/>
  <c r="C5" i="2"/>
  <c r="C15" i="2"/>
  <c r="C14" i="2"/>
  <c r="C13" i="2"/>
  <c r="C12" i="2"/>
  <c r="C11" i="2"/>
  <c r="C10" i="2"/>
  <c r="C9" i="2"/>
  <c r="C8" i="2"/>
  <c r="C7" i="2"/>
  <c r="C6" i="2"/>
  <c r="P15" i="2"/>
  <c r="O15" i="2"/>
  <c r="N15" i="2"/>
  <c r="M15" i="2"/>
  <c r="K15" i="2"/>
  <c r="J15" i="2"/>
  <c r="I15" i="2"/>
  <c r="H15" i="2"/>
  <c r="F15" i="2"/>
  <c r="E15" i="2"/>
  <c r="D15" i="2"/>
  <c r="P14" i="2"/>
  <c r="O14" i="2"/>
  <c r="N14" i="2"/>
  <c r="M14" i="2"/>
  <c r="K14" i="2"/>
  <c r="J14" i="2"/>
  <c r="I14" i="2"/>
  <c r="H14" i="2"/>
  <c r="F14" i="2"/>
  <c r="E14" i="2"/>
  <c r="D14" i="2"/>
  <c r="P13" i="2"/>
  <c r="O13" i="2"/>
  <c r="N13" i="2"/>
  <c r="M13" i="2"/>
  <c r="K13" i="2"/>
  <c r="J13" i="2"/>
  <c r="I13" i="2"/>
  <c r="H13" i="2"/>
  <c r="F13" i="2"/>
  <c r="E13" i="2"/>
  <c r="D13" i="2"/>
  <c r="P12" i="2"/>
  <c r="O12" i="2"/>
  <c r="N12" i="2"/>
  <c r="M12" i="2"/>
  <c r="K12" i="2"/>
  <c r="J12" i="2"/>
  <c r="I12" i="2"/>
  <c r="H12" i="2"/>
  <c r="F12" i="2"/>
  <c r="E12" i="2"/>
  <c r="D12" i="2"/>
  <c r="P11" i="2"/>
  <c r="O11" i="2"/>
  <c r="N11" i="2"/>
  <c r="M11" i="2"/>
  <c r="K11" i="2"/>
  <c r="J11" i="2"/>
  <c r="I11" i="2"/>
  <c r="H11" i="2"/>
  <c r="F11" i="2"/>
  <c r="E11" i="2"/>
  <c r="D11" i="2"/>
  <c r="P10" i="2"/>
  <c r="O10" i="2"/>
  <c r="N10" i="2"/>
  <c r="M10" i="2"/>
  <c r="K10" i="2"/>
  <c r="K29" i="2" s="1"/>
  <c r="J10" i="2"/>
  <c r="I10" i="2"/>
  <c r="H10" i="2"/>
  <c r="F10" i="2"/>
  <c r="E10" i="2"/>
  <c r="D10" i="2"/>
  <c r="P9" i="2"/>
  <c r="O9" i="2"/>
  <c r="N9" i="2"/>
  <c r="M9" i="2"/>
  <c r="K9" i="2"/>
  <c r="J9" i="2"/>
  <c r="I9" i="2"/>
  <c r="H9" i="2"/>
  <c r="F9" i="2"/>
  <c r="E9" i="2"/>
  <c r="D9" i="2"/>
  <c r="P8" i="2"/>
  <c r="O8" i="2"/>
  <c r="N8" i="2"/>
  <c r="M8" i="2"/>
  <c r="K8" i="2"/>
  <c r="J8" i="2"/>
  <c r="I8" i="2"/>
  <c r="H8" i="2"/>
  <c r="F8" i="2"/>
  <c r="E8" i="2"/>
  <c r="D8" i="2"/>
  <c r="P7" i="2"/>
  <c r="O7" i="2"/>
  <c r="N7" i="2"/>
  <c r="M7" i="2"/>
  <c r="K7" i="2"/>
  <c r="J7" i="2"/>
  <c r="I7" i="2"/>
  <c r="H7" i="2"/>
  <c r="F7" i="2"/>
  <c r="E7" i="2"/>
  <c r="D7" i="2"/>
  <c r="P6" i="2"/>
  <c r="O6" i="2"/>
  <c r="N6" i="2"/>
  <c r="M6" i="2"/>
  <c r="K6" i="2"/>
  <c r="J6" i="2"/>
  <c r="I6" i="2"/>
  <c r="H6" i="2"/>
  <c r="F6" i="2"/>
  <c r="E6" i="2"/>
  <c r="D6" i="2"/>
  <c r="P5" i="2"/>
  <c r="O5" i="2"/>
  <c r="N5" i="2"/>
  <c r="M5" i="2"/>
  <c r="K5" i="2"/>
  <c r="J5" i="2"/>
  <c r="I5" i="2"/>
  <c r="H5" i="2"/>
  <c r="F5" i="2"/>
  <c r="E5" i="2"/>
  <c r="D5" i="2"/>
  <c r="BF22" i="2"/>
  <c r="BF40" i="2" s="1"/>
  <c r="BA22" i="2"/>
  <c r="BA40" i="2" s="1"/>
  <c r="AV22" i="2"/>
  <c r="AV40" i="2" s="1"/>
  <c r="AQ22" i="2"/>
  <c r="AQ40" i="2" s="1"/>
  <c r="AL22" i="2"/>
  <c r="AL40" i="2"/>
  <c r="AG22" i="2"/>
  <c r="AG40" i="2" s="1"/>
  <c r="AB22" i="2"/>
  <c r="AB40" i="2" s="1"/>
  <c r="W22" i="2"/>
  <c r="W40" i="2"/>
  <c r="R22" i="2"/>
  <c r="R40" i="2"/>
  <c r="M22" i="2"/>
  <c r="M40" i="2" s="1"/>
  <c r="H22" i="2"/>
  <c r="H40" i="2" s="1"/>
  <c r="C22" i="2"/>
  <c r="C40" i="2"/>
  <c r="AH5" i="1"/>
  <c r="AI5" i="1"/>
  <c r="AJ5" i="1"/>
  <c r="AH6" i="1"/>
  <c r="AI6" i="1"/>
  <c r="AJ6" i="1"/>
  <c r="AH7" i="1"/>
  <c r="AI7" i="1"/>
  <c r="AI5" i="2" s="1"/>
  <c r="AJ7" i="1"/>
  <c r="AH8" i="1"/>
  <c r="AI8" i="1"/>
  <c r="AJ8" i="1"/>
  <c r="AH9" i="1"/>
  <c r="AI9" i="1"/>
  <c r="AJ9" i="1"/>
  <c r="AH10" i="1"/>
  <c r="AI10" i="1"/>
  <c r="AJ10" i="1"/>
  <c r="AH11" i="1"/>
  <c r="AI11" i="1"/>
  <c r="AJ11" i="1"/>
  <c r="AH12" i="1"/>
  <c r="AI12" i="1"/>
  <c r="AJ12" i="1"/>
  <c r="AH13" i="1"/>
  <c r="AI13" i="1"/>
  <c r="AJ13" i="1"/>
  <c r="AH14" i="1"/>
  <c r="AI14" i="1"/>
  <c r="AJ14" i="1"/>
  <c r="AH15" i="1"/>
  <c r="AI15" i="1"/>
  <c r="AJ15" i="1"/>
  <c r="AH16" i="1"/>
  <c r="AI16" i="1"/>
  <c r="AJ16" i="1"/>
  <c r="AH17" i="1"/>
  <c r="AI17" i="1"/>
  <c r="AJ17" i="1"/>
  <c r="AH18" i="1"/>
  <c r="AI18" i="1"/>
  <c r="AJ18" i="1"/>
  <c r="AH19" i="1"/>
  <c r="AI19" i="1"/>
  <c r="AJ19" i="1"/>
  <c r="AH20" i="1"/>
  <c r="AI20" i="1"/>
  <c r="AJ20" i="1"/>
  <c r="AH21" i="1"/>
  <c r="AI21" i="1"/>
  <c r="AJ21" i="1"/>
  <c r="AH22" i="1"/>
  <c r="AI22" i="1"/>
  <c r="AJ22" i="1"/>
  <c r="AH23" i="1"/>
  <c r="AI23" i="1"/>
  <c r="AJ23" i="1"/>
  <c r="AH24" i="1"/>
  <c r="AI24" i="1"/>
  <c r="AJ24" i="1"/>
  <c r="AH25" i="1"/>
  <c r="AI25" i="1"/>
  <c r="AJ25" i="1"/>
  <c r="AH26" i="1"/>
  <c r="AI26" i="1"/>
  <c r="AJ26" i="1"/>
  <c r="AH27" i="1"/>
  <c r="AI27" i="1"/>
  <c r="AJ27" i="1"/>
  <c r="AH28" i="1"/>
  <c r="AI28" i="1"/>
  <c r="AJ28" i="1"/>
  <c r="AJ12" i="2" s="1"/>
  <c r="AH29" i="1"/>
  <c r="AI29" i="1"/>
  <c r="AJ29" i="1"/>
  <c r="AH30" i="1"/>
  <c r="AI30" i="1"/>
  <c r="AJ30" i="1"/>
  <c r="AH31" i="1"/>
  <c r="AI31" i="1"/>
  <c r="AJ31" i="1"/>
  <c r="AH32" i="1"/>
  <c r="AI32" i="1"/>
  <c r="AJ32" i="1"/>
  <c r="AH33" i="1"/>
  <c r="AI33" i="1"/>
  <c r="AJ33" i="1"/>
  <c r="AH34" i="1"/>
  <c r="AH14" i="2" s="1"/>
  <c r="AI34" i="1"/>
  <c r="AJ34" i="1"/>
  <c r="AH35" i="1"/>
  <c r="AI35" i="1"/>
  <c r="AJ35" i="1"/>
  <c r="AH36" i="1"/>
  <c r="AI36" i="1"/>
  <c r="AJ36" i="1"/>
  <c r="AH37" i="1"/>
  <c r="AI37" i="1"/>
  <c r="AJ37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K19" i="1" s="1"/>
  <c r="AG20" i="1"/>
  <c r="AK20" i="1" s="1"/>
  <c r="AG21" i="1"/>
  <c r="AK21" i="1" s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K33" i="1" s="1"/>
  <c r="AG34" i="1"/>
  <c r="AG35" i="1"/>
  <c r="AG36" i="1"/>
  <c r="AG37" i="1"/>
  <c r="AK37" i="1"/>
  <c r="AG5" i="1"/>
  <c r="AF37" i="1"/>
  <c r="AA37" i="1"/>
  <c r="AI13" i="2"/>
  <c r="AG13" i="2"/>
  <c r="AH13" i="2"/>
  <c r="L36" i="1"/>
  <c r="AA36" i="1"/>
  <c r="AF36" i="1"/>
  <c r="L35" i="1"/>
  <c r="AF35" i="1"/>
  <c r="AA35" i="1"/>
  <c r="V35" i="1"/>
  <c r="L34" i="1"/>
  <c r="AF16" i="1"/>
  <c r="AF15" i="1"/>
  <c r="AF14" i="1"/>
  <c r="AF13" i="1"/>
  <c r="AF12" i="1"/>
  <c r="AF11" i="1"/>
  <c r="AF10" i="1"/>
  <c r="AF9" i="1"/>
  <c r="AF8" i="1"/>
  <c r="AF7" i="1"/>
  <c r="AF6" i="1"/>
  <c r="AF5" i="1"/>
  <c r="AA16" i="1"/>
  <c r="AA15" i="1"/>
  <c r="AA14" i="1"/>
  <c r="AA13" i="1"/>
  <c r="AA12" i="1"/>
  <c r="AA11" i="1"/>
  <c r="AA10" i="1"/>
  <c r="AA9" i="1"/>
  <c r="AA8" i="1"/>
  <c r="AA7" i="1"/>
  <c r="AA6" i="1"/>
  <c r="AA5" i="1"/>
  <c r="V16" i="1"/>
  <c r="V15" i="1"/>
  <c r="V14" i="1"/>
  <c r="V13" i="1"/>
  <c r="V12" i="1"/>
  <c r="V11" i="1"/>
  <c r="V10" i="1"/>
  <c r="V9" i="1"/>
  <c r="V8" i="1"/>
  <c r="V7" i="1"/>
  <c r="V6" i="1"/>
  <c r="V5" i="1"/>
  <c r="Q16" i="1"/>
  <c r="Q15" i="1"/>
  <c r="Q14" i="1"/>
  <c r="Q13" i="1"/>
  <c r="Q12" i="1"/>
  <c r="Q11" i="1"/>
  <c r="Q10" i="1"/>
  <c r="Q9" i="1"/>
  <c r="Q8" i="1"/>
  <c r="Q7" i="1"/>
  <c r="Q6" i="1"/>
  <c r="Q5" i="1"/>
  <c r="G5" i="1"/>
  <c r="V24" i="1"/>
  <c r="Q22" i="1"/>
  <c r="V31" i="1"/>
  <c r="V32" i="1"/>
  <c r="V33" i="1"/>
  <c r="V34" i="1"/>
  <c r="AF34" i="1"/>
  <c r="AA34" i="1"/>
  <c r="V25" i="1"/>
  <c r="V26" i="1"/>
  <c r="V27" i="1"/>
  <c r="V28" i="1"/>
  <c r="V29" i="1"/>
  <c r="V30" i="1"/>
  <c r="Q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V23" i="1"/>
  <c r="V22" i="1"/>
  <c r="V21" i="1"/>
  <c r="V20" i="1"/>
  <c r="V19" i="1"/>
  <c r="V18" i="1"/>
  <c r="V17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7" i="1"/>
  <c r="Q18" i="1"/>
  <c r="Q19" i="1"/>
  <c r="Q20" i="1"/>
  <c r="Q21" i="1"/>
  <c r="Q23" i="1"/>
  <c r="Q24" i="1"/>
  <c r="Q25" i="1"/>
  <c r="Q26" i="1"/>
  <c r="Q27" i="1"/>
  <c r="Q28" i="1"/>
  <c r="Q29" i="1"/>
  <c r="Q30" i="1"/>
  <c r="Q31" i="1"/>
  <c r="Q32" i="1"/>
  <c r="Q33" i="1"/>
  <c r="Q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 s="1"/>
  <c r="BJ19" i="2" l="1"/>
  <c r="AU19" i="2"/>
  <c r="V8" i="2"/>
  <c r="AA9" i="2"/>
  <c r="V12" i="2"/>
  <c r="AF19" i="2"/>
  <c r="BE19" i="2" s="1"/>
  <c r="AV19" i="2"/>
  <c r="BF19" i="2"/>
  <c r="AQ19" i="2"/>
  <c r="L9" i="2"/>
  <c r="L19" i="2"/>
  <c r="AP19" i="2" s="1"/>
  <c r="AB50" i="2"/>
  <c r="AB35" i="2"/>
  <c r="AB51" i="2"/>
  <c r="AB36" i="2"/>
  <c r="AE51" i="2"/>
  <c r="AE36" i="2"/>
  <c r="AD51" i="2"/>
  <c r="AD36" i="2"/>
  <c r="AC51" i="2"/>
  <c r="AC36" i="2"/>
  <c r="AE50" i="2"/>
  <c r="AE35" i="2"/>
  <c r="AD50" i="2"/>
  <c r="AD35" i="2"/>
  <c r="AC50" i="2"/>
  <c r="AC35" i="2"/>
  <c r="AG11" i="2"/>
  <c r="AG7" i="2"/>
  <c r="AG5" i="2"/>
  <c r="BF5" i="2" s="1"/>
  <c r="AK28" i="1"/>
  <c r="AK27" i="1"/>
  <c r="AI12" i="2"/>
  <c r="AK25" i="1"/>
  <c r="AJ9" i="2"/>
  <c r="AH9" i="2"/>
  <c r="AK16" i="1"/>
  <c r="AK15" i="1"/>
  <c r="AJ8" i="2"/>
  <c r="AI8" i="2"/>
  <c r="BH8" i="2" s="1"/>
  <c r="AK6" i="1"/>
  <c r="AJ18" i="2"/>
  <c r="AI18" i="2"/>
  <c r="AH18" i="2"/>
  <c r="AG18" i="2"/>
  <c r="AK43" i="1"/>
  <c r="AK42" i="1"/>
  <c r="AJ17" i="2"/>
  <c r="AK17" i="2" s="1"/>
  <c r="AI17" i="2"/>
  <c r="AH17" i="2"/>
  <c r="AG17" i="2"/>
  <c r="W50" i="2"/>
  <c r="W35" i="2"/>
  <c r="AA17" i="2"/>
  <c r="W51" i="2"/>
  <c r="W36" i="2"/>
  <c r="AA18" i="2"/>
  <c r="Z51" i="2"/>
  <c r="Z36" i="2"/>
  <c r="Y51" i="2"/>
  <c r="Y36" i="2"/>
  <c r="X51" i="2"/>
  <c r="X36" i="2"/>
  <c r="Z50" i="2"/>
  <c r="Z35" i="2"/>
  <c r="Y50" i="2"/>
  <c r="Y35" i="2"/>
  <c r="X50" i="2"/>
  <c r="X35" i="2"/>
  <c r="V17" i="2"/>
  <c r="R50" i="2"/>
  <c r="R35" i="2"/>
  <c r="V18" i="2"/>
  <c r="R51" i="2"/>
  <c r="R36" i="2"/>
  <c r="U51" i="2"/>
  <c r="U36" i="2"/>
  <c r="T51" i="2"/>
  <c r="T36" i="2"/>
  <c r="S51" i="2"/>
  <c r="S36" i="2"/>
  <c r="U50" i="2"/>
  <c r="U35" i="2"/>
  <c r="T50" i="2"/>
  <c r="T35" i="2"/>
  <c r="S50" i="2"/>
  <c r="S35" i="2"/>
  <c r="BA5" i="2"/>
  <c r="AV5" i="2"/>
  <c r="AQ5" i="2"/>
  <c r="BB5" i="2"/>
  <c r="AW5" i="2"/>
  <c r="AR5" i="2"/>
  <c r="BH5" i="2"/>
  <c r="BC5" i="2"/>
  <c r="AX5" i="2"/>
  <c r="AS5" i="2"/>
  <c r="BD5" i="2"/>
  <c r="AY5" i="2"/>
  <c r="AT5" i="2"/>
  <c r="BA6" i="2"/>
  <c r="AV6" i="2"/>
  <c r="AQ6" i="2"/>
  <c r="BB6" i="2"/>
  <c r="AW6" i="2"/>
  <c r="AR6" i="2"/>
  <c r="BC6" i="2"/>
  <c r="AX6" i="2"/>
  <c r="AS6" i="2"/>
  <c r="BD6" i="2"/>
  <c r="AY6" i="2"/>
  <c r="AT6" i="2"/>
  <c r="BF7" i="2"/>
  <c r="BA7" i="2"/>
  <c r="AV7" i="2"/>
  <c r="AQ7" i="2"/>
  <c r="N26" i="2"/>
  <c r="BB7" i="2"/>
  <c r="AW7" i="2"/>
  <c r="AR7" i="2"/>
  <c r="O26" i="2"/>
  <c r="BC7" i="2"/>
  <c r="AX7" i="2"/>
  <c r="AS7" i="2"/>
  <c r="BD7" i="2"/>
  <c r="AY7" i="2"/>
  <c r="AT7" i="2"/>
  <c r="BA8" i="2"/>
  <c r="AV8" i="2"/>
  <c r="AQ8" i="2"/>
  <c r="BB8" i="2"/>
  <c r="AW8" i="2"/>
  <c r="AR8" i="2"/>
  <c r="BC8" i="2"/>
  <c r="AX8" i="2"/>
  <c r="AS8" i="2"/>
  <c r="BI8" i="2"/>
  <c r="BD8" i="2"/>
  <c r="AY8" i="2"/>
  <c r="AT8" i="2"/>
  <c r="AT26" i="2" s="1"/>
  <c r="Q9" i="2"/>
  <c r="BA9" i="2"/>
  <c r="AV9" i="2"/>
  <c r="AQ9" i="2"/>
  <c r="BG9" i="2"/>
  <c r="BB9" i="2"/>
  <c r="AW9" i="2"/>
  <c r="AR9" i="2"/>
  <c r="AR27" i="2" s="1"/>
  <c r="BC9" i="2"/>
  <c r="AX9" i="2"/>
  <c r="AS9" i="2"/>
  <c r="BI9" i="2"/>
  <c r="BD9" i="2"/>
  <c r="AY9" i="2"/>
  <c r="AT9" i="2"/>
  <c r="BA10" i="2"/>
  <c r="AV10" i="2"/>
  <c r="AQ10" i="2"/>
  <c r="BB10" i="2"/>
  <c r="AW10" i="2"/>
  <c r="AR10" i="2"/>
  <c r="BC10" i="2"/>
  <c r="AX10" i="2"/>
  <c r="AS10" i="2"/>
  <c r="BD10" i="2"/>
  <c r="AY10" i="2"/>
  <c r="AT10" i="2"/>
  <c r="BF11" i="2"/>
  <c r="BA11" i="2"/>
  <c r="AV11" i="2"/>
  <c r="AQ11" i="2"/>
  <c r="BB11" i="2"/>
  <c r="AW11" i="2"/>
  <c r="AR11" i="2"/>
  <c r="BC11" i="2"/>
  <c r="AX11" i="2"/>
  <c r="AS11" i="2"/>
  <c r="BD11" i="2"/>
  <c r="AY11" i="2"/>
  <c r="AT11" i="2"/>
  <c r="BA12" i="2"/>
  <c r="AV12" i="2"/>
  <c r="AQ12" i="2"/>
  <c r="BB12" i="2"/>
  <c r="AW12" i="2"/>
  <c r="AR12" i="2"/>
  <c r="BH12" i="2"/>
  <c r="BC12" i="2"/>
  <c r="AX12" i="2"/>
  <c r="AS12" i="2"/>
  <c r="BI12" i="2"/>
  <c r="BD12" i="2"/>
  <c r="AY12" i="2"/>
  <c r="AT12" i="2"/>
  <c r="BF13" i="2"/>
  <c r="BA13" i="2"/>
  <c r="AV13" i="2"/>
  <c r="AQ13" i="2"/>
  <c r="BG13" i="2"/>
  <c r="BB13" i="2"/>
  <c r="AW13" i="2"/>
  <c r="AR13" i="2"/>
  <c r="BH13" i="2"/>
  <c r="BC13" i="2"/>
  <c r="BC32" i="2" s="1"/>
  <c r="AX13" i="2"/>
  <c r="AS13" i="2"/>
  <c r="BD13" i="2"/>
  <c r="AY13" i="2"/>
  <c r="AT13" i="2"/>
  <c r="BA14" i="2"/>
  <c r="AV14" i="2"/>
  <c r="AQ14" i="2"/>
  <c r="AQ51" i="2" s="1"/>
  <c r="BG14" i="2"/>
  <c r="BB14" i="2"/>
  <c r="AW14" i="2"/>
  <c r="AR14" i="2"/>
  <c r="BC14" i="2"/>
  <c r="AX14" i="2"/>
  <c r="AS14" i="2"/>
  <c r="BD14" i="2"/>
  <c r="AY14" i="2"/>
  <c r="AT14" i="2"/>
  <c r="BA15" i="2"/>
  <c r="AV15" i="2"/>
  <c r="AQ15" i="2"/>
  <c r="BB15" i="2"/>
  <c r="AW15" i="2"/>
  <c r="AR15" i="2"/>
  <c r="BC15" i="2"/>
  <c r="AX15" i="2"/>
  <c r="AS15" i="2"/>
  <c r="BD15" i="2"/>
  <c r="AY15" i="2"/>
  <c r="AT15" i="2"/>
  <c r="BA16" i="2"/>
  <c r="AV16" i="2"/>
  <c r="AQ16" i="2"/>
  <c r="BD16" i="2"/>
  <c r="AY16" i="2"/>
  <c r="AT16" i="2"/>
  <c r="BC16" i="2"/>
  <c r="AX16" i="2"/>
  <c r="AS16" i="2"/>
  <c r="BB16" i="2"/>
  <c r="AW16" i="2"/>
  <c r="AR16" i="2"/>
  <c r="BF17" i="2"/>
  <c r="BF50" i="2" s="1"/>
  <c r="BA17" i="2"/>
  <c r="AV17" i="2"/>
  <c r="AQ17" i="2"/>
  <c r="M50" i="2"/>
  <c r="M35" i="2"/>
  <c r="Q18" i="2"/>
  <c r="BF18" i="2"/>
  <c r="BA18" i="2"/>
  <c r="BA51" i="2" s="1"/>
  <c r="AV18" i="2"/>
  <c r="AQ18" i="2"/>
  <c r="AQ36" i="2" s="1"/>
  <c r="M51" i="2"/>
  <c r="M36" i="2"/>
  <c r="BI18" i="2"/>
  <c r="BD18" i="2"/>
  <c r="AY18" i="2"/>
  <c r="AT18" i="2"/>
  <c r="P51" i="2"/>
  <c r="P36" i="2"/>
  <c r="BH18" i="2"/>
  <c r="BC18" i="2"/>
  <c r="AX18" i="2"/>
  <c r="AS18" i="2"/>
  <c r="O51" i="2"/>
  <c r="O36" i="2"/>
  <c r="BG18" i="2"/>
  <c r="BB18" i="2"/>
  <c r="AW18" i="2"/>
  <c r="AR18" i="2"/>
  <c r="N51" i="2"/>
  <c r="N36" i="2"/>
  <c r="BI17" i="2"/>
  <c r="BD17" i="2"/>
  <c r="AY17" i="2"/>
  <c r="AY35" i="2" s="1"/>
  <c r="AT17" i="2"/>
  <c r="P50" i="2"/>
  <c r="P35" i="2"/>
  <c r="BH17" i="2"/>
  <c r="BC17" i="2"/>
  <c r="AX17" i="2"/>
  <c r="AX35" i="2" s="1"/>
  <c r="AS17" i="2"/>
  <c r="AS35" i="2" s="1"/>
  <c r="O50" i="2"/>
  <c r="O35" i="2"/>
  <c r="BG17" i="2"/>
  <c r="BB17" i="2"/>
  <c r="BB50" i="2" s="1"/>
  <c r="AW17" i="2"/>
  <c r="AW35" i="2" s="1"/>
  <c r="AR17" i="2"/>
  <c r="N50" i="2"/>
  <c r="N35" i="2"/>
  <c r="H25" i="2"/>
  <c r="H50" i="2"/>
  <c r="H35" i="2"/>
  <c r="H51" i="2"/>
  <c r="H36" i="2"/>
  <c r="L18" i="2"/>
  <c r="K51" i="2"/>
  <c r="K36" i="2"/>
  <c r="J51" i="2"/>
  <c r="J36" i="2"/>
  <c r="I51" i="2"/>
  <c r="I36" i="2"/>
  <c r="K50" i="2"/>
  <c r="K35" i="2"/>
  <c r="J50" i="2"/>
  <c r="J35" i="2"/>
  <c r="L17" i="2"/>
  <c r="I50" i="2"/>
  <c r="I35" i="2"/>
  <c r="G17" i="2"/>
  <c r="C50" i="2"/>
  <c r="C35" i="2"/>
  <c r="AL17" i="2"/>
  <c r="AL18" i="2"/>
  <c r="C51" i="2"/>
  <c r="C36" i="2"/>
  <c r="F50" i="2"/>
  <c r="F35" i="2"/>
  <c r="E50" i="2"/>
  <c r="E35" i="2"/>
  <c r="AN17" i="2"/>
  <c r="D50" i="2"/>
  <c r="D35" i="2"/>
  <c r="AO18" i="2"/>
  <c r="F51" i="2"/>
  <c r="F36" i="2"/>
  <c r="E51" i="2"/>
  <c r="E36" i="2"/>
  <c r="D51" i="2"/>
  <c r="D36" i="2"/>
  <c r="AN18" i="2"/>
  <c r="AM18" i="2"/>
  <c r="AO17" i="2"/>
  <c r="AP17" i="2"/>
  <c r="BF36" i="2"/>
  <c r="BA36" i="2"/>
  <c r="AT51" i="2"/>
  <c r="H26" i="2"/>
  <c r="AF18" i="2"/>
  <c r="AF17" i="2"/>
  <c r="Q17" i="2"/>
  <c r="AN6" i="2"/>
  <c r="AN24" i="2" s="1"/>
  <c r="AO6" i="2"/>
  <c r="H45" i="2"/>
  <c r="G18" i="2"/>
  <c r="Z27" i="2"/>
  <c r="AE31" i="2"/>
  <c r="AM13" i="2"/>
  <c r="AM17" i="2"/>
  <c r="AF12" i="2"/>
  <c r="C42" i="2"/>
  <c r="V15" i="2"/>
  <c r="P42" i="2"/>
  <c r="Q11" i="2"/>
  <c r="AB29" i="2"/>
  <c r="O45" i="2"/>
  <c r="AC46" i="2"/>
  <c r="U44" i="2"/>
  <c r="H24" i="2"/>
  <c r="K24" i="2"/>
  <c r="H33" i="2"/>
  <c r="S46" i="2"/>
  <c r="J33" i="2"/>
  <c r="AM7" i="2"/>
  <c r="E24" i="2"/>
  <c r="F24" i="2"/>
  <c r="C27" i="2"/>
  <c r="F25" i="2"/>
  <c r="AL6" i="2"/>
  <c r="L15" i="2"/>
  <c r="AG14" i="2"/>
  <c r="BF14" i="2" s="1"/>
  <c r="AK24" i="1"/>
  <c r="AI11" i="2"/>
  <c r="BH11" i="2" s="1"/>
  <c r="AK22" i="1"/>
  <c r="AK32" i="1"/>
  <c r="AK17" i="1"/>
  <c r="AK26" i="1"/>
  <c r="AK12" i="1"/>
  <c r="AC42" i="2"/>
  <c r="AK31" i="1"/>
  <c r="BD48" i="2"/>
  <c r="AH10" i="2"/>
  <c r="BG10" i="2" s="1"/>
  <c r="AK9" i="1"/>
  <c r="AK14" i="1"/>
  <c r="AI9" i="2"/>
  <c r="AK29" i="1"/>
  <c r="AI16" i="2"/>
  <c r="AH16" i="2"/>
  <c r="BG16" i="2" s="1"/>
  <c r="AG16" i="2"/>
  <c r="BF16" i="2" s="1"/>
  <c r="BF35" i="2" s="1"/>
  <c r="AJ11" i="2"/>
  <c r="BI11" i="2" s="1"/>
  <c r="AK7" i="1"/>
  <c r="AG6" i="2"/>
  <c r="BF6" i="2" s="1"/>
  <c r="AH12" i="2"/>
  <c r="AH5" i="2"/>
  <c r="BG5" i="2" s="1"/>
  <c r="AK13" i="1"/>
  <c r="AK23" i="1"/>
  <c r="AJ7" i="2"/>
  <c r="BI7" i="2" s="1"/>
  <c r="AK11" i="1"/>
  <c r="AJ10" i="2"/>
  <c r="BI10" i="2" s="1"/>
  <c r="AK30" i="1"/>
  <c r="AK5" i="1"/>
  <c r="AK8" i="1"/>
  <c r="AK34" i="1"/>
  <c r="Z44" i="2"/>
  <c r="Z29" i="2"/>
  <c r="AG10" i="2"/>
  <c r="AK10" i="1"/>
  <c r="X44" i="2"/>
  <c r="AG12" i="2"/>
  <c r="AJ16" i="2"/>
  <c r="BI16" i="2" s="1"/>
  <c r="S27" i="2"/>
  <c r="V6" i="2"/>
  <c r="M34" i="2"/>
  <c r="Q8" i="2"/>
  <c r="AI42" i="2"/>
  <c r="AH47" i="2"/>
  <c r="AK18" i="1"/>
  <c r="AG9" i="2"/>
  <c r="AG8" i="2"/>
  <c r="AI15" i="2"/>
  <c r="AJ15" i="2"/>
  <c r="BI15" i="2" s="1"/>
  <c r="AJ14" i="2"/>
  <c r="BI14" i="2" s="1"/>
  <c r="AI14" i="2"/>
  <c r="AJ13" i="2"/>
  <c r="BI13" i="2" s="1"/>
  <c r="AH11" i="2"/>
  <c r="BG11" i="2" s="1"/>
  <c r="AI10" i="2"/>
  <c r="BH10" i="2" s="1"/>
  <c r="AH8" i="2"/>
  <c r="AI7" i="2"/>
  <c r="AH7" i="2"/>
  <c r="BG7" i="2" s="1"/>
  <c r="AJ6" i="2"/>
  <c r="BI6" i="2" s="1"/>
  <c r="AI6" i="2"/>
  <c r="AH6" i="2"/>
  <c r="BG6" i="2" s="1"/>
  <c r="AJ5" i="2"/>
  <c r="D24" i="2"/>
  <c r="AM6" i="2"/>
  <c r="J25" i="2"/>
  <c r="AO7" i="2"/>
  <c r="AO25" i="2" s="1"/>
  <c r="E43" i="2"/>
  <c r="I43" i="2"/>
  <c r="J43" i="2"/>
  <c r="K43" i="2"/>
  <c r="P28" i="2"/>
  <c r="D44" i="2"/>
  <c r="E31" i="2"/>
  <c r="I31" i="2"/>
  <c r="N31" i="2"/>
  <c r="I47" i="2"/>
  <c r="G6" i="2"/>
  <c r="AL7" i="2"/>
  <c r="G8" i="2"/>
  <c r="AL9" i="2"/>
  <c r="C30" i="2"/>
  <c r="G14" i="2"/>
  <c r="S25" i="2"/>
  <c r="U26" i="2"/>
  <c r="U42" i="2"/>
  <c r="AB42" i="2"/>
  <c r="AE27" i="2"/>
  <c r="S28" i="2"/>
  <c r="T43" i="2"/>
  <c r="U43" i="2"/>
  <c r="AC29" i="2"/>
  <c r="AD29" i="2"/>
  <c r="S45" i="2"/>
  <c r="T45" i="2"/>
  <c r="U45" i="2"/>
  <c r="W45" i="2"/>
  <c r="X45" i="2"/>
  <c r="Y30" i="2"/>
  <c r="Z30" i="2"/>
  <c r="U31" i="2"/>
  <c r="Y47" i="2"/>
  <c r="AC47" i="2"/>
  <c r="AD47" i="2"/>
  <c r="AE32" i="2"/>
  <c r="S33" i="2"/>
  <c r="T33" i="2"/>
  <c r="U48" i="2"/>
  <c r="Y48" i="2"/>
  <c r="Z48" i="2"/>
  <c r="AD48" i="2"/>
  <c r="M49" i="2"/>
  <c r="P49" i="2"/>
  <c r="P34" i="2"/>
  <c r="O49" i="2"/>
  <c r="O34" i="2"/>
  <c r="N49" i="2"/>
  <c r="N34" i="2"/>
  <c r="R49" i="2"/>
  <c r="R34" i="2"/>
  <c r="U49" i="2"/>
  <c r="U34" i="2"/>
  <c r="T49" i="2"/>
  <c r="T34" i="2"/>
  <c r="S49" i="2"/>
  <c r="S34" i="2"/>
  <c r="AA16" i="2"/>
  <c r="AZ16" i="2" s="1"/>
  <c r="W49" i="2"/>
  <c r="W34" i="2"/>
  <c r="Z49" i="2"/>
  <c r="Z34" i="2"/>
  <c r="Y49" i="2"/>
  <c r="Y34" i="2"/>
  <c r="X49" i="2"/>
  <c r="X34" i="2"/>
  <c r="AB49" i="2"/>
  <c r="AB34" i="2"/>
  <c r="AE49" i="2"/>
  <c r="AE34" i="2"/>
  <c r="AD49" i="2"/>
  <c r="AD34" i="2"/>
  <c r="AF16" i="2"/>
  <c r="BE16" i="2" s="1"/>
  <c r="AC49" i="2"/>
  <c r="AC34" i="2"/>
  <c r="K49" i="2"/>
  <c r="K34" i="2"/>
  <c r="J49" i="2"/>
  <c r="J34" i="2"/>
  <c r="I49" i="2"/>
  <c r="I34" i="2"/>
  <c r="H49" i="2"/>
  <c r="H34" i="2"/>
  <c r="C49" i="2"/>
  <c r="C34" i="2"/>
  <c r="F49" i="2"/>
  <c r="F34" i="2"/>
  <c r="E49" i="2"/>
  <c r="E34" i="2"/>
  <c r="D49" i="2"/>
  <c r="D34" i="2"/>
  <c r="AL16" i="2"/>
  <c r="AO16" i="2"/>
  <c r="AN16" i="2"/>
  <c r="AM16" i="2"/>
  <c r="AC44" i="2"/>
  <c r="AN5" i="2"/>
  <c r="AC27" i="2"/>
  <c r="AF14" i="2"/>
  <c r="AF33" i="2" s="1"/>
  <c r="AF11" i="2"/>
  <c r="G11" i="2"/>
  <c r="AD44" i="2"/>
  <c r="AE30" i="2"/>
  <c r="K47" i="2"/>
  <c r="R31" i="2"/>
  <c r="Z42" i="2"/>
  <c r="AB30" i="2"/>
  <c r="D45" i="2"/>
  <c r="AB46" i="2"/>
  <c r="C47" i="2"/>
  <c r="O43" i="2"/>
  <c r="D48" i="2"/>
  <c r="J42" i="2"/>
  <c r="R44" i="2"/>
  <c r="M31" i="2"/>
  <c r="G7" i="2"/>
  <c r="S44" i="2"/>
  <c r="M28" i="2"/>
  <c r="AB26" i="2"/>
  <c r="AD26" i="2"/>
  <c r="AB25" i="2"/>
  <c r="AE25" i="2"/>
  <c r="W42" i="2"/>
  <c r="T31" i="2"/>
  <c r="E30" i="2"/>
  <c r="X27" i="2"/>
  <c r="F30" i="2"/>
  <c r="AX26" i="2"/>
  <c r="V16" i="2"/>
  <c r="AU16" i="2" s="1"/>
  <c r="F48" i="2"/>
  <c r="T44" i="2"/>
  <c r="E26" i="2"/>
  <c r="J31" i="2"/>
  <c r="T24" i="2"/>
  <c r="N46" i="2"/>
  <c r="K45" i="2"/>
  <c r="U24" i="2"/>
  <c r="AB27" i="2"/>
  <c r="F26" i="2"/>
  <c r="Q12" i="2"/>
  <c r="AO15" i="2"/>
  <c r="AD30" i="2"/>
  <c r="S31" i="2"/>
  <c r="N32" i="2"/>
  <c r="AC43" i="2"/>
  <c r="W26" i="2"/>
  <c r="N45" i="2"/>
  <c r="T32" i="2"/>
  <c r="E29" i="2"/>
  <c r="AC30" i="2"/>
  <c r="L16" i="2"/>
  <c r="L6" i="2"/>
  <c r="AP6" i="2" s="1"/>
  <c r="X28" i="2"/>
  <c r="AB44" i="2"/>
  <c r="Y28" i="2"/>
  <c r="AD32" i="2"/>
  <c r="AC24" i="2"/>
  <c r="AM9" i="2"/>
  <c r="AM46" i="2" s="1"/>
  <c r="AW31" i="2"/>
  <c r="AB43" i="2"/>
  <c r="P43" i="2"/>
  <c r="K27" i="2"/>
  <c r="M30" i="2"/>
  <c r="AN7" i="2"/>
  <c r="U29" i="2"/>
  <c r="W28" i="2"/>
  <c r="D43" i="2"/>
  <c r="AA11" i="2"/>
  <c r="AA29" i="2" s="1"/>
  <c r="V14" i="2"/>
  <c r="C25" i="2"/>
  <c r="AX25" i="2"/>
  <c r="AC31" i="2"/>
  <c r="AN11" i="2"/>
  <c r="W33" i="2"/>
  <c r="AD31" i="2"/>
  <c r="F42" i="2"/>
  <c r="AB24" i="2"/>
  <c r="AE48" i="2"/>
  <c r="D42" i="2"/>
  <c r="AN10" i="2"/>
  <c r="P45" i="2"/>
  <c r="G16" i="2"/>
  <c r="AD28" i="2"/>
  <c r="AM12" i="2"/>
  <c r="AM31" i="2" s="1"/>
  <c r="E45" i="2"/>
  <c r="O24" i="2"/>
  <c r="AF7" i="2"/>
  <c r="W24" i="2"/>
  <c r="D29" i="2"/>
  <c r="N27" i="2"/>
  <c r="AA6" i="2"/>
  <c r="AA43" i="2" s="1"/>
  <c r="U47" i="2"/>
  <c r="Q7" i="2"/>
  <c r="Z45" i="2"/>
  <c r="V11" i="2"/>
  <c r="AA13" i="2"/>
  <c r="AA46" i="2" s="1"/>
  <c r="AB48" i="2"/>
  <c r="H27" i="2"/>
  <c r="P24" i="2"/>
  <c r="F31" i="2"/>
  <c r="T47" i="2"/>
  <c r="AM5" i="2"/>
  <c r="Y43" i="2"/>
  <c r="AC25" i="2"/>
  <c r="AF8" i="2"/>
  <c r="Z28" i="2"/>
  <c r="Z31" i="2"/>
  <c r="W31" i="2"/>
  <c r="AE24" i="2"/>
  <c r="AN12" i="2"/>
  <c r="P30" i="2"/>
  <c r="AN13" i="2"/>
  <c r="M46" i="2"/>
  <c r="M44" i="2"/>
  <c r="X26" i="2"/>
  <c r="AH32" i="2"/>
  <c r="AO8" i="2"/>
  <c r="AO13" i="2"/>
  <c r="R43" i="2"/>
  <c r="AG44" i="2"/>
  <c r="AO12" i="2"/>
  <c r="F28" i="2"/>
  <c r="W47" i="2"/>
  <c r="D25" i="2"/>
  <c r="J47" i="2"/>
  <c r="AX43" i="2"/>
  <c r="Y26" i="2"/>
  <c r="O32" i="2"/>
  <c r="AC32" i="2"/>
  <c r="C26" i="2"/>
  <c r="W25" i="2"/>
  <c r="G9" i="2"/>
  <c r="AE45" i="2"/>
  <c r="P26" i="2"/>
  <c r="W44" i="2"/>
  <c r="AB28" i="2"/>
  <c r="J24" i="2"/>
  <c r="R33" i="2"/>
  <c r="AL8" i="2"/>
  <c r="Y29" i="2"/>
  <c r="Z47" i="2"/>
  <c r="P25" i="2"/>
  <c r="J32" i="2"/>
  <c r="AD33" i="2"/>
  <c r="S32" i="2"/>
  <c r="I45" i="2"/>
  <c r="R26" i="2"/>
  <c r="AD46" i="2"/>
  <c r="AD42" i="2"/>
  <c r="P46" i="2"/>
  <c r="V7" i="2"/>
  <c r="O29" i="2"/>
  <c r="AC45" i="2"/>
  <c r="AC26" i="2"/>
  <c r="Y25" i="2"/>
  <c r="AE44" i="2"/>
  <c r="AT45" i="2"/>
  <c r="M26" i="2"/>
  <c r="T26" i="2"/>
  <c r="W29" i="2"/>
  <c r="AB45" i="2"/>
  <c r="K32" i="2"/>
  <c r="O47" i="2"/>
  <c r="U33" i="2"/>
  <c r="H48" i="2"/>
  <c r="D47" i="2"/>
  <c r="C24" i="2"/>
  <c r="P44" i="2"/>
  <c r="M29" i="2"/>
  <c r="T27" i="2"/>
  <c r="AE46" i="2"/>
  <c r="G13" i="2"/>
  <c r="Y46" i="2"/>
  <c r="F45" i="2"/>
  <c r="AE33" i="2"/>
  <c r="AA14" i="2"/>
  <c r="AA47" i="2" s="1"/>
  <c r="C32" i="2"/>
  <c r="Y31" i="2"/>
  <c r="F44" i="2"/>
  <c r="G15" i="2"/>
  <c r="I24" i="2"/>
  <c r="P29" i="2"/>
  <c r="E32" i="2"/>
  <c r="V5" i="2"/>
  <c r="U25" i="2"/>
  <c r="W27" i="2"/>
  <c r="K46" i="2"/>
  <c r="T29" i="2"/>
  <c r="F32" i="2"/>
  <c r="AA7" i="2"/>
  <c r="AA25" i="2" s="1"/>
  <c r="AY42" i="2"/>
  <c r="H42" i="2"/>
  <c r="AE42" i="2"/>
  <c r="E25" i="2"/>
  <c r="AH42" i="2"/>
  <c r="AC28" i="2"/>
  <c r="W30" i="2"/>
  <c r="W32" i="2"/>
  <c r="K30" i="2"/>
  <c r="O30" i="2"/>
  <c r="V45" i="2"/>
  <c r="L14" i="2"/>
  <c r="Y44" i="2"/>
  <c r="AF9" i="2"/>
  <c r="U30" i="2"/>
  <c r="Y32" i="2"/>
  <c r="BA48" i="2"/>
  <c r="BC33" i="2"/>
  <c r="Y33" i="2"/>
  <c r="AK38" i="1"/>
  <c r="AH15" i="2"/>
  <c r="BG15" i="2" s="1"/>
  <c r="AG15" i="2"/>
  <c r="BF15" i="2" s="1"/>
  <c r="AK35" i="1"/>
  <c r="AK36" i="1"/>
  <c r="AA15" i="2"/>
  <c r="Q15" i="2"/>
  <c r="M33" i="2"/>
  <c r="O33" i="2"/>
  <c r="O48" i="2"/>
  <c r="C48" i="2"/>
  <c r="AE43" i="2"/>
  <c r="AE28" i="2"/>
  <c r="AF10" i="2"/>
  <c r="AE29" i="2"/>
  <c r="U46" i="2"/>
  <c r="U32" i="2"/>
  <c r="Z33" i="2"/>
  <c r="T25" i="2"/>
  <c r="H46" i="2"/>
  <c r="H31" i="2"/>
  <c r="L13" i="2"/>
  <c r="AL13" i="2"/>
  <c r="R30" i="2"/>
  <c r="R29" i="2"/>
  <c r="K42" i="2"/>
  <c r="Q10" i="2"/>
  <c r="N43" i="2"/>
  <c r="AD43" i="2"/>
  <c r="AF6" i="2"/>
  <c r="AD27" i="2"/>
  <c r="S30" i="2"/>
  <c r="S29" i="2"/>
  <c r="AN8" i="2"/>
  <c r="J45" i="2"/>
  <c r="AA28" i="2"/>
  <c r="D32" i="2"/>
  <c r="AB33" i="2"/>
  <c r="C28" i="2"/>
  <c r="C46" i="2"/>
  <c r="AD25" i="2"/>
  <c r="C29" i="2"/>
  <c r="V9" i="2"/>
  <c r="E47" i="2"/>
  <c r="T30" i="2"/>
  <c r="Z46" i="2"/>
  <c r="AJ27" i="2"/>
  <c r="Q13" i="2"/>
  <c r="G12" i="2"/>
  <c r="C45" i="2"/>
  <c r="R42" i="2"/>
  <c r="R27" i="2"/>
  <c r="AF13" i="2"/>
  <c r="AB31" i="2"/>
  <c r="AE26" i="2"/>
  <c r="N28" i="2"/>
  <c r="W48" i="2"/>
  <c r="AA12" i="2"/>
  <c r="O46" i="2"/>
  <c r="O31" i="2"/>
  <c r="S26" i="2"/>
  <c r="X29" i="2"/>
  <c r="X30" i="2"/>
  <c r="L5" i="2"/>
  <c r="L42" i="2" s="1"/>
  <c r="U27" i="2"/>
  <c r="U28" i="2"/>
  <c r="G5" i="2"/>
  <c r="I28" i="2"/>
  <c r="I46" i="2"/>
  <c r="N44" i="2"/>
  <c r="N29" i="2"/>
  <c r="X47" i="2"/>
  <c r="X33" i="2"/>
  <c r="R48" i="2"/>
  <c r="E27" i="2"/>
  <c r="E46" i="2"/>
  <c r="E28" i="2"/>
  <c r="E42" i="2"/>
  <c r="X46" i="2"/>
  <c r="AN9" i="2"/>
  <c r="AA5" i="2"/>
  <c r="Q5" i="2"/>
  <c r="J29" i="2"/>
  <c r="J48" i="2"/>
  <c r="J26" i="2"/>
  <c r="AD24" i="2"/>
  <c r="Z24" i="2"/>
  <c r="C33" i="2"/>
  <c r="AO5" i="2"/>
  <c r="AO24" i="2" s="1"/>
  <c r="J27" i="2"/>
  <c r="J28" i="2"/>
  <c r="J46" i="2"/>
  <c r="Q14" i="2"/>
  <c r="M47" i="2"/>
  <c r="Y42" i="2"/>
  <c r="AX24" i="2"/>
  <c r="S24" i="2"/>
  <c r="S42" i="2"/>
  <c r="H44" i="2"/>
  <c r="AL11" i="2"/>
  <c r="H29" i="2"/>
  <c r="D27" i="2"/>
  <c r="D46" i="2"/>
  <c r="F47" i="2"/>
  <c r="AO14" i="2"/>
  <c r="I48" i="2"/>
  <c r="I44" i="2"/>
  <c r="I29" i="2"/>
  <c r="N24" i="2"/>
  <c r="F46" i="2"/>
  <c r="F27" i="2"/>
  <c r="AM14" i="2"/>
  <c r="I33" i="2"/>
  <c r="I32" i="2"/>
  <c r="R28" i="2"/>
  <c r="Y24" i="2"/>
  <c r="AL12" i="2"/>
  <c r="D33" i="2"/>
  <c r="AM15" i="2"/>
  <c r="S47" i="2"/>
  <c r="S43" i="2"/>
  <c r="M43" i="2"/>
  <c r="Q6" i="2"/>
  <c r="K44" i="2"/>
  <c r="AO11" i="2"/>
  <c r="K48" i="2"/>
  <c r="M48" i="2"/>
  <c r="I30" i="2"/>
  <c r="AL15" i="2"/>
  <c r="M32" i="2"/>
  <c r="T46" i="2"/>
  <c r="AJ45" i="2"/>
  <c r="I25" i="2"/>
  <c r="I26" i="2"/>
  <c r="L7" i="2"/>
  <c r="O28" i="2"/>
  <c r="O27" i="2"/>
  <c r="O42" i="2"/>
  <c r="H30" i="2"/>
  <c r="L12" i="2"/>
  <c r="E33" i="2"/>
  <c r="E48" i="2"/>
  <c r="AN15" i="2"/>
  <c r="H43" i="2"/>
  <c r="H28" i="2"/>
  <c r="F29" i="2"/>
  <c r="P31" i="2"/>
  <c r="AO9" i="2"/>
  <c r="P47" i="2"/>
  <c r="P32" i="2"/>
  <c r="AI45" i="2"/>
  <c r="AL5" i="2"/>
  <c r="L8" i="2"/>
  <c r="L27" i="2" s="1"/>
  <c r="F33" i="2"/>
  <c r="S48" i="2"/>
  <c r="L10" i="2"/>
  <c r="AM11" i="2"/>
  <c r="AB47" i="2"/>
  <c r="AB32" i="2"/>
  <c r="C44" i="2"/>
  <c r="AH46" i="2"/>
  <c r="AL10" i="2"/>
  <c r="N30" i="2"/>
  <c r="R25" i="2"/>
  <c r="I27" i="2"/>
  <c r="X32" i="2"/>
  <c r="C43" i="2"/>
  <c r="X42" i="2"/>
  <c r="I42" i="2"/>
  <c r="AI31" i="2"/>
  <c r="K25" i="2"/>
  <c r="K26" i="2"/>
  <c r="P27" i="2"/>
  <c r="J30" i="2"/>
  <c r="X31" i="2"/>
  <c r="W46" i="2"/>
  <c r="Z32" i="2"/>
  <c r="X25" i="2"/>
  <c r="X43" i="2"/>
  <c r="X24" i="2"/>
  <c r="T42" i="2"/>
  <c r="T28" i="2"/>
  <c r="J44" i="2"/>
  <c r="N47" i="2"/>
  <c r="N33" i="2"/>
  <c r="M25" i="2"/>
  <c r="L11" i="2"/>
  <c r="AN14" i="2"/>
  <c r="D28" i="2"/>
  <c r="AM10" i="2"/>
  <c r="M24" i="2"/>
  <c r="C31" i="2"/>
  <c r="N48" i="2"/>
  <c r="G10" i="2"/>
  <c r="N25" i="2"/>
  <c r="M45" i="2"/>
  <c r="AA8" i="2"/>
  <c r="H47" i="2"/>
  <c r="F43" i="2"/>
  <c r="H32" i="2"/>
  <c r="AL14" i="2"/>
  <c r="R24" i="2"/>
  <c r="O25" i="2"/>
  <c r="O44" i="2"/>
  <c r="Z43" i="2"/>
  <c r="M42" i="2"/>
  <c r="T48" i="2"/>
  <c r="D30" i="2"/>
  <c r="D31" i="2"/>
  <c r="N42" i="2"/>
  <c r="M27" i="2"/>
  <c r="D26" i="2"/>
  <c r="AM8" i="2"/>
  <c r="P33" i="2"/>
  <c r="Y45" i="2"/>
  <c r="K33" i="2"/>
  <c r="W43" i="2"/>
  <c r="P48" i="2"/>
  <c r="AO10" i="2"/>
  <c r="K28" i="2"/>
  <c r="AE47" i="2"/>
  <c r="AD45" i="2"/>
  <c r="Y27" i="2"/>
  <c r="E44" i="2"/>
  <c r="Z25" i="2"/>
  <c r="K31" i="2"/>
  <c r="Z26" i="2"/>
  <c r="R32" i="2"/>
  <c r="R46" i="2"/>
  <c r="V13" i="2"/>
  <c r="X48" i="2"/>
  <c r="R45" i="2"/>
  <c r="AC33" i="2"/>
  <c r="V10" i="2"/>
  <c r="R47" i="2"/>
  <c r="AC48" i="2"/>
  <c r="AF5" i="2"/>
  <c r="AN43" i="2" l="1"/>
  <c r="AN25" i="2"/>
  <c r="AH25" i="2"/>
  <c r="AI44" i="2"/>
  <c r="AF50" i="2"/>
  <c r="AF35" i="2"/>
  <c r="AF51" i="2"/>
  <c r="AF36" i="2"/>
  <c r="AJ42" i="2"/>
  <c r="BI5" i="2"/>
  <c r="AI25" i="2"/>
  <c r="BH6" i="2"/>
  <c r="AI26" i="2"/>
  <c r="BH7" i="2"/>
  <c r="BH26" i="2" s="1"/>
  <c r="AH27" i="2"/>
  <c r="BG8" i="2"/>
  <c r="AI32" i="2"/>
  <c r="BH14" i="2"/>
  <c r="AI48" i="2"/>
  <c r="BH15" i="2"/>
  <c r="AG26" i="2"/>
  <c r="BF8" i="2"/>
  <c r="BF26" i="2" s="1"/>
  <c r="AG42" i="2"/>
  <c r="BF9" i="2"/>
  <c r="AG31" i="2"/>
  <c r="BF12" i="2"/>
  <c r="AG47" i="2"/>
  <c r="BF10" i="2"/>
  <c r="AH31" i="2"/>
  <c r="BG12" i="2"/>
  <c r="BG31" i="2" s="1"/>
  <c r="AI49" i="2"/>
  <c r="BH16" i="2"/>
  <c r="AI46" i="2"/>
  <c r="BH9" i="2"/>
  <c r="BF51" i="2"/>
  <c r="AA51" i="2"/>
  <c r="AA36" i="2"/>
  <c r="AA50" i="2"/>
  <c r="AA35" i="2"/>
  <c r="AG50" i="2"/>
  <c r="AG35" i="2"/>
  <c r="AH50" i="2"/>
  <c r="AH35" i="2"/>
  <c r="AI50" i="2"/>
  <c r="AI35" i="2"/>
  <c r="AJ50" i="2"/>
  <c r="AJ35" i="2"/>
  <c r="AK18" i="2"/>
  <c r="AG51" i="2"/>
  <c r="AG36" i="2"/>
  <c r="AH51" i="2"/>
  <c r="AH36" i="2"/>
  <c r="AI51" i="2"/>
  <c r="AI36" i="2"/>
  <c r="AJ51" i="2"/>
  <c r="AJ36" i="2"/>
  <c r="V48" i="2"/>
  <c r="V51" i="2"/>
  <c r="V36" i="2"/>
  <c r="V50" i="2"/>
  <c r="V35" i="2"/>
  <c r="BE6" i="2"/>
  <c r="AZ6" i="2"/>
  <c r="AU6" i="2"/>
  <c r="Q33" i="2"/>
  <c r="BE14" i="2"/>
  <c r="AZ14" i="2"/>
  <c r="AU14" i="2"/>
  <c r="Q42" i="2"/>
  <c r="BE5" i="2"/>
  <c r="BE42" i="2" s="1"/>
  <c r="AZ5" i="2"/>
  <c r="AU5" i="2"/>
  <c r="BE13" i="2"/>
  <c r="AZ13" i="2"/>
  <c r="AU13" i="2"/>
  <c r="BE10" i="2"/>
  <c r="AZ10" i="2"/>
  <c r="AU10" i="2"/>
  <c r="Q34" i="2"/>
  <c r="BE15" i="2"/>
  <c r="AZ15" i="2"/>
  <c r="AU15" i="2"/>
  <c r="BE7" i="2"/>
  <c r="AZ7" i="2"/>
  <c r="AU7" i="2"/>
  <c r="Q45" i="2"/>
  <c r="BE12" i="2"/>
  <c r="BE30" i="2" s="1"/>
  <c r="AZ12" i="2"/>
  <c r="AU12" i="2"/>
  <c r="BE8" i="2"/>
  <c r="AZ8" i="2"/>
  <c r="AU8" i="2"/>
  <c r="Q30" i="2"/>
  <c r="BE11" i="2"/>
  <c r="AZ11" i="2"/>
  <c r="AU11" i="2"/>
  <c r="AU44" i="2" s="1"/>
  <c r="BJ17" i="2"/>
  <c r="BE17" i="2"/>
  <c r="AZ17" i="2"/>
  <c r="AU17" i="2"/>
  <c r="Q50" i="2"/>
  <c r="Q35" i="2"/>
  <c r="BG50" i="2"/>
  <c r="BG35" i="2"/>
  <c r="BC50" i="2"/>
  <c r="BC35" i="2"/>
  <c r="BH50" i="2"/>
  <c r="BH35" i="2"/>
  <c r="BD50" i="2"/>
  <c r="BD35" i="2"/>
  <c r="BI50" i="2"/>
  <c r="BI35" i="2"/>
  <c r="AR36" i="2"/>
  <c r="AW36" i="2"/>
  <c r="BB36" i="2"/>
  <c r="BG51" i="2"/>
  <c r="BG36" i="2"/>
  <c r="AS36" i="2"/>
  <c r="AX51" i="2"/>
  <c r="AX36" i="2"/>
  <c r="BC51" i="2"/>
  <c r="BC36" i="2"/>
  <c r="BH51" i="2"/>
  <c r="BH36" i="2"/>
  <c r="AT36" i="2"/>
  <c r="AY36" i="2"/>
  <c r="AY51" i="2"/>
  <c r="BD51" i="2"/>
  <c r="BD36" i="2"/>
  <c r="BI36" i="2"/>
  <c r="BI51" i="2"/>
  <c r="AV51" i="2"/>
  <c r="AV36" i="2"/>
  <c r="BJ18" i="2"/>
  <c r="BE18" i="2"/>
  <c r="AZ18" i="2"/>
  <c r="AU18" i="2"/>
  <c r="Q51" i="2"/>
  <c r="Q36" i="2"/>
  <c r="AQ35" i="2"/>
  <c r="AQ50" i="2"/>
  <c r="AV35" i="2"/>
  <c r="AV50" i="2"/>
  <c r="BA50" i="2"/>
  <c r="BA35" i="2"/>
  <c r="AR35" i="2"/>
  <c r="BB35" i="2"/>
  <c r="AT35" i="2"/>
  <c r="AS51" i="2"/>
  <c r="AR51" i="2"/>
  <c r="AW51" i="2"/>
  <c r="BB51" i="2"/>
  <c r="AT50" i="2"/>
  <c r="AY50" i="2"/>
  <c r="AS50" i="2"/>
  <c r="AX50" i="2"/>
  <c r="AR50" i="2"/>
  <c r="AW50" i="2"/>
  <c r="BE9" i="2"/>
  <c r="BE27" i="2" s="1"/>
  <c r="AZ9" i="2"/>
  <c r="AU9" i="2"/>
  <c r="L50" i="2"/>
  <c r="L35" i="2"/>
  <c r="L51" i="2"/>
  <c r="L36" i="2"/>
  <c r="AM50" i="2"/>
  <c r="AM35" i="2"/>
  <c r="AP18" i="2"/>
  <c r="G51" i="2"/>
  <c r="G36" i="2"/>
  <c r="AO50" i="2"/>
  <c r="AO35" i="2"/>
  <c r="AM51" i="2"/>
  <c r="AM36" i="2"/>
  <c r="AN51" i="2"/>
  <c r="AN36" i="2"/>
  <c r="AO51" i="2"/>
  <c r="AO36" i="2"/>
  <c r="AN50" i="2"/>
  <c r="AN35" i="2"/>
  <c r="AL51" i="2"/>
  <c r="AL36" i="2"/>
  <c r="AL50" i="2"/>
  <c r="AL35" i="2"/>
  <c r="G50" i="2"/>
  <c r="G35" i="2"/>
  <c r="G47" i="2"/>
  <c r="AF30" i="2"/>
  <c r="BH30" i="2"/>
  <c r="BA27" i="2"/>
  <c r="AT44" i="2"/>
  <c r="AT25" i="2"/>
  <c r="V25" i="2"/>
  <c r="AF45" i="2"/>
  <c r="AK9" i="2"/>
  <c r="AJ24" i="2"/>
  <c r="AI24" i="2"/>
  <c r="AH30" i="2"/>
  <c r="V33" i="2"/>
  <c r="BA31" i="2"/>
  <c r="AJ44" i="2"/>
  <c r="Q29" i="2"/>
  <c r="AH49" i="2"/>
  <c r="AG25" i="2"/>
  <c r="AG29" i="2"/>
  <c r="BI42" i="2"/>
  <c r="AF47" i="2"/>
  <c r="BH29" i="2"/>
  <c r="AK5" i="2"/>
  <c r="BJ5" i="2" s="1"/>
  <c r="G26" i="2"/>
  <c r="AJ28" i="2"/>
  <c r="AI30" i="2"/>
  <c r="V24" i="2"/>
  <c r="AN31" i="2"/>
  <c r="G27" i="2"/>
  <c r="AR46" i="2"/>
  <c r="AW46" i="2"/>
  <c r="Q27" i="2"/>
  <c r="AL27" i="2"/>
  <c r="BC28" i="2"/>
  <c r="AG28" i="2"/>
  <c r="AJ30" i="2"/>
  <c r="AG32" i="2"/>
  <c r="AK6" i="2"/>
  <c r="BJ6" i="2" s="1"/>
  <c r="AS30" i="2"/>
  <c r="BH45" i="2"/>
  <c r="AH43" i="2"/>
  <c r="AF48" i="2"/>
  <c r="BH31" i="2"/>
  <c r="AL25" i="2"/>
  <c r="AM26" i="2"/>
  <c r="G48" i="2"/>
  <c r="G42" i="2"/>
  <c r="AM25" i="2"/>
  <c r="L33" i="2"/>
  <c r="AM42" i="2"/>
  <c r="AL42" i="2"/>
  <c r="AL26" i="2"/>
  <c r="AO26" i="2"/>
  <c r="BI33" i="2"/>
  <c r="AG43" i="2"/>
  <c r="AH45" i="2"/>
  <c r="BI26" i="2"/>
  <c r="AK12" i="2"/>
  <c r="BJ12" i="2" s="1"/>
  <c r="AJ48" i="2"/>
  <c r="AJ29" i="2"/>
  <c r="AK16" i="2"/>
  <c r="BI29" i="2"/>
  <c r="BC47" i="2"/>
  <c r="AH24" i="2"/>
  <c r="AJ43" i="2"/>
  <c r="AI33" i="2"/>
  <c r="AK15" i="2"/>
  <c r="BJ15" i="2" s="1"/>
  <c r="AK7" i="2"/>
  <c r="BJ7" i="2" s="1"/>
  <c r="BD30" i="2"/>
  <c r="BC29" i="2"/>
  <c r="BG43" i="2"/>
  <c r="BH42" i="2"/>
  <c r="AJ26" i="2"/>
  <c r="AG24" i="2"/>
  <c r="BH49" i="2"/>
  <c r="AJ25" i="2"/>
  <c r="BC27" i="2"/>
  <c r="AJ33" i="2"/>
  <c r="BC25" i="2"/>
  <c r="AG49" i="2"/>
  <c r="BC42" i="2"/>
  <c r="AH28" i="2"/>
  <c r="AI27" i="2"/>
  <c r="AI29" i="2"/>
  <c r="AJ31" i="2"/>
  <c r="AK14" i="2"/>
  <c r="BJ14" i="2" s="1"/>
  <c r="AG45" i="2"/>
  <c r="AK13" i="2"/>
  <c r="AH29" i="2"/>
  <c r="AX33" i="2"/>
  <c r="AJ32" i="2"/>
  <c r="AI34" i="2"/>
  <c r="AV26" i="2"/>
  <c r="BI47" i="2"/>
  <c r="AJ46" i="2"/>
  <c r="BF42" i="2"/>
  <c r="AG27" i="2"/>
  <c r="AK10" i="2"/>
  <c r="BJ10" i="2" s="1"/>
  <c r="BI27" i="2"/>
  <c r="AJ47" i="2"/>
  <c r="AK8" i="2"/>
  <c r="BJ8" i="2" s="1"/>
  <c r="AK11" i="2"/>
  <c r="BJ11" i="2" s="1"/>
  <c r="BH48" i="2"/>
  <c r="AI47" i="2"/>
  <c r="AI28" i="2"/>
  <c r="AJ34" i="2"/>
  <c r="AI43" i="2"/>
  <c r="AJ49" i="2"/>
  <c r="AV34" i="2"/>
  <c r="BH32" i="2"/>
  <c r="AG46" i="2"/>
  <c r="AG30" i="2"/>
  <c r="BF30" i="2"/>
  <c r="AS47" i="2"/>
  <c r="AS28" i="2"/>
  <c r="AS26" i="2"/>
  <c r="AQ28" i="2"/>
  <c r="AS45" i="2"/>
  <c r="AQ34" i="2"/>
  <c r="AS33" i="2"/>
  <c r="BI45" i="2"/>
  <c r="BD45" i="2"/>
  <c r="AV28" i="2"/>
  <c r="BB45" i="2"/>
  <c r="AY32" i="2"/>
  <c r="AQ25" i="2"/>
  <c r="AX46" i="2"/>
  <c r="AS31" i="2"/>
  <c r="AR42" i="2"/>
  <c r="BG24" i="2"/>
  <c r="AT29" i="2"/>
  <c r="AQ26" i="2"/>
  <c r="AY47" i="2"/>
  <c r="BA34" i="2"/>
  <c r="AW33" i="2"/>
  <c r="AG48" i="2"/>
  <c r="AG34" i="2"/>
  <c r="AH33" i="2"/>
  <c r="AH34" i="2"/>
  <c r="AO31" i="2"/>
  <c r="AV29" i="2"/>
  <c r="BF47" i="2"/>
  <c r="AN29" i="2"/>
  <c r="AV49" i="2"/>
  <c r="BB49" i="2"/>
  <c r="BB34" i="2"/>
  <c r="AO48" i="2"/>
  <c r="AU45" i="2"/>
  <c r="Q49" i="2"/>
  <c r="AX42" i="2"/>
  <c r="AR45" i="2"/>
  <c r="BI28" i="2"/>
  <c r="AU49" i="2"/>
  <c r="V49" i="2"/>
  <c r="V34" i="2"/>
  <c r="AX32" i="2"/>
  <c r="BA28" i="2"/>
  <c r="AF49" i="2"/>
  <c r="AF34" i="2"/>
  <c r="BC49" i="2"/>
  <c r="BC34" i="2"/>
  <c r="BD49" i="2"/>
  <c r="BD34" i="2"/>
  <c r="AA49" i="2"/>
  <c r="AA34" i="2"/>
  <c r="AR49" i="2"/>
  <c r="AR34" i="2"/>
  <c r="AS49" i="2"/>
  <c r="AS34" i="2"/>
  <c r="AT49" i="2"/>
  <c r="AT34" i="2"/>
  <c r="AQ49" i="2"/>
  <c r="AW49" i="2"/>
  <c r="AW34" i="2"/>
  <c r="AX49" i="2"/>
  <c r="AX34" i="2"/>
  <c r="AY49" i="2"/>
  <c r="AY34" i="2"/>
  <c r="BA49" i="2"/>
  <c r="BI49" i="2"/>
  <c r="BI34" i="2"/>
  <c r="AH26" i="2"/>
  <c r="AH44" i="2"/>
  <c r="L49" i="2"/>
  <c r="L34" i="2"/>
  <c r="G49" i="2"/>
  <c r="G34" i="2"/>
  <c r="AM49" i="2"/>
  <c r="AM34" i="2"/>
  <c r="AN49" i="2"/>
  <c r="AN34" i="2"/>
  <c r="AO49" i="2"/>
  <c r="AO34" i="2"/>
  <c r="AL49" i="2"/>
  <c r="AL34" i="2"/>
  <c r="AF27" i="2"/>
  <c r="AQ43" i="2"/>
  <c r="AO45" i="2"/>
  <c r="AS29" i="2"/>
  <c r="BC48" i="2"/>
  <c r="BA29" i="2"/>
  <c r="AF26" i="2"/>
  <c r="AY44" i="2"/>
  <c r="AY30" i="2"/>
  <c r="BF32" i="2"/>
  <c r="BC30" i="2"/>
  <c r="AV33" i="2"/>
  <c r="AV46" i="2"/>
  <c r="AF44" i="2"/>
  <c r="BG25" i="2"/>
  <c r="AS46" i="2"/>
  <c r="AP16" i="2"/>
  <c r="AP35" i="2" s="1"/>
  <c r="G44" i="2"/>
  <c r="AP15" i="2"/>
  <c r="G46" i="2"/>
  <c r="BA42" i="2"/>
  <c r="AN30" i="2"/>
  <c r="AX47" i="2"/>
  <c r="AV31" i="2"/>
  <c r="AN44" i="2"/>
  <c r="BD44" i="2"/>
  <c r="AO33" i="2"/>
  <c r="BA46" i="2"/>
  <c r="AM27" i="2"/>
  <c r="AZ46" i="2"/>
  <c r="V30" i="2"/>
  <c r="AX28" i="2"/>
  <c r="G25" i="2"/>
  <c r="Q25" i="2"/>
  <c r="AR31" i="2"/>
  <c r="AW27" i="2"/>
  <c r="BC31" i="2"/>
  <c r="BD24" i="2"/>
  <c r="BC46" i="2"/>
  <c r="AX27" i="2"/>
  <c r="V29" i="2"/>
  <c r="BF25" i="2"/>
  <c r="AN28" i="2"/>
  <c r="AG33" i="2"/>
  <c r="AP9" i="2"/>
  <c r="AL24" i="2"/>
  <c r="BF24" i="2"/>
  <c r="BI25" i="2"/>
  <c r="BD25" i="2"/>
  <c r="AA32" i="2"/>
  <c r="Q48" i="2"/>
  <c r="L32" i="2"/>
  <c r="G32" i="2"/>
  <c r="AP14" i="2"/>
  <c r="AV44" i="2"/>
  <c r="AA44" i="2"/>
  <c r="AM24" i="2"/>
  <c r="AW42" i="2"/>
  <c r="BF43" i="2"/>
  <c r="BI43" i="2"/>
  <c r="G33" i="2"/>
  <c r="AU26" i="2"/>
  <c r="BC44" i="2"/>
  <c r="AA33" i="2"/>
  <c r="BC24" i="2"/>
  <c r="AA24" i="2"/>
  <c r="Q44" i="2"/>
  <c r="BB24" i="2"/>
  <c r="AT30" i="2"/>
  <c r="BC43" i="2"/>
  <c r="BD26" i="2"/>
  <c r="AY26" i="2"/>
  <c r="V26" i="2"/>
  <c r="AV42" i="2"/>
  <c r="Q26" i="2"/>
  <c r="BA45" i="2"/>
  <c r="BA30" i="2"/>
  <c r="AH48" i="2"/>
  <c r="AS32" i="2"/>
  <c r="AV43" i="2"/>
  <c r="AS44" i="2"/>
  <c r="AX48" i="2"/>
  <c r="AW26" i="2"/>
  <c r="V44" i="2"/>
  <c r="AW45" i="2"/>
  <c r="AA48" i="2"/>
  <c r="AV48" i="2"/>
  <c r="AW48" i="2"/>
  <c r="AS48" i="2"/>
  <c r="AQ46" i="2"/>
  <c r="AQ31" i="2"/>
  <c r="AA26" i="2"/>
  <c r="AO27" i="2"/>
  <c r="AO42" i="2"/>
  <c r="AL48" i="2"/>
  <c r="AL33" i="2"/>
  <c r="BC45" i="2"/>
  <c r="BC26" i="2"/>
  <c r="AT33" i="2"/>
  <c r="AT48" i="2"/>
  <c r="AX30" i="2"/>
  <c r="AX45" i="2"/>
  <c r="AQ30" i="2"/>
  <c r="AQ45" i="2"/>
  <c r="AL28" i="2"/>
  <c r="AL43" i="2"/>
  <c r="V32" i="2"/>
  <c r="V31" i="2"/>
  <c r="V46" i="2"/>
  <c r="AR44" i="2"/>
  <c r="AR29" i="2"/>
  <c r="AR48" i="2"/>
  <c r="AF24" i="2"/>
  <c r="G24" i="2"/>
  <c r="AF31" i="2"/>
  <c r="AF46" i="2"/>
  <c r="BB32" i="2"/>
  <c r="BB47" i="2"/>
  <c r="BB25" i="2"/>
  <c r="BB26" i="2"/>
  <c r="AW24" i="2"/>
  <c r="AW25" i="2"/>
  <c r="BG46" i="2"/>
  <c r="BI32" i="2"/>
  <c r="BI31" i="2"/>
  <c r="BI46" i="2"/>
  <c r="BF29" i="2"/>
  <c r="BF44" i="2"/>
  <c r="AA42" i="2"/>
  <c r="AW43" i="2"/>
  <c r="AW28" i="2"/>
  <c r="BB28" i="2"/>
  <c r="BB43" i="2"/>
  <c r="V42" i="2"/>
  <c r="V27" i="2"/>
  <c r="BA24" i="2"/>
  <c r="AQ33" i="2"/>
  <c r="AQ32" i="2"/>
  <c r="AQ47" i="2"/>
  <c r="AW32" i="2"/>
  <c r="AW47" i="2"/>
  <c r="AY45" i="2"/>
  <c r="BD28" i="2"/>
  <c r="BD43" i="2"/>
  <c r="BD29" i="2"/>
  <c r="Q47" i="2"/>
  <c r="Q32" i="2"/>
  <c r="AO46" i="2"/>
  <c r="BB44" i="2"/>
  <c r="BB29" i="2"/>
  <c r="AY33" i="2"/>
  <c r="AY48" i="2"/>
  <c r="AQ42" i="2"/>
  <c r="AQ27" i="2"/>
  <c r="AY27" i="2"/>
  <c r="Q43" i="2"/>
  <c r="Q28" i="2"/>
  <c r="G45" i="2"/>
  <c r="G30" i="2"/>
  <c r="G31" i="2"/>
  <c r="AR24" i="2"/>
  <c r="AP5" i="2"/>
  <c r="L24" i="2"/>
  <c r="L45" i="2"/>
  <c r="AP12" i="2"/>
  <c r="L30" i="2"/>
  <c r="BB46" i="2"/>
  <c r="BB31" i="2"/>
  <c r="AQ44" i="2"/>
  <c r="AQ48" i="2"/>
  <c r="AQ29" i="2"/>
  <c r="BB30" i="2"/>
  <c r="AO43" i="2"/>
  <c r="AO28" i="2"/>
  <c r="AR43" i="2"/>
  <c r="AR28" i="2"/>
  <c r="AR32" i="2"/>
  <c r="AR47" i="2"/>
  <c r="AR33" i="2"/>
  <c r="BB48" i="2"/>
  <c r="BA47" i="2"/>
  <c r="BA32" i="2"/>
  <c r="BA33" i="2"/>
  <c r="Q31" i="2"/>
  <c r="Q46" i="2"/>
  <c r="AN27" i="2"/>
  <c r="AN42" i="2"/>
  <c r="BD42" i="2"/>
  <c r="BD27" i="2"/>
  <c r="AV25" i="2"/>
  <c r="AV24" i="2"/>
  <c r="L44" i="2"/>
  <c r="AP11" i="2"/>
  <c r="L29" i="2"/>
  <c r="L48" i="2"/>
  <c r="AA27" i="2"/>
  <c r="AO32" i="2"/>
  <c r="AO47" i="2"/>
  <c r="AA30" i="2"/>
  <c r="AA45" i="2"/>
  <c r="AS24" i="2"/>
  <c r="AS25" i="2"/>
  <c r="AT32" i="2"/>
  <c r="AT47" i="2"/>
  <c r="AM29" i="2"/>
  <c r="AM44" i="2"/>
  <c r="AN33" i="2"/>
  <c r="AN48" i="2"/>
  <c r="AV27" i="2"/>
  <c r="AM33" i="2"/>
  <c r="AM48" i="2"/>
  <c r="AW44" i="2"/>
  <c r="AW30" i="2"/>
  <c r="AW29" i="2"/>
  <c r="AX44" i="2"/>
  <c r="AX29" i="2"/>
  <c r="BD47" i="2"/>
  <c r="BD32" i="2"/>
  <c r="AL45" i="2"/>
  <c r="AL30" i="2"/>
  <c r="AN26" i="2"/>
  <c r="AN45" i="2"/>
  <c r="AL32" i="2"/>
  <c r="AL47" i="2"/>
  <c r="AY46" i="2"/>
  <c r="AY31" i="2"/>
  <c r="V28" i="2"/>
  <c r="V43" i="2"/>
  <c r="V47" i="2"/>
  <c r="AL44" i="2"/>
  <c r="AL29" i="2"/>
  <c r="AA31" i="2"/>
  <c r="G43" i="2"/>
  <c r="G28" i="2"/>
  <c r="G29" i="2"/>
  <c r="Q24" i="2"/>
  <c r="L43" i="2"/>
  <c r="L28" i="2"/>
  <c r="AP10" i="2"/>
  <c r="L47" i="2"/>
  <c r="AY28" i="2"/>
  <c r="AY43" i="2"/>
  <c r="BD46" i="2"/>
  <c r="BD31" i="2"/>
  <c r="BG42" i="2"/>
  <c r="L25" i="2"/>
  <c r="AP7" i="2"/>
  <c r="AP25" i="2" s="1"/>
  <c r="AV32" i="2"/>
  <c r="AV47" i="2"/>
  <c r="AR25" i="2"/>
  <c r="AR26" i="2"/>
  <c r="AF32" i="2"/>
  <c r="AS27" i="2"/>
  <c r="AS42" i="2"/>
  <c r="AL31" i="2"/>
  <c r="AL46" i="2"/>
  <c r="BB33" i="2"/>
  <c r="AF42" i="2"/>
  <c r="AT42" i="2"/>
  <c r="AT27" i="2"/>
  <c r="AT28" i="2"/>
  <c r="L31" i="2"/>
  <c r="AP13" i="2"/>
  <c r="AP50" i="2" s="1"/>
  <c r="L46" i="2"/>
  <c r="AM45" i="2"/>
  <c r="BD33" i="2"/>
  <c r="AO29" i="2"/>
  <c r="AO44" i="2"/>
  <c r="AO30" i="2"/>
  <c r="AM32" i="2"/>
  <c r="AM47" i="2"/>
  <c r="AT46" i="2"/>
  <c r="AT31" i="2"/>
  <c r="AY24" i="2"/>
  <c r="AY25" i="2"/>
  <c r="AQ24" i="2"/>
  <c r="BA25" i="2"/>
  <c r="BA44" i="2"/>
  <c r="BA26" i="2"/>
  <c r="AS43" i="2"/>
  <c r="AF43" i="2"/>
  <c r="AF28" i="2"/>
  <c r="AF29" i="2"/>
  <c r="AR30" i="2"/>
  <c r="AM43" i="2"/>
  <c r="AM28" i="2"/>
  <c r="BG32" i="2"/>
  <c r="AN47" i="2"/>
  <c r="AN32" i="2"/>
  <c r="AX31" i="2"/>
  <c r="AU25" i="2"/>
  <c r="AN46" i="2"/>
  <c r="BB42" i="2"/>
  <c r="BB27" i="2"/>
  <c r="AP8" i="2"/>
  <c r="L26" i="2"/>
  <c r="AM30" i="2"/>
  <c r="AT24" i="2"/>
  <c r="AT43" i="2"/>
  <c r="AF25" i="2"/>
  <c r="AV45" i="2"/>
  <c r="AV30" i="2"/>
  <c r="AY29" i="2"/>
  <c r="BA43" i="2"/>
  <c r="BH25" i="2" l="1"/>
  <c r="BH44" i="2"/>
  <c r="AK31" i="2"/>
  <c r="AK50" i="2"/>
  <c r="BJ13" i="2"/>
  <c r="BJ16" i="2"/>
  <c r="BJ49" i="2" s="1"/>
  <c r="AK35" i="2"/>
  <c r="AK42" i="2"/>
  <c r="BJ9" i="2"/>
  <c r="AK51" i="2"/>
  <c r="AK36" i="2"/>
  <c r="AU51" i="2"/>
  <c r="AU36" i="2"/>
  <c r="AZ51" i="2"/>
  <c r="AZ36" i="2"/>
  <c r="BE51" i="2"/>
  <c r="BE36" i="2"/>
  <c r="BJ36" i="2"/>
  <c r="BJ51" i="2"/>
  <c r="AU50" i="2"/>
  <c r="AU35" i="2"/>
  <c r="AZ50" i="2"/>
  <c r="AZ35" i="2"/>
  <c r="BE50" i="2"/>
  <c r="BE35" i="2"/>
  <c r="BJ50" i="2"/>
  <c r="AP51" i="2"/>
  <c r="AP36" i="2"/>
  <c r="BJ28" i="2"/>
  <c r="BF46" i="2"/>
  <c r="BE33" i="2"/>
  <c r="BI24" i="2"/>
  <c r="AK27" i="2"/>
  <c r="AK45" i="2"/>
  <c r="AK24" i="2"/>
  <c r="AZ44" i="2"/>
  <c r="BH27" i="2"/>
  <c r="BG47" i="2"/>
  <c r="BF28" i="2"/>
  <c r="AK30" i="2"/>
  <c r="AK43" i="2"/>
  <c r="BH28" i="2"/>
  <c r="BE45" i="2"/>
  <c r="BH46" i="2"/>
  <c r="AK46" i="2"/>
  <c r="BE26" i="2"/>
  <c r="AK33" i="2"/>
  <c r="AK25" i="2"/>
  <c r="BJ31" i="2"/>
  <c r="BE44" i="2"/>
  <c r="AK28" i="2"/>
  <c r="AU30" i="2"/>
  <c r="BG49" i="2"/>
  <c r="AP42" i="2"/>
  <c r="AP24" i="2"/>
  <c r="BI30" i="2"/>
  <c r="BF45" i="2"/>
  <c r="AK32" i="2"/>
  <c r="AK47" i="2"/>
  <c r="BJ33" i="2"/>
  <c r="BH47" i="2"/>
  <c r="BG45" i="2"/>
  <c r="AK34" i="2"/>
  <c r="AK49" i="2"/>
  <c r="BI48" i="2"/>
  <c r="BI44" i="2"/>
  <c r="BH34" i="2"/>
  <c r="BE48" i="2"/>
  <c r="BG28" i="2"/>
  <c r="BF49" i="2"/>
  <c r="BF31" i="2"/>
  <c r="BE25" i="2"/>
  <c r="BF27" i="2"/>
  <c r="BG30" i="2"/>
  <c r="BH43" i="2"/>
  <c r="AK26" i="2"/>
  <c r="AK48" i="2"/>
  <c r="AK29" i="2"/>
  <c r="BH33" i="2"/>
  <c r="BH24" i="2"/>
  <c r="AK44" i="2"/>
  <c r="BG44" i="2"/>
  <c r="BG29" i="2"/>
  <c r="BG27" i="2"/>
  <c r="BJ26" i="2"/>
  <c r="BG26" i="2"/>
  <c r="AZ25" i="2"/>
  <c r="BJ48" i="2"/>
  <c r="AZ34" i="2"/>
  <c r="AZ42" i="2"/>
  <c r="AZ24" i="2"/>
  <c r="AZ47" i="2"/>
  <c r="BG48" i="2"/>
  <c r="BG34" i="2"/>
  <c r="AZ49" i="2"/>
  <c r="BE49" i="2"/>
  <c r="BE34" i="2"/>
  <c r="AU33" i="2"/>
  <c r="AU34" i="2"/>
  <c r="BF33" i="2"/>
  <c r="BF34" i="2"/>
  <c r="AP49" i="2"/>
  <c r="AP34" i="2"/>
  <c r="BG33" i="2"/>
  <c r="AU47" i="2"/>
  <c r="BF48" i="2"/>
  <c r="AP33" i="2"/>
  <c r="AZ32" i="2"/>
  <c r="AZ33" i="2"/>
  <c r="AP26" i="2"/>
  <c r="AU48" i="2"/>
  <c r="AU24" i="2"/>
  <c r="AZ48" i="2"/>
  <c r="AZ45" i="2"/>
  <c r="AZ30" i="2"/>
  <c r="AU46" i="2"/>
  <c r="AU31" i="2"/>
  <c r="AP31" i="2"/>
  <c r="AP46" i="2"/>
  <c r="AP29" i="2"/>
  <c r="AP44" i="2"/>
  <c r="AP43" i="2"/>
  <c r="AP28" i="2"/>
  <c r="BJ30" i="2"/>
  <c r="AZ31" i="2"/>
  <c r="AP45" i="2"/>
  <c r="AP30" i="2"/>
  <c r="BE28" i="2"/>
  <c r="BE43" i="2"/>
  <c r="BJ29" i="2"/>
  <c r="BJ44" i="2"/>
  <c r="BJ43" i="2"/>
  <c r="BE47" i="2"/>
  <c r="AU29" i="2"/>
  <c r="AZ26" i="2"/>
  <c r="AZ27" i="2"/>
  <c r="AP48" i="2"/>
  <c r="AP32" i="2"/>
  <c r="BE29" i="2"/>
  <c r="BE24" i="2"/>
  <c r="AU32" i="2"/>
  <c r="AU27" i="2"/>
  <c r="AU42" i="2"/>
  <c r="AP27" i="2"/>
  <c r="BE31" i="2"/>
  <c r="BE46" i="2"/>
  <c r="BJ24" i="2"/>
  <c r="AU43" i="2"/>
  <c r="AU28" i="2"/>
  <c r="AP47" i="2"/>
  <c r="BE32" i="2"/>
  <c r="BJ25" i="2"/>
  <c r="AZ28" i="2"/>
  <c r="AZ43" i="2"/>
  <c r="AZ29" i="2"/>
  <c r="BJ34" i="2" l="1"/>
  <c r="BJ35" i="2"/>
  <c r="BJ42" i="2"/>
  <c r="BJ46" i="2"/>
  <c r="BJ47" i="2"/>
  <c r="BJ32" i="2"/>
  <c r="BJ45" i="2"/>
  <c r="BJ27" i="2"/>
</calcChain>
</file>

<file path=xl/sharedStrings.xml><?xml version="1.0" encoding="utf-8"?>
<sst xmlns="http://schemas.openxmlformats.org/spreadsheetml/2006/main" count="281" uniqueCount="45">
  <si>
    <t>Clientes Registrados</t>
  </si>
  <si>
    <t>Capacidad Registrada (KW)</t>
  </si>
  <si>
    <t>Clientes Facturados</t>
  </si>
  <si>
    <t>Exportaciones (KWh)</t>
  </si>
  <si>
    <t>Consumo LUMA (KWh)</t>
  </si>
  <si>
    <t>Consumo Neto Facturado (KWh)</t>
  </si>
  <si>
    <t>Acreditado (KWh)</t>
  </si>
  <si>
    <t>Mes/Año</t>
  </si>
  <si>
    <t>Residencial</t>
  </si>
  <si>
    <t>Comercial</t>
  </si>
  <si>
    <t>Industrial</t>
  </si>
  <si>
    <t>Agrícola</t>
  </si>
  <si>
    <t>Total</t>
  </si>
  <si>
    <t>Normalización por Cliente</t>
  </si>
  <si>
    <t>Promedio de Clientes Registrados</t>
  </si>
  <si>
    <t>Capacidad Registrada Promedio (KW)</t>
  </si>
  <si>
    <t>Clientes Promedio Facturados</t>
  </si>
  <si>
    <t>Exportaciones (MWh)</t>
  </si>
  <si>
    <t>Consumo LUMA (MWh)</t>
  </si>
  <si>
    <t>Consumo Neto Facturado (MWh)</t>
  </si>
  <si>
    <t>Acreditado (MWh)</t>
  </si>
  <si>
    <t>Capacidad (KW) por cliente registrado</t>
  </si>
  <si>
    <t>Exportaciones (KWh) por cliente</t>
  </si>
  <si>
    <t>Consumo LUMA (MWh) pr cliente</t>
  </si>
  <si>
    <t>Consumo Neto Facturado (MWH) por cliente</t>
  </si>
  <si>
    <t>Acreditado (MWh) por cliente</t>
  </si>
  <si>
    <t>Trimestre</t>
  </si>
  <si>
    <t>Varianza trimestre anterior (%)</t>
  </si>
  <si>
    <t>Varianza con el mismo trimestre del año anterior</t>
  </si>
  <si>
    <t>Oct-Dic 2024</t>
  </si>
  <si>
    <t>Oct-Dic 2023</t>
  </si>
  <si>
    <t>Oct-Dic 2022</t>
  </si>
  <si>
    <t>Oct-Dic 2021</t>
  </si>
  <si>
    <t>Ene-Mar 2025</t>
  </si>
  <si>
    <t>Ene-Mar 2024</t>
  </si>
  <si>
    <t>Ene-Mar 2023</t>
  </si>
  <si>
    <t>Ene-Mar 2022</t>
  </si>
  <si>
    <t>Abr-jun 2024</t>
  </si>
  <si>
    <t>Jul-Sept 2021</t>
  </si>
  <si>
    <t>Jul-Sept 2022</t>
  </si>
  <si>
    <t>Jul-Sept 2023</t>
  </si>
  <si>
    <t>Jul-Sept 2024</t>
  </si>
  <si>
    <t>Abr-Jun 2022</t>
  </si>
  <si>
    <t>Abr-Jun 2023</t>
  </si>
  <si>
    <t>Abr-Jun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</si>
</sst>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\-yyyy;@"/>
    <numFmt numFmtId="165" formatCode="_(* #,##0_);_(* \(#,##0\);_(* &quot;-&quot;??_);_(@_)"/>
    <numFmt numFmtId="166" formatCode="0.0"/>
    <numFmt numFmtId="167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165" fontId="4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 applyFill="1" applyBorder="1" applyAlignment="1">
      <alignment horizontal="right" wrapText="1"/>
    </xf>
    <xf numFmtId="3" fontId="4" fillId="0" borderId="0" xfId="1" applyNumberFormat="1" applyFont="1"/>
    <xf numFmtId="0" fontId="2" fillId="0" borderId="0" xfId="0" applyFont="1"/>
    <xf numFmtId="165" fontId="5" fillId="0" borderId="0" xfId="1" applyNumberFormat="1" applyFont="1" applyFill="1" applyBorder="1" applyAlignment="1">
      <alignment horizontal="right" wrapText="1"/>
    </xf>
    <xf numFmtId="165" fontId="4" fillId="0" borderId="0" xfId="1" applyNumberFormat="1" applyFont="1" applyAlignment="1">
      <alignment horizontal="right" wrapText="1"/>
    </xf>
    <xf numFmtId="3" fontId="0" fillId="0" borderId="0" xfId="0" applyNumberFormat="1"/>
    <xf numFmtId="0" fontId="8" fillId="0" borderId="0" xfId="0" applyFont="1"/>
    <xf numFmtId="14" fontId="8" fillId="0" borderId="0" xfId="0" applyNumberFormat="1" applyFont="1"/>
    <xf numFmtId="165" fontId="5" fillId="0" borderId="1" xfId="1" applyNumberFormat="1" applyFont="1" applyFill="1" applyBorder="1" applyAlignment="1">
      <alignment horizontal="right" wrapText="1"/>
    </xf>
    <xf numFmtId="165" fontId="5" fillId="2" borderId="1" xfId="1" applyNumberFormat="1" applyFont="1" applyFill="1" applyBorder="1" applyAlignment="1">
      <alignment horizontal="right" wrapText="1"/>
    </xf>
    <xf numFmtId="0" fontId="7" fillId="0" borderId="2" xfId="0" applyFont="1" applyBorder="1"/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6" fillId="5" borderId="2" xfId="0" applyFont="1" applyFill="1" applyBorder="1" applyAlignment="1">
      <alignment horizontal="centerContinuous"/>
    </xf>
    <xf numFmtId="0" fontId="6" fillId="5" borderId="3" xfId="0" applyFont="1" applyFill="1" applyBorder="1" applyAlignment="1">
      <alignment horizontal="centerContinuous"/>
    </xf>
    <xf numFmtId="164" fontId="7" fillId="0" borderId="4" xfId="0" applyNumberFormat="1" applyFont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 wrapText="1"/>
    </xf>
    <xf numFmtId="1" fontId="4" fillId="0" borderId="0" xfId="1" applyNumberFormat="1" applyFont="1" applyFill="1" applyBorder="1" applyAlignment="1">
      <alignment horizontal="right" wrapText="1"/>
    </xf>
    <xf numFmtId="1" fontId="4" fillId="0" borderId="0" xfId="1" applyNumberFormat="1" applyFont="1"/>
    <xf numFmtId="3" fontId="4" fillId="0" borderId="0" xfId="1" applyNumberFormat="1" applyFont="1" applyFill="1"/>
    <xf numFmtId="1" fontId="4" fillId="0" borderId="0" xfId="1" applyNumberFormat="1" applyFont="1" applyFill="1"/>
    <xf numFmtId="165" fontId="4" fillId="0" borderId="0" xfId="1" applyNumberFormat="1" applyFont="1" applyFill="1" applyAlignment="1">
      <alignment horizontal="right" wrapText="1"/>
    </xf>
    <xf numFmtId="3" fontId="9" fillId="0" borderId="0" xfId="0" applyNumberFormat="1" applyFont="1"/>
    <xf numFmtId="0" fontId="10" fillId="4" borderId="0" xfId="0" applyFont="1" applyFill="1" applyAlignment="1">
      <alignment horizontal="centerContinuous"/>
    </xf>
    <xf numFmtId="0" fontId="11" fillId="4" borderId="0" xfId="0" applyFont="1" applyFill="1" applyAlignment="1">
      <alignment horizontal="centerContinuous"/>
    </xf>
    <xf numFmtId="167" fontId="5" fillId="0" borderId="1" xfId="1" applyNumberFormat="1" applyFont="1" applyFill="1" applyBorder="1" applyAlignment="1">
      <alignment horizontal="right" wrapText="1"/>
    </xf>
    <xf numFmtId="164" fontId="1" fillId="0" borderId="0" xfId="0" applyNumberFormat="1" applyFont="1" applyAlignment="1">
      <alignment horizontal="left"/>
    </xf>
    <xf numFmtId="0" fontId="1" fillId="0" borderId="0" xfId="0" applyFont="1"/>
    <xf numFmtId="0" fontId="1" fillId="0" borderId="6" xfId="0" applyFont="1" applyBorder="1"/>
    <xf numFmtId="164" fontId="1" fillId="0" borderId="0" xfId="0" applyNumberFormat="1" applyFont="1" applyAlignment="1">
      <alignment horizontal="right"/>
    </xf>
    <xf numFmtId="3" fontId="1" fillId="0" borderId="0" xfId="0" applyNumberFormat="1" applyFont="1"/>
    <xf numFmtId="165" fontId="1" fillId="0" borderId="0" xfId="0" applyNumberFormat="1" applyFont="1"/>
    <xf numFmtId="165" fontId="1" fillId="0" borderId="0" xfId="1" applyNumberFormat="1" applyFont="1" applyFill="1" applyBorder="1" applyAlignment="1">
      <alignment horizontal="right" wrapText="1"/>
    </xf>
    <xf numFmtId="167" fontId="1" fillId="0" borderId="0" xfId="1" applyNumberFormat="1" applyFont="1" applyFill="1" applyBorder="1" applyAlignment="1">
      <alignment horizontal="right" wrapText="1"/>
    </xf>
    <xf numFmtId="167" fontId="1" fillId="0" borderId="1" xfId="1" applyNumberFormat="1" applyFont="1" applyFill="1" applyBorder="1" applyAlignment="1">
      <alignment horizontal="right" wrapText="1"/>
    </xf>
    <xf numFmtId="4" fontId="1" fillId="0" borderId="0" xfId="1" applyNumberFormat="1" applyFont="1"/>
    <xf numFmtId="4" fontId="1" fillId="0" borderId="1" xfId="1" applyNumberFormat="1" applyFont="1" applyBorder="1"/>
    <xf numFmtId="4" fontId="1" fillId="0" borderId="0" xfId="1" applyNumberFormat="1" applyFont="1" applyAlignment="1">
      <alignment horizontal="right"/>
    </xf>
    <xf numFmtId="4" fontId="1" fillId="0" borderId="1" xfId="1" applyNumberFormat="1" applyFont="1" applyBorder="1" applyAlignment="1">
      <alignment horizontal="right"/>
    </xf>
    <xf numFmtId="166" fontId="1" fillId="0" borderId="0" xfId="0" applyNumberFormat="1" applyFont="1"/>
    <xf numFmtId="167" fontId="1" fillId="0" borderId="7" xfId="1" applyNumberFormat="1" applyFont="1" applyFill="1" applyBorder="1" applyAlignment="1">
      <alignment horizontal="right" wrapText="1"/>
    </xf>
    <xf numFmtId="3" fontId="4" fillId="0" borderId="0" xfId="1" applyNumberFormat="1" applyFont="1" applyAlignment="1">
      <alignment wrapText="1"/>
    </xf>
    <xf numFmtId="3" fontId="4" fillId="0" borderId="0" xfId="1" applyNumberFormat="1" applyFont="1" applyFill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2">
                    <a:lumMod val="10000"/>
                  </a:schemeClr>
                </a:solidFill>
              </a:rPr>
              <a:t>Composición de los Clientes Registrados por Clase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Quarterly!$C$4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Quarterly!$C$5:$C$19</c:f>
              <c:numCache>
                <c:formatCode>_(* #,##0_);_(* \(#,##0\);_(* "-"??_);_(@_)</c:formatCode>
                <c:ptCount val="15"/>
                <c:pt idx="0">
                  <c:v>33650</c:v>
                </c:pt>
                <c:pt idx="1">
                  <c:v>37846.333333333336</c:v>
                </c:pt>
                <c:pt idx="2">
                  <c:v>42543.333333333336</c:v>
                </c:pt>
                <c:pt idx="3">
                  <c:v>48533.333333333336</c:v>
                </c:pt>
                <c:pt idx="4">
                  <c:v>56647.666666666664</c:v>
                </c:pt>
                <c:pt idx="5">
                  <c:v>65878</c:v>
                </c:pt>
                <c:pt idx="6">
                  <c:v>74911</c:v>
                </c:pt>
                <c:pt idx="7">
                  <c:v>83787.333333333328</c:v>
                </c:pt>
                <c:pt idx="8">
                  <c:v>93709.333333333328</c:v>
                </c:pt>
                <c:pt idx="9">
                  <c:v>105642</c:v>
                </c:pt>
                <c:pt idx="10">
                  <c:v>113057.66666666667</c:v>
                </c:pt>
                <c:pt idx="11">
                  <c:v>121135</c:v>
                </c:pt>
                <c:pt idx="12">
                  <c:v>129074.33333333333</c:v>
                </c:pt>
                <c:pt idx="13">
                  <c:v>138885</c:v>
                </c:pt>
                <c:pt idx="14">
                  <c:v>150305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7842-41F9-8210-54D68B77DD05}"/>
            </c:ext>
          </c:extLst>
        </c:ser>
        <c:ser>
          <c:idx val="1"/>
          <c:order val="1"/>
          <c:tx>
            <c:strRef>
              <c:f>Quarterly!$D$4</c:f>
              <c:strCache>
                <c:ptCount val="1"/>
                <c:pt idx="0">
                  <c:v>Comercial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Quarterly!$D$5:$D$19</c:f>
              <c:numCache>
                <c:formatCode>_(* #,##0_);_(* \(#,##0\);_(* "-"??_);_(@_)</c:formatCode>
                <c:ptCount val="15"/>
                <c:pt idx="0">
                  <c:v>1108</c:v>
                </c:pt>
                <c:pt idx="1">
                  <c:v>1189.3333333333333</c:v>
                </c:pt>
                <c:pt idx="2">
                  <c:v>1248.6666666666667</c:v>
                </c:pt>
                <c:pt idx="3">
                  <c:v>1312.6666666666667</c:v>
                </c:pt>
                <c:pt idx="4">
                  <c:v>1419.6666666666667</c:v>
                </c:pt>
                <c:pt idx="5">
                  <c:v>1639</c:v>
                </c:pt>
                <c:pt idx="6">
                  <c:v>1885.3333333333333</c:v>
                </c:pt>
                <c:pt idx="7">
                  <c:v>2115.6666666666665</c:v>
                </c:pt>
                <c:pt idx="8">
                  <c:v>2388.6666666666665</c:v>
                </c:pt>
                <c:pt idx="9">
                  <c:v>2750.6666666666665</c:v>
                </c:pt>
                <c:pt idx="10">
                  <c:v>2952.3333333333335</c:v>
                </c:pt>
                <c:pt idx="11">
                  <c:v>3210</c:v>
                </c:pt>
                <c:pt idx="12">
                  <c:v>3407</c:v>
                </c:pt>
                <c:pt idx="13">
                  <c:v>3565.6666666666665</c:v>
                </c:pt>
                <c:pt idx="14">
                  <c:v>3703.6666666666665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7842-41F9-8210-54D68B77DD05}"/>
            </c:ext>
          </c:extLst>
        </c:ser>
        <c:ser>
          <c:idx val="2"/>
          <c:order val="2"/>
          <c:tx>
            <c:strRef>
              <c:f>Quarterly!$E$4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Quarterly!$E$5:$E$19</c:f>
              <c:numCache>
                <c:formatCode>_(* #,##0_);_(* \(#,##0\);_(* "-"??_);_(@_)</c:formatCode>
                <c:ptCount val="15"/>
                <c:pt idx="0">
                  <c:v>20</c:v>
                </c:pt>
                <c:pt idx="1">
                  <c:v>22</c:v>
                </c:pt>
                <c:pt idx="2">
                  <c:v>23</c:v>
                </c:pt>
                <c:pt idx="3">
                  <c:v>23</c:v>
                </c:pt>
                <c:pt idx="4">
                  <c:v>23</c:v>
                </c:pt>
                <c:pt idx="5">
                  <c:v>23</c:v>
                </c:pt>
                <c:pt idx="6">
                  <c:v>23.666666666666668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24.333333333333332</c:v>
                </c:pt>
                <c:pt idx="11">
                  <c:v>24</c:v>
                </c:pt>
                <c:pt idx="12">
                  <c:v>26</c:v>
                </c:pt>
                <c:pt idx="13">
                  <c:v>26.666666666666668</c:v>
                </c:pt>
                <c:pt idx="14">
                  <c:v>27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7842-41F9-8210-54D68B77DD05}"/>
            </c:ext>
          </c:extLst>
        </c:ser>
        <c:ser>
          <c:idx val="3"/>
          <c:order val="3"/>
          <c:tx>
            <c:strRef>
              <c:f>Quarterly!$F$4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Quarterly!$F$5:$F$19</c:f>
              <c:numCache>
                <c:formatCode>_(* #,##0_);_(* \(#,##0\);_(* "-"??_);_(@_)</c:formatCode>
                <c:ptCount val="15"/>
                <c:pt idx="0">
                  <c:v>101.33333333333333</c:v>
                </c:pt>
                <c:pt idx="1">
                  <c:v>109.66666666666667</c:v>
                </c:pt>
                <c:pt idx="2">
                  <c:v>115.33333333333333</c:v>
                </c:pt>
                <c:pt idx="3">
                  <c:v>116</c:v>
                </c:pt>
                <c:pt idx="4">
                  <c:v>117</c:v>
                </c:pt>
                <c:pt idx="5">
                  <c:v>119.33333333333333</c:v>
                </c:pt>
                <c:pt idx="6">
                  <c:v>121.33333333333333</c:v>
                </c:pt>
                <c:pt idx="7">
                  <c:v>121.33333333333333</c:v>
                </c:pt>
                <c:pt idx="8">
                  <c:v>123</c:v>
                </c:pt>
                <c:pt idx="9">
                  <c:v>123.66666666666667</c:v>
                </c:pt>
                <c:pt idx="10">
                  <c:v>124</c:v>
                </c:pt>
                <c:pt idx="11">
                  <c:v>125.66666666666667</c:v>
                </c:pt>
                <c:pt idx="12">
                  <c:v>125</c:v>
                </c:pt>
                <c:pt idx="13">
                  <c:v>125.66666666666667</c:v>
                </c:pt>
                <c:pt idx="14">
                  <c:v>124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7842-41F9-8210-54D68B77D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serLines>
          <c:spPr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serLines>
        <c:axId val="525046928"/>
        <c:axId val="252056176"/>
      </c:barChart>
      <c:catAx>
        <c:axId val="5250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056176"/>
        <c:crosses val="autoZero"/>
        <c:auto val="1"/>
        <c:lblAlgn val="ctr"/>
        <c:lblOffset val="100"/>
        <c:noMultiLvlLbl val="0"/>
      </c:catAx>
      <c:valAx>
        <c:axId val="25205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0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Residencial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Quarterly!$BF$5:$BF$19</c:f>
              <c:numCache>
                <c:formatCode>_(* #,##0.0_);_(* \(#,##0.0\);_(* "-"??_);_(@_)</c:formatCode>
                <c:ptCount val="15"/>
                <c:pt idx="0">
                  <c:v>1042.7424257708733</c:v>
                </c:pt>
                <c:pt idx="1">
                  <c:v>953.69885447602883</c:v>
                </c:pt>
                <c:pt idx="2">
                  <c:v>830.54622584113281</c:v>
                </c:pt>
                <c:pt idx="3">
                  <c:v>1004.6209810010962</c:v>
                </c:pt>
                <c:pt idx="4">
                  <c:v>1049.2653181760447</c:v>
                </c:pt>
                <c:pt idx="5">
                  <c:v>874.0774021352313</c:v>
                </c:pt>
                <c:pt idx="6">
                  <c:v>845.23410037029896</c:v>
                </c:pt>
                <c:pt idx="7">
                  <c:v>1142.0121884664363</c:v>
                </c:pt>
                <c:pt idx="8">
                  <c:v>1059.4825174033617</c:v>
                </c:pt>
                <c:pt idx="9">
                  <c:v>1002.0904966019855</c:v>
                </c:pt>
                <c:pt idx="10">
                  <c:v>892.91487429175186</c:v>
                </c:pt>
                <c:pt idx="11">
                  <c:v>1106.4805608631314</c:v>
                </c:pt>
                <c:pt idx="12">
                  <c:v>1070.9587410609674</c:v>
                </c:pt>
                <c:pt idx="13">
                  <c:v>979.54617690334646</c:v>
                </c:pt>
                <c:pt idx="14">
                  <c:v>905.49745040207483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5-3B62-4C54-88AF-4241C5D1EF44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Quarterly!$AQ$5:$AQ$19</c:f>
              <c:numCache>
                <c:formatCode>_(* #,##0.0_);_(* \(#,##0.0\);_(* "-"??_);_(@_)</c:formatCode>
                <c:ptCount val="15"/>
                <c:pt idx="0">
                  <c:v>1140.3030731026599</c:v>
                </c:pt>
                <c:pt idx="1">
                  <c:v>1058.3865787017396</c:v>
                </c:pt>
                <c:pt idx="2">
                  <c:v>1079.9896903831248</c:v>
                </c:pt>
                <c:pt idx="3">
                  <c:v>1346.4594770734379</c:v>
                </c:pt>
                <c:pt idx="4">
                  <c:v>1194.3716233329101</c:v>
                </c:pt>
                <c:pt idx="5">
                  <c:v>1040.7687501647556</c:v>
                </c:pt>
                <c:pt idx="6">
                  <c:v>1254.9051396952188</c:v>
                </c:pt>
                <c:pt idx="7">
                  <c:v>1555.8281420309597</c:v>
                </c:pt>
                <c:pt idx="8">
                  <c:v>1208.4972137642196</c:v>
                </c:pt>
                <c:pt idx="9">
                  <c:v>1114.6442816989068</c:v>
                </c:pt>
                <c:pt idx="10">
                  <c:v>1161.1264481936198</c:v>
                </c:pt>
                <c:pt idx="11">
                  <c:v>1349.9503933512433</c:v>
                </c:pt>
                <c:pt idx="12">
                  <c:v>1238.4059496585994</c:v>
                </c:pt>
                <c:pt idx="13">
                  <c:v>1093.1486032350426</c:v>
                </c:pt>
                <c:pt idx="14">
                  <c:v>1233.6792812245665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A-3B62-4C54-88AF-4241C5D1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Quarterly!$BA$5:$BA$19</c:f>
              <c:numCache>
                <c:formatCode>_(* #,##0.0_);_(* \(#,##0.0\);_(* "-"??_);_(@_)</c:formatCode>
                <c:ptCount val="15"/>
                <c:pt idx="0">
                  <c:v>793.16026093681705</c:v>
                </c:pt>
                <c:pt idx="1">
                  <c:v>717.74334606137745</c:v>
                </c:pt>
                <c:pt idx="2">
                  <c:v>436.58844708176724</c:v>
                </c:pt>
                <c:pt idx="3">
                  <c:v>414.35529320423819</c:v>
                </c:pt>
                <c:pt idx="4">
                  <c:v>630.74782801981462</c:v>
                </c:pt>
                <c:pt idx="5">
                  <c:v>527.52996902596544</c:v>
                </c:pt>
                <c:pt idx="6">
                  <c:v>281.80637440102123</c:v>
                </c:pt>
                <c:pt idx="7">
                  <c:v>328.30248211498031</c:v>
                </c:pt>
                <c:pt idx="8">
                  <c:v>819.82321580168662</c:v>
                </c:pt>
                <c:pt idx="9">
                  <c:v>727.76140618569116</c:v>
                </c:pt>
                <c:pt idx="10">
                  <c:v>374.1733099361727</c:v>
                </c:pt>
                <c:pt idx="11">
                  <c:v>444.61921358484062</c:v>
                </c:pt>
                <c:pt idx="12">
                  <c:v>765.44800614116605</c:v>
                </c:pt>
                <c:pt idx="13">
                  <c:v>689.98932256974138</c:v>
                </c:pt>
                <c:pt idx="14">
                  <c:v>357.45491281063215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B-3B62-4C54-88AF-4241C5D1EF44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Quarterly!$AV$5:$AV$19</c:f>
              <c:numCache>
                <c:formatCode>_(* #,##0.0_);_(* \(#,##0.0\);_(* "-"??_);_(@_)</c:formatCode>
                <c:ptCount val="15"/>
                <c:pt idx="0">
                  <c:v>1835.9026867076905</c:v>
                </c:pt>
                <c:pt idx="1">
                  <c:v>1671.4422005374063</c:v>
                </c:pt>
                <c:pt idx="2">
                  <c:v>1267.1346729229001</c:v>
                </c:pt>
                <c:pt idx="3">
                  <c:v>1418.9762742053342</c:v>
                </c:pt>
                <c:pt idx="4">
                  <c:v>1680.0131461958592</c:v>
                </c:pt>
                <c:pt idx="5">
                  <c:v>1401.6073711611966</c:v>
                </c:pt>
                <c:pt idx="6">
                  <c:v>1127.0404747713203</c:v>
                </c:pt>
                <c:pt idx="7">
                  <c:v>1470.3146705814165</c:v>
                </c:pt>
                <c:pt idx="8">
                  <c:v>1879.3057332050485</c:v>
                </c:pt>
                <c:pt idx="9">
                  <c:v>1729.8519027876769</c:v>
                </c:pt>
                <c:pt idx="10">
                  <c:v>1267.0881842279248</c:v>
                </c:pt>
                <c:pt idx="11">
                  <c:v>1551.0997744479721</c:v>
                </c:pt>
                <c:pt idx="12">
                  <c:v>1836.4067472021334</c:v>
                </c:pt>
                <c:pt idx="13">
                  <c:v>1669.5354994730878</c:v>
                </c:pt>
                <c:pt idx="14">
                  <c:v>1262.952363212707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C-3B62-4C54-88AF-4241C5D1E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Comercial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Quarterly!$BG$5:$BG$19</c:f>
              <c:numCache>
                <c:formatCode>_(* #,##0.0_);_(* \(#,##0.0\);_(* "-"??_);_(@_)</c:formatCode>
                <c:ptCount val="15"/>
                <c:pt idx="0">
                  <c:v>5674.0207978179351</c:v>
                </c:pt>
                <c:pt idx="1">
                  <c:v>4016.3404898699728</c:v>
                </c:pt>
                <c:pt idx="2">
                  <c:v>4058.9353122374687</c:v>
                </c:pt>
                <c:pt idx="3">
                  <c:v>3960.5555555555557</c:v>
                </c:pt>
                <c:pt idx="4">
                  <c:v>3784.5863363363364</c:v>
                </c:pt>
                <c:pt idx="5">
                  <c:v>2732.4929006085194</c:v>
                </c:pt>
                <c:pt idx="6">
                  <c:v>2970.4073654390936</c:v>
                </c:pt>
                <c:pt idx="7">
                  <c:v>3673.5209278870398</c:v>
                </c:pt>
                <c:pt idx="8">
                  <c:v>2823.3338767042083</c:v>
                </c:pt>
                <c:pt idx="9">
                  <c:v>2336.5291914234049</c:v>
                </c:pt>
                <c:pt idx="10">
                  <c:v>2433.7278525868178</c:v>
                </c:pt>
                <c:pt idx="11">
                  <c:v>2754.0977690288714</c:v>
                </c:pt>
                <c:pt idx="12">
                  <c:v>2083.1041965199593</c:v>
                </c:pt>
                <c:pt idx="13">
                  <c:v>2144.6431820381304</c:v>
                </c:pt>
                <c:pt idx="14">
                  <c:v>2224.5931415286254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69B3-4A4E-ABCC-44F68D3002FE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Quarterly!$AR$5:$AR$19</c:f>
              <c:numCache>
                <c:formatCode>_(* #,##0.0_);_(* \(#,##0.0\);_(* "-"??_);_(@_)</c:formatCode>
                <c:ptCount val="15"/>
                <c:pt idx="0">
                  <c:v>5505.8353071939991</c:v>
                </c:pt>
                <c:pt idx="1">
                  <c:v>5701.8668400362867</c:v>
                </c:pt>
                <c:pt idx="2">
                  <c:v>5589.2438762251486</c:v>
                </c:pt>
                <c:pt idx="3">
                  <c:v>7491.0463055555547</c:v>
                </c:pt>
                <c:pt idx="4">
                  <c:v>4777.1934369369365</c:v>
                </c:pt>
                <c:pt idx="5">
                  <c:v>5355.472958755915</c:v>
                </c:pt>
                <c:pt idx="6">
                  <c:v>3674.7319093484421</c:v>
                </c:pt>
                <c:pt idx="7">
                  <c:v>4891.6605683308126</c:v>
                </c:pt>
                <c:pt idx="8">
                  <c:v>6272.3427310314164</c:v>
                </c:pt>
                <c:pt idx="9">
                  <c:v>2725.842392534229</c:v>
                </c:pt>
                <c:pt idx="10">
                  <c:v>2927.0710102764001</c:v>
                </c:pt>
                <c:pt idx="11">
                  <c:v>3126.8954284776905</c:v>
                </c:pt>
                <c:pt idx="12">
                  <c:v>3792.9109050153534</c:v>
                </c:pt>
                <c:pt idx="13">
                  <c:v>4222.7152326526657</c:v>
                </c:pt>
                <c:pt idx="14">
                  <c:v>4593.7113144434752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69B3-4A4E-ABCC-44F68D30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Quarterly!$BB$5:$BB$19</c:f>
              <c:numCache>
                <c:formatCode>_(* #,##0.0_);_(* \(#,##0.0\);_(* "-"??_);_(@_)</c:formatCode>
                <c:ptCount val="15"/>
                <c:pt idx="0">
                  <c:v>26939.264575519945</c:v>
                </c:pt>
                <c:pt idx="1">
                  <c:v>28329.657695796795</c:v>
                </c:pt>
                <c:pt idx="2">
                  <c:v>22828.939792775134</c:v>
                </c:pt>
                <c:pt idx="3">
                  <c:v>23921.454248366015</c:v>
                </c:pt>
                <c:pt idx="4">
                  <c:v>24693.29054054054</c:v>
                </c:pt>
                <c:pt idx="5">
                  <c:v>21280.918864097363</c:v>
                </c:pt>
                <c:pt idx="6">
                  <c:v>17342.3716713881</c:v>
                </c:pt>
                <c:pt idx="7">
                  <c:v>17308.513867876954</c:v>
                </c:pt>
                <c:pt idx="8">
                  <c:v>18173.75326022525</c:v>
                </c:pt>
                <c:pt idx="9">
                  <c:v>17498.032033066393</c:v>
                </c:pt>
                <c:pt idx="10">
                  <c:v>13534.690644932671</c:v>
                </c:pt>
                <c:pt idx="11">
                  <c:v>13866.29658792651</c:v>
                </c:pt>
                <c:pt idx="12">
                  <c:v>14949.522006141249</c:v>
                </c:pt>
                <c:pt idx="13">
                  <c:v>15802.173231394559</c:v>
                </c:pt>
                <c:pt idx="14">
                  <c:v>12608.843359488521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69B3-4A4E-ABCC-44F68D3002FE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Quarterly!$AW$5:$AW$19</c:f>
              <c:numCache>
                <c:formatCode>_(* #,##0.0_);_(* \(#,##0.0\);_(* "-"??_);_(@_)</c:formatCode>
                <c:ptCount val="15"/>
                <c:pt idx="0">
                  <c:v>32613.28537333788</c:v>
                </c:pt>
                <c:pt idx="1">
                  <c:v>32345.998185666773</c:v>
                </c:pt>
                <c:pt idx="2">
                  <c:v>26887.875105012605</c:v>
                </c:pt>
                <c:pt idx="3">
                  <c:v>27882.00980392157</c:v>
                </c:pt>
                <c:pt idx="4">
                  <c:v>28477.876876876879</c:v>
                </c:pt>
                <c:pt idx="5">
                  <c:v>24013.411764705885</c:v>
                </c:pt>
                <c:pt idx="6">
                  <c:v>20312.779036827196</c:v>
                </c:pt>
                <c:pt idx="7">
                  <c:v>20982.034795763993</c:v>
                </c:pt>
                <c:pt idx="8">
                  <c:v>20997.087136929458</c:v>
                </c:pt>
                <c:pt idx="9">
                  <c:v>19834.5612244898</c:v>
                </c:pt>
                <c:pt idx="10">
                  <c:v>15968.418497519489</c:v>
                </c:pt>
                <c:pt idx="11">
                  <c:v>16620.394356955381</c:v>
                </c:pt>
                <c:pt idx="12">
                  <c:v>17032.626202661209</c:v>
                </c:pt>
                <c:pt idx="13">
                  <c:v>17946.816413432691</c:v>
                </c:pt>
                <c:pt idx="14">
                  <c:v>14833.436501017146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4-69B3-4A4E-ABCC-44F68D300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Industrial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Quarterly!$BH$5:$BH$19</c:f>
              <c:numCache>
                <c:formatCode>_(* #,##0.0_);_(* \(#,##0.0\);_(* "-"??_);_(@_)</c:formatCode>
                <c:ptCount val="15"/>
                <c:pt idx="0">
                  <c:v>34961.678571428572</c:v>
                </c:pt>
                <c:pt idx="1">
                  <c:v>28116.482142857141</c:v>
                </c:pt>
                <c:pt idx="2">
                  <c:v>32415.999999999996</c:v>
                </c:pt>
                <c:pt idx="3">
                  <c:v>47939.307692307688</c:v>
                </c:pt>
                <c:pt idx="4">
                  <c:v>33279.857142857138</c:v>
                </c:pt>
                <c:pt idx="5">
                  <c:v>22118.799999999999</c:v>
                </c:pt>
                <c:pt idx="6">
                  <c:v>23535.82608695652</c:v>
                </c:pt>
                <c:pt idx="7">
                  <c:v>25922.25</c:v>
                </c:pt>
                <c:pt idx="8">
                  <c:v>17885.823529411762</c:v>
                </c:pt>
                <c:pt idx="9">
                  <c:v>18917.788732394365</c:v>
                </c:pt>
                <c:pt idx="10">
                  <c:v>17526.728571428572</c:v>
                </c:pt>
                <c:pt idx="11">
                  <c:v>18135.042253521129</c:v>
                </c:pt>
                <c:pt idx="12">
                  <c:v>38141.124999999993</c:v>
                </c:pt>
                <c:pt idx="13">
                  <c:v>38438.1</c:v>
                </c:pt>
                <c:pt idx="14">
                  <c:v>24847.714285714286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D448-4101-8147-FA1BCF46481A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Quarterly!$AS$5:$AS$19</c:f>
              <c:numCache>
                <c:formatCode>_(* #,##0.0_);_(* \(#,##0.0\);_(* "-"??_);_(@_)</c:formatCode>
                <c:ptCount val="15"/>
                <c:pt idx="0">
                  <c:v>36717.75</c:v>
                </c:pt>
                <c:pt idx="1">
                  <c:v>35954.003571428562</c:v>
                </c:pt>
                <c:pt idx="2">
                  <c:v>30676.942857142858</c:v>
                </c:pt>
                <c:pt idx="3">
                  <c:v>52108.846153846156</c:v>
                </c:pt>
                <c:pt idx="4">
                  <c:v>35288.438095238089</c:v>
                </c:pt>
                <c:pt idx="5">
                  <c:v>22140.84</c:v>
                </c:pt>
                <c:pt idx="6">
                  <c:v>23616.695652173912</c:v>
                </c:pt>
                <c:pt idx="7">
                  <c:v>27819.75</c:v>
                </c:pt>
                <c:pt idx="8">
                  <c:v>20351.117647058822</c:v>
                </c:pt>
                <c:pt idx="9">
                  <c:v>18220.61408450704</c:v>
                </c:pt>
                <c:pt idx="10">
                  <c:v>17291.057142857146</c:v>
                </c:pt>
                <c:pt idx="11">
                  <c:v>18702.059154929575</c:v>
                </c:pt>
                <c:pt idx="12">
                  <c:v>38549.458333333336</c:v>
                </c:pt>
                <c:pt idx="13">
                  <c:v>39302.842499999992</c:v>
                </c:pt>
                <c:pt idx="14">
                  <c:v>25063.558441558442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D448-4101-8147-FA1BCF46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00B0F0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Quarterly!$BC$5:$BC$19</c:f>
              <c:numCache>
                <c:formatCode>_(* #,##0.0_);_(* \(#,##0.0\);_(* "-"??_);_(@_)</c:formatCode>
                <c:ptCount val="15"/>
                <c:pt idx="0">
                  <c:v>1039227.9642857141</c:v>
                </c:pt>
                <c:pt idx="1">
                  <c:v>967801.82142857136</c:v>
                </c:pt>
                <c:pt idx="2">
                  <c:v>643310.95238095231</c:v>
                </c:pt>
                <c:pt idx="3">
                  <c:v>536930.12307692308</c:v>
                </c:pt>
                <c:pt idx="4">
                  <c:v>766741.80952380947</c:v>
                </c:pt>
                <c:pt idx="5">
                  <c:v>837244.25</c:v>
                </c:pt>
                <c:pt idx="6">
                  <c:v>764060.69565217395</c:v>
                </c:pt>
                <c:pt idx="7">
                  <c:v>758130.41666666674</c:v>
                </c:pt>
                <c:pt idx="8">
                  <c:v>856918.80882352928</c:v>
                </c:pt>
                <c:pt idx="9">
                  <c:v>942263.49295774649</c:v>
                </c:pt>
                <c:pt idx="10">
                  <c:v>523303.92857142852</c:v>
                </c:pt>
                <c:pt idx="11">
                  <c:v>329744.61971830984</c:v>
                </c:pt>
                <c:pt idx="12">
                  <c:v>405759.79166666669</c:v>
                </c:pt>
                <c:pt idx="13">
                  <c:v>412534.8</c:v>
                </c:pt>
                <c:pt idx="14">
                  <c:v>427977.81818181812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D448-4101-8147-FA1BCF46481A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C00000"/>
              </a:solidFill>
              <a:ln w="9525" cap="flat">
                <a:solidFill>
                  <a:srgbClr val="C00000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Quarterly!$AX$5:$AX$19</c:f>
              <c:numCache>
                <c:formatCode>_(* #,##0.0_);_(* \(#,##0.0\);_(* "-"??_);_(@_)</c:formatCode>
                <c:ptCount val="15"/>
                <c:pt idx="0">
                  <c:v>1074189.642857143</c:v>
                </c:pt>
                <c:pt idx="1">
                  <c:v>995918.30357142841</c:v>
                </c:pt>
                <c:pt idx="2">
                  <c:v>675726.95238095243</c:v>
                </c:pt>
                <c:pt idx="3">
                  <c:v>584869.43076923082</c:v>
                </c:pt>
                <c:pt idx="4">
                  <c:v>800021.66666666674</c:v>
                </c:pt>
                <c:pt idx="5">
                  <c:v>859363.04999999993</c:v>
                </c:pt>
                <c:pt idx="6">
                  <c:v>787596.52173913049</c:v>
                </c:pt>
                <c:pt idx="7">
                  <c:v>784052.66666666663</c:v>
                </c:pt>
                <c:pt idx="8">
                  <c:v>874804.63235294109</c:v>
                </c:pt>
                <c:pt idx="9">
                  <c:v>961181.28169014072</c:v>
                </c:pt>
                <c:pt idx="10">
                  <c:v>540830.65714285721</c:v>
                </c:pt>
                <c:pt idx="11">
                  <c:v>347879.66197183094</c:v>
                </c:pt>
                <c:pt idx="12">
                  <c:v>443900.91666666669</c:v>
                </c:pt>
                <c:pt idx="13">
                  <c:v>450972.89999999997</c:v>
                </c:pt>
                <c:pt idx="14">
                  <c:v>452825.5324675325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D448-4101-8147-FA1BCF46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Agrícola (KWh</a:t>
            </a:r>
            <a:r>
              <a:rPr lang="en-US" sz="1600" b="1" baseline="0"/>
              <a:t>/Cliente)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Quarterly!$BI$5:$BI$19</c:f>
              <c:numCache>
                <c:formatCode>_(* #,##0.0_);_(* \(#,##0.0\);_(* "-"??_);_(@_)</c:formatCode>
                <c:ptCount val="15"/>
                <c:pt idx="0">
                  <c:v>2074.8023255813951</c:v>
                </c:pt>
                <c:pt idx="1">
                  <c:v>2204.5519480519479</c:v>
                </c:pt>
                <c:pt idx="2">
                  <c:v>2085.5166163141994</c:v>
                </c:pt>
                <c:pt idx="3">
                  <c:v>2450.9424920127799</c:v>
                </c:pt>
                <c:pt idx="4">
                  <c:v>2445.1818181818185</c:v>
                </c:pt>
                <c:pt idx="5">
                  <c:v>1988.5196374622358</c:v>
                </c:pt>
                <c:pt idx="6">
                  <c:v>2390.8820224719102</c:v>
                </c:pt>
                <c:pt idx="7">
                  <c:v>2545.8521739130433</c:v>
                </c:pt>
                <c:pt idx="8">
                  <c:v>2029.5549295774649</c:v>
                </c:pt>
                <c:pt idx="9">
                  <c:v>1894.416666666667</c:v>
                </c:pt>
                <c:pt idx="10">
                  <c:v>1771.7272727272725</c:v>
                </c:pt>
                <c:pt idx="11">
                  <c:v>2133.5138121546961</c:v>
                </c:pt>
                <c:pt idx="12">
                  <c:v>1985.252077562327</c:v>
                </c:pt>
                <c:pt idx="13">
                  <c:v>1918.7342465753422</c:v>
                </c:pt>
                <c:pt idx="14">
                  <c:v>1922.3474576271185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B284-4285-A603-C6BE16C78B67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Quarterly!$AT$5:$AT$19</c:f>
              <c:numCache>
                <c:formatCode>_(* #,##0.0_);_(* \(#,##0.0\);_(* "-"??_);_(@_)</c:formatCode>
                <c:ptCount val="15"/>
                <c:pt idx="0">
                  <c:v>2576.2325581395353</c:v>
                </c:pt>
                <c:pt idx="1">
                  <c:v>2659.1103896103896</c:v>
                </c:pt>
                <c:pt idx="2">
                  <c:v>2557.6676737160124</c:v>
                </c:pt>
                <c:pt idx="3">
                  <c:v>3550.8115015974445</c:v>
                </c:pt>
                <c:pt idx="4">
                  <c:v>2923.0272727272732</c:v>
                </c:pt>
                <c:pt idx="5">
                  <c:v>2729.1117824773419</c:v>
                </c:pt>
                <c:pt idx="6">
                  <c:v>2594.7219101123592</c:v>
                </c:pt>
                <c:pt idx="7">
                  <c:v>3094.2782608695652</c:v>
                </c:pt>
                <c:pt idx="8">
                  <c:v>2707.2929577464788</c:v>
                </c:pt>
                <c:pt idx="9">
                  <c:v>2562.9833333333336</c:v>
                </c:pt>
                <c:pt idx="10">
                  <c:v>2175.4462809917354</c:v>
                </c:pt>
                <c:pt idx="11">
                  <c:v>2604.1243093922653</c:v>
                </c:pt>
                <c:pt idx="12">
                  <c:v>3214.7202216066485</c:v>
                </c:pt>
                <c:pt idx="13">
                  <c:v>2271.4602739726029</c:v>
                </c:pt>
                <c:pt idx="14">
                  <c:v>3180.3305084745762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B284-4285-A603-C6BE16C78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Quarterly!$BD$5:$BD$19</c:f>
              <c:numCache>
                <c:formatCode>_(* #,##0.0_);_(* \(#,##0.0\);_(* "-"??_);_(@_)</c:formatCode>
                <c:ptCount val="15"/>
                <c:pt idx="0">
                  <c:v>8998.290697674418</c:v>
                </c:pt>
                <c:pt idx="1">
                  <c:v>8603.0064935064929</c:v>
                </c:pt>
                <c:pt idx="2">
                  <c:v>8622.8972809667684</c:v>
                </c:pt>
                <c:pt idx="3">
                  <c:v>8346.7667731629408</c:v>
                </c:pt>
                <c:pt idx="4">
                  <c:v>8101.4727272727268</c:v>
                </c:pt>
                <c:pt idx="5">
                  <c:v>6414.5981873111787</c:v>
                </c:pt>
                <c:pt idx="6">
                  <c:v>7418.4522471910113</c:v>
                </c:pt>
                <c:pt idx="7">
                  <c:v>8000.1913043478262</c:v>
                </c:pt>
                <c:pt idx="8">
                  <c:v>8346.9802816901411</c:v>
                </c:pt>
                <c:pt idx="9">
                  <c:v>8287.9333333333325</c:v>
                </c:pt>
                <c:pt idx="10">
                  <c:v>8215.8760330578516</c:v>
                </c:pt>
                <c:pt idx="11">
                  <c:v>7874.6602209944749</c:v>
                </c:pt>
                <c:pt idx="12">
                  <c:v>7542.7811634349036</c:v>
                </c:pt>
                <c:pt idx="13">
                  <c:v>7348.9972602739726</c:v>
                </c:pt>
                <c:pt idx="14">
                  <c:v>7110.7711864406783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B284-4285-A603-C6BE16C78B67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rgbClr val="C00000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Quarterly!$AY$5:$AY$19</c:f>
              <c:numCache>
                <c:formatCode>_(* #,##0.0_);_(* \(#,##0.0\);_(* "-"??_);_(@_)</c:formatCode>
                <c:ptCount val="15"/>
                <c:pt idx="0">
                  <c:v>11073.093023255813</c:v>
                </c:pt>
                <c:pt idx="1">
                  <c:v>10807.558441558442</c:v>
                </c:pt>
                <c:pt idx="2">
                  <c:v>10708.413897280967</c:v>
                </c:pt>
                <c:pt idx="3">
                  <c:v>10797.709265175719</c:v>
                </c:pt>
                <c:pt idx="4">
                  <c:v>10546.654545454545</c:v>
                </c:pt>
                <c:pt idx="5">
                  <c:v>8403.1178247734133</c:v>
                </c:pt>
                <c:pt idx="6">
                  <c:v>9809.3342696629206</c:v>
                </c:pt>
                <c:pt idx="7">
                  <c:v>10546.04347826087</c:v>
                </c:pt>
                <c:pt idx="8">
                  <c:v>10376.535211267606</c:v>
                </c:pt>
                <c:pt idx="9">
                  <c:v>10182.350000000002</c:v>
                </c:pt>
                <c:pt idx="10">
                  <c:v>9987.6033057851237</c:v>
                </c:pt>
                <c:pt idx="11">
                  <c:v>10008.174033149171</c:v>
                </c:pt>
                <c:pt idx="12">
                  <c:v>9528.0332409972307</c:v>
                </c:pt>
                <c:pt idx="13">
                  <c:v>9267.7315068493153</c:v>
                </c:pt>
                <c:pt idx="14">
                  <c:v>9033.1186440677957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B284-4285-A603-C6BE16C78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2">
                    <a:lumMod val="10000"/>
                  </a:schemeClr>
                </a:solidFill>
              </a:rPr>
              <a:t>Capacidad</a:t>
            </a:r>
            <a:r>
              <a:rPr lang="en-US" b="1" baseline="0">
                <a:solidFill>
                  <a:schemeClr val="bg2">
                    <a:lumMod val="10000"/>
                  </a:schemeClr>
                </a:solidFill>
              </a:rPr>
              <a:t> Promedio Trimestral por Clase de Servicio </a:t>
            </a:r>
            <a:r>
              <a:rPr lang="en-US" b="1">
                <a:solidFill>
                  <a:schemeClr val="bg2">
                    <a:lumMod val="10000"/>
                  </a:schemeClr>
                </a:solidFill>
              </a:rPr>
              <a:t>(kW)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Quarterly!$H$5:$H$19</c:f>
              <c:numCache>
                <c:formatCode>_(* #,##0_);_(* \(#,##0\);_(* "-"??_);_(@_)</c:formatCode>
                <c:ptCount val="15"/>
                <c:pt idx="0">
                  <c:v>200784.1949</c:v>
                </c:pt>
                <c:pt idx="1">
                  <c:v>224326.52590000001</c:v>
                </c:pt>
                <c:pt idx="2">
                  <c:v>253634.72690000001</c:v>
                </c:pt>
                <c:pt idx="3">
                  <c:v>291869.95990000002</c:v>
                </c:pt>
                <c:pt idx="4">
                  <c:v>325322.53490000003</c:v>
                </c:pt>
                <c:pt idx="5">
                  <c:v>380283.97289999994</c:v>
                </c:pt>
                <c:pt idx="6">
                  <c:v>434421.21090000001</c:v>
                </c:pt>
                <c:pt idx="7">
                  <c:v>491894.02790000004</c:v>
                </c:pt>
                <c:pt idx="8">
                  <c:v>561967.59223333339</c:v>
                </c:pt>
                <c:pt idx="9">
                  <c:v>643065.23823333334</c:v>
                </c:pt>
                <c:pt idx="10">
                  <c:v>694444.46623333322</c:v>
                </c:pt>
                <c:pt idx="11">
                  <c:v>750446.48623333324</c:v>
                </c:pt>
                <c:pt idx="12">
                  <c:v>808474.32156666659</c:v>
                </c:pt>
                <c:pt idx="13">
                  <c:v>883922.65956666658</c:v>
                </c:pt>
                <c:pt idx="14">
                  <c:v>976311.82193333341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A035-476B-B0F9-4DE82BEFB33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Quarterly!$I$5:$I$19</c:f>
              <c:numCache>
                <c:formatCode>_(* #,##0_);_(* \(#,##0\);_(* "-"??_);_(@_)</c:formatCode>
                <c:ptCount val="15"/>
                <c:pt idx="0">
                  <c:v>54116.247000000003</c:v>
                </c:pt>
                <c:pt idx="1">
                  <c:v>55688.387000000002</c:v>
                </c:pt>
                <c:pt idx="2">
                  <c:v>57588.097000000002</c:v>
                </c:pt>
                <c:pt idx="3">
                  <c:v>59562.006999999998</c:v>
                </c:pt>
                <c:pt idx="4">
                  <c:v>61292.17533333334</c:v>
                </c:pt>
                <c:pt idx="5">
                  <c:v>64872.927333333333</c:v>
                </c:pt>
                <c:pt idx="6">
                  <c:v>68482.317333333325</c:v>
                </c:pt>
                <c:pt idx="7">
                  <c:v>72134.306666666671</c:v>
                </c:pt>
                <c:pt idx="8">
                  <c:v>76225.539333333334</c:v>
                </c:pt>
                <c:pt idx="9">
                  <c:v>81845.084000000003</c:v>
                </c:pt>
                <c:pt idx="10">
                  <c:v>85119.433333333334</c:v>
                </c:pt>
                <c:pt idx="11">
                  <c:v>89883.215333333312</c:v>
                </c:pt>
                <c:pt idx="12">
                  <c:v>94482.046000000017</c:v>
                </c:pt>
                <c:pt idx="13">
                  <c:v>98556.467000000004</c:v>
                </c:pt>
                <c:pt idx="14">
                  <c:v>101312.393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A035-476B-B0F9-4DE82BEFB33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Quarterly!$J$5:$J$19</c:f>
              <c:numCache>
                <c:formatCode>_(* #,##0_);_(* \(#,##0\);_(* "-"??_);_(@_)</c:formatCode>
                <c:ptCount val="15"/>
                <c:pt idx="0">
                  <c:v>8054.35</c:v>
                </c:pt>
                <c:pt idx="1">
                  <c:v>8475.25</c:v>
                </c:pt>
                <c:pt idx="2">
                  <c:v>8978.25</c:v>
                </c:pt>
                <c:pt idx="3">
                  <c:v>8978.25</c:v>
                </c:pt>
                <c:pt idx="4">
                  <c:v>8978.25</c:v>
                </c:pt>
                <c:pt idx="5">
                  <c:v>8978.25</c:v>
                </c:pt>
                <c:pt idx="6">
                  <c:v>9618.25</c:v>
                </c:pt>
                <c:pt idx="7">
                  <c:v>11588.25</c:v>
                </c:pt>
                <c:pt idx="8">
                  <c:v>11588.25</c:v>
                </c:pt>
                <c:pt idx="9">
                  <c:v>11588.25</c:v>
                </c:pt>
                <c:pt idx="10">
                  <c:v>11491.583333333334</c:v>
                </c:pt>
                <c:pt idx="11">
                  <c:v>11443.25</c:v>
                </c:pt>
                <c:pt idx="12">
                  <c:v>17060.008000000002</c:v>
                </c:pt>
                <c:pt idx="13">
                  <c:v>17390.208000000002</c:v>
                </c:pt>
                <c:pt idx="14">
                  <c:v>17555.308000000001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A035-476B-B0F9-4DE82BEFB33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Quarterly!$K$5:$K$19</c:f>
              <c:numCache>
                <c:formatCode>_(* #,##0_);_(* \(#,##0\);_(* "-"??_);_(@_)</c:formatCode>
                <c:ptCount val="15"/>
                <c:pt idx="0">
                  <c:v>2698.7049999999999</c:v>
                </c:pt>
                <c:pt idx="1">
                  <c:v>2939.1750000000002</c:v>
                </c:pt>
                <c:pt idx="2">
                  <c:v>3005.875</c:v>
                </c:pt>
                <c:pt idx="3">
                  <c:v>3005.875</c:v>
                </c:pt>
                <c:pt idx="4">
                  <c:v>3032.3883333333338</c:v>
                </c:pt>
                <c:pt idx="5">
                  <c:v>3073.4683333333337</c:v>
                </c:pt>
                <c:pt idx="6">
                  <c:v>3093.0283333333336</c:v>
                </c:pt>
                <c:pt idx="7">
                  <c:v>3084.2549999999997</c:v>
                </c:pt>
                <c:pt idx="8">
                  <c:v>3086.0183333333334</c:v>
                </c:pt>
                <c:pt idx="9">
                  <c:v>3092.9950000000003</c:v>
                </c:pt>
                <c:pt idx="10">
                  <c:v>3101.5949999999998</c:v>
                </c:pt>
                <c:pt idx="11">
                  <c:v>3130.1790000000001</c:v>
                </c:pt>
                <c:pt idx="12">
                  <c:v>3106.8456666666666</c:v>
                </c:pt>
                <c:pt idx="13">
                  <c:v>3105.8456666666666</c:v>
                </c:pt>
                <c:pt idx="14">
                  <c:v>3064.655666666667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A035-476B-B0F9-4DE82BEFB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overlap val="100"/>
        <c:serLines>
          <c:spPr>
            <a:ln w="12700" cap="flat" cmpd="sng" algn="ctr">
              <a:solidFill>
                <a:schemeClr val="dk1"/>
              </a:solidFill>
              <a:prstDash val="solid"/>
              <a:miter lim="800000"/>
            </a:ln>
            <a:effectLst/>
          </c:spPr>
        </c:serLines>
        <c:axId val="525046928"/>
        <c:axId val="252056176"/>
      </c:barChart>
      <c:catAx>
        <c:axId val="5250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056176"/>
        <c:crosses val="autoZero"/>
        <c:auto val="1"/>
        <c:lblAlgn val="ctr"/>
        <c:lblOffset val="100"/>
        <c:noMultiLvlLbl val="0"/>
      </c:catAx>
      <c:valAx>
        <c:axId val="25205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0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2">
                    <a:lumMod val="10000"/>
                  </a:schemeClr>
                </a:solidFill>
              </a:rPr>
              <a:t>Capacidad</a:t>
            </a:r>
            <a:r>
              <a:rPr lang="en-US" b="1" baseline="0">
                <a:solidFill>
                  <a:schemeClr val="bg2">
                    <a:lumMod val="10000"/>
                  </a:schemeClr>
                </a:solidFill>
              </a:rPr>
              <a:t> Promedio por Cliente Trimestral </a:t>
            </a:r>
            <a:r>
              <a:rPr lang="en-US" b="1">
                <a:solidFill>
                  <a:schemeClr val="bg2">
                    <a:lumMod val="10000"/>
                  </a:schemeClr>
                </a:solidFill>
              </a:rPr>
              <a:t>(kW/Cliente)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Quarterly!$AL$4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Quarterly!$AL$5:$AL$19</c:f>
              <c:numCache>
                <c:formatCode>_(* #,##0_);_(* \(#,##0\);_(* "-"??_);_(@_)</c:formatCode>
                <c:ptCount val="15"/>
                <c:pt idx="0">
                  <c:v>5.9668408588410102</c:v>
                </c:pt>
                <c:pt idx="1">
                  <c:v>5.9272987933661563</c:v>
                </c:pt>
                <c:pt idx="2">
                  <c:v>5.9617972318420431</c:v>
                </c:pt>
                <c:pt idx="3">
                  <c:v>6.0138041188186815</c:v>
                </c:pt>
                <c:pt idx="4" formatCode="_(* #,##0.0_);_(* \(#,##0.0\);_(* &quot;-&quot;??_);_(@_)">
                  <c:v>5.7429114744355472</c:v>
                </c:pt>
                <c:pt idx="5" formatCode="_(* #,##0.0_);_(* \(#,##0.0\);_(* &quot;-&quot;??_);_(@_)">
                  <c:v>5.7725488463523469</c:v>
                </c:pt>
                <c:pt idx="6" formatCode="_(* #,##0.0_);_(* \(#,##0.0\);_(* &quot;-&quot;??_);_(@_)">
                  <c:v>5.7991644871914669</c:v>
                </c:pt>
                <c:pt idx="7" formatCode="_(* #,##0.0_);_(* \(#,##0.0\);_(* &quot;-&quot;??_);_(@_)">
                  <c:v>5.8707445186623284</c:v>
                </c:pt>
                <c:pt idx="8" formatCode="_(* #,##0.0_);_(* \(#,##0.0\);_(* &quot;-&quot;??_);_(@_)">
                  <c:v>5.996922315457728</c:v>
                </c:pt>
                <c:pt idx="9" formatCode="_(* #,##0.0_);_(* \(#,##0.0\);_(* &quot;-&quot;??_);_(@_)">
                  <c:v>6.0872118876330754</c:v>
                </c:pt>
                <c:pt idx="10" formatCode="_(* #,##0.0_);_(* \(#,##0.0\);_(* &quot;-&quot;??_);_(@_)">
                  <c:v>6.1423916370111993</c:v>
                </c:pt>
                <c:pt idx="11" formatCode="_(* #,##0.0_);_(* \(#,##0.0\);_(* &quot;-&quot;??_);_(@_)">
                  <c:v>6.1951251598079269</c:v>
                </c:pt>
                <c:pt idx="12" formatCode="_(* #,##0.0_);_(* \(#,##0.0\);_(* &quot;-&quot;??_);_(@_)">
                  <c:v>6.2636335256428461</c:v>
                </c:pt>
                <c:pt idx="13" formatCode="_(* #,##0.0_);_(* \(#,##0.0\);_(* &quot;-&quot;??_);_(@_)">
                  <c:v>6.3644213526778746</c:v>
                </c:pt>
                <c:pt idx="14" formatCode="_(* #,##0.0_);_(* \(#,##0.0\);_(* &quot;-&quot;??_);_(@_)">
                  <c:v>6.4955378858543193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0641-4180-A691-19651505DB42}"/>
            </c:ext>
          </c:extLst>
        </c:ser>
        <c:ser>
          <c:idx val="1"/>
          <c:order val="1"/>
          <c:tx>
            <c:strRef>
              <c:f>Quarterly!$AM$4</c:f>
              <c:strCache>
                <c:ptCount val="1"/>
                <c:pt idx="0">
                  <c:v>Comercial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Quarterly!$AM$5:$AM$19</c:f>
              <c:numCache>
                <c:formatCode>_(* #,##0_);_(* \(#,##0\);_(* "-"??_);_(@_)</c:formatCode>
                <c:ptCount val="15"/>
                <c:pt idx="0">
                  <c:v>48.841378158844769</c:v>
                </c:pt>
                <c:pt idx="1">
                  <c:v>46.823195347533634</c:v>
                </c:pt>
                <c:pt idx="2">
                  <c:v>46.119671916711155</c:v>
                </c:pt>
                <c:pt idx="3">
                  <c:v>45.374814880650071</c:v>
                </c:pt>
                <c:pt idx="4" formatCode="_(* #,##0.0_);_(* \(#,##0.0\);_(* &quot;-&quot;??_);_(@_)">
                  <c:v>43.173638412772952</c:v>
                </c:pt>
                <c:pt idx="5" formatCode="_(* #,##0.0_);_(* \(#,##0.0\);_(* &quot;-&quot;??_);_(@_)">
                  <c:v>39.580797640837908</c:v>
                </c:pt>
                <c:pt idx="6" formatCode="_(* #,##0.0_);_(* \(#,##0.0\);_(* &quot;-&quot;??_);_(@_)">
                  <c:v>36.323718528995755</c:v>
                </c:pt>
                <c:pt idx="7" formatCode="_(* #,##0.0_);_(* \(#,##0.0\);_(* &quot;-&quot;??_);_(@_)">
                  <c:v>34.095308019536795</c:v>
                </c:pt>
                <c:pt idx="8" formatCode="_(* #,##0.0_);_(* \(#,##0.0\);_(* &quot;-&quot;??_);_(@_)">
                  <c:v>31.911333798492887</c:v>
                </c:pt>
                <c:pt idx="9" formatCode="_(* #,##0.0_);_(* \(#,##0.0\);_(* &quot;-&quot;??_);_(@_)">
                  <c:v>29.754635482307322</c:v>
                </c:pt>
                <c:pt idx="10" formatCode="_(* #,##0.0_);_(* \(#,##0.0\);_(* &quot;-&quot;??_);_(@_)">
                  <c:v>28.831240826464942</c:v>
                </c:pt>
                <c:pt idx="11" formatCode="_(* #,##0.0_);_(* \(#,##0.0\);_(* &quot;-&quot;??_);_(@_)">
                  <c:v>28.00100166147455</c:v>
                </c:pt>
                <c:pt idx="12" formatCode="_(* #,##0.0_);_(* \(#,##0.0\);_(* &quot;-&quot;??_);_(@_)">
                  <c:v>27.73174229527444</c:v>
                </c:pt>
                <c:pt idx="13" formatCode="_(* #,##0.0_);_(* \(#,##0.0\);_(* &quot;-&quot;??_);_(@_)">
                  <c:v>27.64040394503132</c:v>
                </c:pt>
                <c:pt idx="14" formatCode="_(* #,##0.0_);_(* \(#,##0.0\);_(* &quot;-&quot;??_);_(@_)">
                  <c:v>27.354619656196562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0641-4180-A691-19651505DB42}"/>
            </c:ext>
          </c:extLst>
        </c:ser>
        <c:ser>
          <c:idx val="2"/>
          <c:order val="2"/>
          <c:tx>
            <c:strRef>
              <c:f>Quarterly!$AN$4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Quarterly!$AN$5:$AN$19</c:f>
              <c:numCache>
                <c:formatCode>_(* #,##0_);_(* \(#,##0\);_(* "-"??_);_(@_)</c:formatCode>
                <c:ptCount val="15"/>
                <c:pt idx="0">
                  <c:v>402.71750000000003</c:v>
                </c:pt>
                <c:pt idx="1">
                  <c:v>385.23863636363637</c:v>
                </c:pt>
                <c:pt idx="2">
                  <c:v>390.35869565217394</c:v>
                </c:pt>
                <c:pt idx="3">
                  <c:v>390.35869565217394</c:v>
                </c:pt>
                <c:pt idx="4" formatCode="_(* #,##0.0_);_(* \(#,##0.0\);_(* &quot;-&quot;??_);_(@_)">
                  <c:v>390.35869565217394</c:v>
                </c:pt>
                <c:pt idx="5" formatCode="_(* #,##0.0_);_(* \(#,##0.0\);_(* &quot;-&quot;??_);_(@_)">
                  <c:v>390.35869565217394</c:v>
                </c:pt>
                <c:pt idx="6" formatCode="_(* #,##0.0_);_(* \(#,##0.0\);_(* &quot;-&quot;??_);_(@_)">
                  <c:v>406.40492957746477</c:v>
                </c:pt>
                <c:pt idx="7" formatCode="_(* #,##0.0_);_(* \(#,##0.0\);_(* &quot;-&quot;??_);_(@_)">
                  <c:v>463.53</c:v>
                </c:pt>
                <c:pt idx="8" formatCode="_(* #,##0.0_);_(* \(#,##0.0\);_(* &quot;-&quot;??_);_(@_)">
                  <c:v>463.53</c:v>
                </c:pt>
                <c:pt idx="9" formatCode="_(* #,##0.0_);_(* \(#,##0.0\);_(* &quot;-&quot;??_);_(@_)">
                  <c:v>463.53</c:v>
                </c:pt>
                <c:pt idx="10" formatCode="_(* #,##0.0_);_(* \(#,##0.0\);_(* &quot;-&quot;??_);_(@_)">
                  <c:v>472.25684931506856</c:v>
                </c:pt>
                <c:pt idx="11" formatCode="_(* #,##0.0_);_(* \(#,##0.0\);_(* &quot;-&quot;??_);_(@_)">
                  <c:v>476.80208333333331</c:v>
                </c:pt>
                <c:pt idx="12" formatCode="_(* #,##0.0_);_(* \(#,##0.0\);_(* &quot;-&quot;??_);_(@_)">
                  <c:v>656.15415384615392</c:v>
                </c:pt>
                <c:pt idx="13" formatCode="_(* #,##0.0_);_(* \(#,##0.0\);_(* &quot;-&quot;??_);_(@_)">
                  <c:v>652.13280000000009</c:v>
                </c:pt>
                <c:pt idx="14" formatCode="_(* #,##0.0_);_(* \(#,##0.0\);_(* &quot;-&quot;??_);_(@_)">
                  <c:v>650.19659259259265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0641-4180-A691-19651505DB42}"/>
            </c:ext>
          </c:extLst>
        </c:ser>
        <c:ser>
          <c:idx val="3"/>
          <c:order val="3"/>
          <c:tx>
            <c:strRef>
              <c:f>Quarterly!$AO$4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Quarterly!$AO$5:$AO$19</c:f>
              <c:numCache>
                <c:formatCode>_(* #,##0_);_(* \(#,##0\);_(* "-"??_);_(@_)</c:formatCode>
                <c:ptCount val="15"/>
                <c:pt idx="0">
                  <c:v>26.631957236842105</c:v>
                </c:pt>
                <c:pt idx="1">
                  <c:v>26.80098784194529</c:v>
                </c:pt>
                <c:pt idx="2">
                  <c:v>26.0625</c:v>
                </c:pt>
                <c:pt idx="3">
                  <c:v>25.912715517241381</c:v>
                </c:pt>
                <c:pt idx="4" formatCode="_(* #,##0.0_);_(* \(#,##0.0\);_(* &quot;-&quot;??_);_(@_)">
                  <c:v>25.917849002849007</c:v>
                </c:pt>
                <c:pt idx="5" formatCode="_(* #,##0.0_);_(* \(#,##0.0\);_(* &quot;-&quot;??_);_(@_)">
                  <c:v>25.755321229050285</c:v>
                </c:pt>
                <c:pt idx="6" formatCode="_(* #,##0.0_);_(* \(#,##0.0\);_(* &quot;-&quot;??_);_(@_)">
                  <c:v>25.491991758241763</c:v>
                </c:pt>
                <c:pt idx="7" formatCode="_(* #,##0.0_);_(* \(#,##0.0\);_(* &quot;-&quot;??_);_(@_)">
                  <c:v>25.419684065934064</c:v>
                </c:pt>
                <c:pt idx="8" formatCode="_(* #,##0.0_);_(* \(#,##0.0\);_(* &quot;-&quot;??_);_(@_)">
                  <c:v>25.089579945799457</c:v>
                </c:pt>
                <c:pt idx="9" formatCode="_(* #,##0.0_);_(* \(#,##0.0\);_(* &quot;-&quot;??_);_(@_)">
                  <c:v>25.010741239892184</c:v>
                </c:pt>
                <c:pt idx="10" formatCode="_(* #,##0.0_);_(* \(#,##0.0\);_(* &quot;-&quot;??_);_(@_)">
                  <c:v>25.012862903225805</c:v>
                </c:pt>
                <c:pt idx="11" formatCode="_(* #,##0.0_);_(* \(#,##0.0\);_(* &quot;-&quot;??_);_(@_)">
                  <c:v>24.908586206896551</c:v>
                </c:pt>
                <c:pt idx="12" formatCode="_(* #,##0.0_);_(* \(#,##0.0\);_(* &quot;-&quot;??_);_(@_)">
                  <c:v>24.854765333333333</c:v>
                </c:pt>
                <c:pt idx="13" formatCode="_(* #,##0.0_);_(* \(#,##0.0\);_(* &quot;-&quot;??_);_(@_)">
                  <c:v>24.714952254641908</c:v>
                </c:pt>
                <c:pt idx="14" formatCode="_(* #,##0.0_);_(* \(#,##0.0\);_(* &quot;-&quot;??_);_(@_)">
                  <c:v>24.714965053763443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0641-4180-A691-19651505D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525046928"/>
        <c:axId val="252056176"/>
      </c:barChart>
      <c:catAx>
        <c:axId val="5250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056176"/>
        <c:crosses val="autoZero"/>
        <c:auto val="1"/>
        <c:lblAlgn val="ctr"/>
        <c:lblOffset val="100"/>
        <c:noMultiLvlLbl val="0"/>
      </c:catAx>
      <c:valAx>
        <c:axId val="25205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0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Exportaciones por Cliente Trimestral (MWh/Cliente)</a:t>
            </a:r>
            <a:endParaRPr lang="en-US" b="1">
              <a:solidFill>
                <a:schemeClr val="bg2">
                  <a:lumMod val="1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Quarterly!$AQ$4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Quarterly!$AQ$5:$AQ$19</c:f>
              <c:numCache>
                <c:formatCode>_(* #,##0.0_);_(* \(#,##0.0\);_(* "-"??_);_(@_)</c:formatCode>
                <c:ptCount val="15"/>
                <c:pt idx="0">
                  <c:v>1140.3030731026599</c:v>
                </c:pt>
                <c:pt idx="1">
                  <c:v>1058.3865787017396</c:v>
                </c:pt>
                <c:pt idx="2">
                  <c:v>1079.9896903831248</c:v>
                </c:pt>
                <c:pt idx="3">
                  <c:v>1346.4594770734379</c:v>
                </c:pt>
                <c:pt idx="4">
                  <c:v>1194.3716233329101</c:v>
                </c:pt>
                <c:pt idx="5">
                  <c:v>1040.7687501647556</c:v>
                </c:pt>
                <c:pt idx="6">
                  <c:v>1254.9051396952188</c:v>
                </c:pt>
                <c:pt idx="7">
                  <c:v>1555.8281420309597</c:v>
                </c:pt>
                <c:pt idx="8">
                  <c:v>1208.4972137642196</c:v>
                </c:pt>
                <c:pt idx="9">
                  <c:v>1114.6442816989068</c:v>
                </c:pt>
                <c:pt idx="10">
                  <c:v>1161.1264481936198</c:v>
                </c:pt>
                <c:pt idx="11">
                  <c:v>1349.9503933512433</c:v>
                </c:pt>
                <c:pt idx="12">
                  <c:v>1238.4059496585994</c:v>
                </c:pt>
                <c:pt idx="13">
                  <c:v>1093.1486032350426</c:v>
                </c:pt>
                <c:pt idx="14">
                  <c:v>1233.6792812245665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FB07-4DE3-9039-7575A5C95087}"/>
            </c:ext>
          </c:extLst>
        </c:ser>
        <c:ser>
          <c:idx val="1"/>
          <c:order val="1"/>
          <c:tx>
            <c:strRef>
              <c:f>Quarterly!$AR$4</c:f>
              <c:strCache>
                <c:ptCount val="1"/>
                <c:pt idx="0">
                  <c:v>Comercial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Quarterly!$AR$5:$AR$19</c:f>
              <c:numCache>
                <c:formatCode>_(* #,##0.0_);_(* \(#,##0.0\);_(* "-"??_);_(@_)</c:formatCode>
                <c:ptCount val="15"/>
                <c:pt idx="0">
                  <c:v>5505.8353071939991</c:v>
                </c:pt>
                <c:pt idx="1">
                  <c:v>5701.8668400362867</c:v>
                </c:pt>
                <c:pt idx="2">
                  <c:v>5589.2438762251486</c:v>
                </c:pt>
                <c:pt idx="3">
                  <c:v>7491.0463055555547</c:v>
                </c:pt>
                <c:pt idx="4">
                  <c:v>4777.1934369369365</c:v>
                </c:pt>
                <c:pt idx="5">
                  <c:v>5355.472958755915</c:v>
                </c:pt>
                <c:pt idx="6">
                  <c:v>3674.7319093484421</c:v>
                </c:pt>
                <c:pt idx="7">
                  <c:v>4891.6605683308126</c:v>
                </c:pt>
                <c:pt idx="8">
                  <c:v>6272.3427310314164</c:v>
                </c:pt>
                <c:pt idx="9">
                  <c:v>2725.842392534229</c:v>
                </c:pt>
                <c:pt idx="10">
                  <c:v>2927.0710102764001</c:v>
                </c:pt>
                <c:pt idx="11">
                  <c:v>3126.8954284776905</c:v>
                </c:pt>
                <c:pt idx="12">
                  <c:v>3792.9109050153534</c:v>
                </c:pt>
                <c:pt idx="13">
                  <c:v>4222.7152326526657</c:v>
                </c:pt>
                <c:pt idx="14">
                  <c:v>4593.7113144434752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FB07-4DE3-9039-7575A5C95087}"/>
            </c:ext>
          </c:extLst>
        </c:ser>
        <c:ser>
          <c:idx val="2"/>
          <c:order val="2"/>
          <c:tx>
            <c:strRef>
              <c:f>Quarterly!$AS$4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Quarterly!$AS$5:$AS$19</c:f>
              <c:numCache>
                <c:formatCode>_(* #,##0.0_);_(* \(#,##0.0\);_(* "-"??_);_(@_)</c:formatCode>
                <c:ptCount val="15"/>
                <c:pt idx="0">
                  <c:v>36717.75</c:v>
                </c:pt>
                <c:pt idx="1">
                  <c:v>35954.003571428562</c:v>
                </c:pt>
                <c:pt idx="2">
                  <c:v>30676.942857142858</c:v>
                </c:pt>
                <c:pt idx="3">
                  <c:v>52108.846153846156</c:v>
                </c:pt>
                <c:pt idx="4">
                  <c:v>35288.438095238089</c:v>
                </c:pt>
                <c:pt idx="5">
                  <c:v>22140.84</c:v>
                </c:pt>
                <c:pt idx="6">
                  <c:v>23616.695652173912</c:v>
                </c:pt>
                <c:pt idx="7">
                  <c:v>27819.75</c:v>
                </c:pt>
                <c:pt idx="8">
                  <c:v>20351.117647058822</c:v>
                </c:pt>
                <c:pt idx="9">
                  <c:v>18220.61408450704</c:v>
                </c:pt>
                <c:pt idx="10">
                  <c:v>17291.057142857146</c:v>
                </c:pt>
                <c:pt idx="11">
                  <c:v>18702.059154929575</c:v>
                </c:pt>
                <c:pt idx="12">
                  <c:v>38549.458333333336</c:v>
                </c:pt>
                <c:pt idx="13">
                  <c:v>39302.842499999992</c:v>
                </c:pt>
                <c:pt idx="14">
                  <c:v>25063.558441558442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FB07-4DE3-9039-7575A5C95087}"/>
            </c:ext>
          </c:extLst>
        </c:ser>
        <c:ser>
          <c:idx val="3"/>
          <c:order val="3"/>
          <c:tx>
            <c:strRef>
              <c:f>Quarterly!$AT$4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Quarterly!$AT$5:$AT$19</c:f>
              <c:numCache>
                <c:formatCode>_(* #,##0.0_);_(* \(#,##0.0\);_(* "-"??_);_(@_)</c:formatCode>
                <c:ptCount val="15"/>
                <c:pt idx="0">
                  <c:v>2576.2325581395353</c:v>
                </c:pt>
                <c:pt idx="1">
                  <c:v>2659.1103896103896</c:v>
                </c:pt>
                <c:pt idx="2">
                  <c:v>2557.6676737160124</c:v>
                </c:pt>
                <c:pt idx="3">
                  <c:v>3550.8115015974445</c:v>
                </c:pt>
                <c:pt idx="4">
                  <c:v>2923.0272727272732</c:v>
                </c:pt>
                <c:pt idx="5">
                  <c:v>2729.1117824773419</c:v>
                </c:pt>
                <c:pt idx="6">
                  <c:v>2594.7219101123592</c:v>
                </c:pt>
                <c:pt idx="7">
                  <c:v>3094.2782608695652</c:v>
                </c:pt>
                <c:pt idx="8">
                  <c:v>2707.2929577464788</c:v>
                </c:pt>
                <c:pt idx="9">
                  <c:v>2562.9833333333336</c:v>
                </c:pt>
                <c:pt idx="10">
                  <c:v>2175.4462809917354</c:v>
                </c:pt>
                <c:pt idx="11">
                  <c:v>2604.1243093922653</c:v>
                </c:pt>
                <c:pt idx="12">
                  <c:v>3214.7202216066485</c:v>
                </c:pt>
                <c:pt idx="13">
                  <c:v>2271.4602739726029</c:v>
                </c:pt>
                <c:pt idx="14">
                  <c:v>3180.3305084745762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FB07-4DE3-9039-7575A5C95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525046928"/>
        <c:axId val="252056176"/>
      </c:barChart>
      <c:catAx>
        <c:axId val="5250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056176"/>
        <c:crosses val="autoZero"/>
        <c:auto val="1"/>
        <c:lblAlgn val="ctr"/>
        <c:lblOffset val="100"/>
        <c:noMultiLvlLbl val="0"/>
      </c:catAx>
      <c:valAx>
        <c:axId val="252056176"/>
        <c:scaling>
          <c:orientation val="minMax"/>
        </c:scaling>
        <c:delete val="0"/>
        <c:axPos val="l"/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0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400" b="1" i="0" u="none" strike="noStrike" kern="1200" spc="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rPr>
              <a:t>Energía Acreditada por Cliente Trimestral (MWh/Cliente)</a:t>
            </a:r>
            <a:endParaRPr lang="en-US" b="1">
              <a:solidFill>
                <a:schemeClr val="bg2">
                  <a:lumMod val="10000"/>
                </a:scheme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bg2">
                  <a:lumMod val="1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Quarterly!$BF$4</c:f>
              <c:strCache>
                <c:ptCount val="1"/>
                <c:pt idx="0">
                  <c:v>Residencial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Quarterly!$BF$5:$BF$19</c:f>
              <c:numCache>
                <c:formatCode>_(* #,##0.0_);_(* \(#,##0.0\);_(* "-"??_);_(@_)</c:formatCode>
                <c:ptCount val="15"/>
                <c:pt idx="0">
                  <c:v>1042.7424257708733</c:v>
                </c:pt>
                <c:pt idx="1">
                  <c:v>953.69885447602883</c:v>
                </c:pt>
                <c:pt idx="2">
                  <c:v>830.54622584113281</c:v>
                </c:pt>
                <c:pt idx="3">
                  <c:v>1004.6209810010962</c:v>
                </c:pt>
                <c:pt idx="4">
                  <c:v>1049.2653181760447</c:v>
                </c:pt>
                <c:pt idx="5">
                  <c:v>874.0774021352313</c:v>
                </c:pt>
                <c:pt idx="6">
                  <c:v>845.23410037029896</c:v>
                </c:pt>
                <c:pt idx="7">
                  <c:v>1142.0121884664363</c:v>
                </c:pt>
                <c:pt idx="8">
                  <c:v>1059.4825174033617</c:v>
                </c:pt>
                <c:pt idx="9">
                  <c:v>1002.0904966019855</c:v>
                </c:pt>
                <c:pt idx="10">
                  <c:v>892.91487429175186</c:v>
                </c:pt>
                <c:pt idx="11">
                  <c:v>1106.4805608631314</c:v>
                </c:pt>
                <c:pt idx="12">
                  <c:v>1070.9587410609674</c:v>
                </c:pt>
                <c:pt idx="13">
                  <c:v>979.54617690334646</c:v>
                </c:pt>
                <c:pt idx="14">
                  <c:v>905.49745040207483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37BC-469C-BB9F-8C9E245D20F9}"/>
            </c:ext>
          </c:extLst>
        </c:ser>
        <c:ser>
          <c:idx val="1"/>
          <c:order val="1"/>
          <c:tx>
            <c:strRef>
              <c:f>Quarterly!$BG$4</c:f>
              <c:strCache>
                <c:ptCount val="1"/>
                <c:pt idx="0">
                  <c:v>Comercial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Quarterly!$BG$5:$BG$19</c:f>
              <c:numCache>
                <c:formatCode>_(* #,##0.0_);_(* \(#,##0.0\);_(* "-"??_);_(@_)</c:formatCode>
                <c:ptCount val="15"/>
                <c:pt idx="0">
                  <c:v>5674.0207978179351</c:v>
                </c:pt>
                <c:pt idx="1">
                  <c:v>4016.3404898699728</c:v>
                </c:pt>
                <c:pt idx="2">
                  <c:v>4058.9353122374687</c:v>
                </c:pt>
                <c:pt idx="3">
                  <c:v>3960.5555555555557</c:v>
                </c:pt>
                <c:pt idx="4">
                  <c:v>3784.5863363363364</c:v>
                </c:pt>
                <c:pt idx="5">
                  <c:v>2732.4929006085194</c:v>
                </c:pt>
                <c:pt idx="6">
                  <c:v>2970.4073654390936</c:v>
                </c:pt>
                <c:pt idx="7">
                  <c:v>3673.5209278870398</c:v>
                </c:pt>
                <c:pt idx="8">
                  <c:v>2823.3338767042083</c:v>
                </c:pt>
                <c:pt idx="9">
                  <c:v>2336.5291914234049</c:v>
                </c:pt>
                <c:pt idx="10">
                  <c:v>2433.7278525868178</c:v>
                </c:pt>
                <c:pt idx="11">
                  <c:v>2754.0977690288714</c:v>
                </c:pt>
                <c:pt idx="12">
                  <c:v>2083.1041965199593</c:v>
                </c:pt>
                <c:pt idx="13">
                  <c:v>2144.6431820381304</c:v>
                </c:pt>
                <c:pt idx="14">
                  <c:v>2224.5931415286254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37BC-469C-BB9F-8C9E245D20F9}"/>
            </c:ext>
          </c:extLst>
        </c:ser>
        <c:ser>
          <c:idx val="2"/>
          <c:order val="2"/>
          <c:tx>
            <c:strRef>
              <c:f>Quarterly!$BH$4</c:f>
              <c:strCache>
                <c:ptCount val="1"/>
                <c:pt idx="0">
                  <c:v>Industrial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Quarterly!$BH$5:$BH$19</c:f>
              <c:numCache>
                <c:formatCode>_(* #,##0.0_);_(* \(#,##0.0\);_(* "-"??_);_(@_)</c:formatCode>
                <c:ptCount val="15"/>
                <c:pt idx="0">
                  <c:v>34961.678571428572</c:v>
                </c:pt>
                <c:pt idx="1">
                  <c:v>28116.482142857141</c:v>
                </c:pt>
                <c:pt idx="2">
                  <c:v>32415.999999999996</c:v>
                </c:pt>
                <c:pt idx="3">
                  <c:v>47939.307692307688</c:v>
                </c:pt>
                <c:pt idx="4">
                  <c:v>33279.857142857138</c:v>
                </c:pt>
                <c:pt idx="5">
                  <c:v>22118.799999999999</c:v>
                </c:pt>
                <c:pt idx="6">
                  <c:v>23535.82608695652</c:v>
                </c:pt>
                <c:pt idx="7">
                  <c:v>25922.25</c:v>
                </c:pt>
                <c:pt idx="8">
                  <c:v>17885.823529411762</c:v>
                </c:pt>
                <c:pt idx="9">
                  <c:v>18917.788732394365</c:v>
                </c:pt>
                <c:pt idx="10">
                  <c:v>17526.728571428572</c:v>
                </c:pt>
                <c:pt idx="11">
                  <c:v>18135.042253521129</c:v>
                </c:pt>
                <c:pt idx="12">
                  <c:v>38141.124999999993</c:v>
                </c:pt>
                <c:pt idx="13">
                  <c:v>38438.1</c:v>
                </c:pt>
                <c:pt idx="14">
                  <c:v>24847.714285714286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37BC-469C-BB9F-8C9E245D20F9}"/>
            </c:ext>
          </c:extLst>
        </c:ser>
        <c:ser>
          <c:idx val="3"/>
          <c:order val="3"/>
          <c:tx>
            <c:strRef>
              <c:f>Quarterly!$BI$4</c:f>
              <c:strCache>
                <c:ptCount val="1"/>
                <c:pt idx="0">
                  <c:v>Agrícola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Quarterly!$BI$5:$BI$19</c:f>
              <c:numCache>
                <c:formatCode>_(* #,##0.0_);_(* \(#,##0.0\);_(* "-"??_);_(@_)</c:formatCode>
                <c:ptCount val="15"/>
                <c:pt idx="0">
                  <c:v>2074.8023255813951</c:v>
                </c:pt>
                <c:pt idx="1">
                  <c:v>2204.5519480519479</c:v>
                </c:pt>
                <c:pt idx="2">
                  <c:v>2085.5166163141994</c:v>
                </c:pt>
                <c:pt idx="3">
                  <c:v>2450.9424920127799</c:v>
                </c:pt>
                <c:pt idx="4">
                  <c:v>2445.1818181818185</c:v>
                </c:pt>
                <c:pt idx="5">
                  <c:v>1988.5196374622358</c:v>
                </c:pt>
                <c:pt idx="6">
                  <c:v>2390.8820224719102</c:v>
                </c:pt>
                <c:pt idx="7">
                  <c:v>2545.8521739130433</c:v>
                </c:pt>
                <c:pt idx="8">
                  <c:v>2029.5549295774649</c:v>
                </c:pt>
                <c:pt idx="9">
                  <c:v>1894.416666666667</c:v>
                </c:pt>
                <c:pt idx="10">
                  <c:v>1771.7272727272725</c:v>
                </c:pt>
                <c:pt idx="11">
                  <c:v>2133.5138121546961</c:v>
                </c:pt>
                <c:pt idx="12">
                  <c:v>1985.252077562327</c:v>
                </c:pt>
                <c:pt idx="13">
                  <c:v>1918.7342465753422</c:v>
                </c:pt>
                <c:pt idx="14">
                  <c:v>1922.3474576271185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37BC-469C-BB9F-8C9E245D2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525046928"/>
        <c:axId val="252056176"/>
      </c:barChart>
      <c:catAx>
        <c:axId val="525046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52056176"/>
        <c:crosses val="autoZero"/>
        <c:auto val="1"/>
        <c:lblAlgn val="ctr"/>
        <c:lblOffset val="100"/>
        <c:noMultiLvlLbl val="0"/>
      </c:catAx>
      <c:valAx>
        <c:axId val="252056176"/>
        <c:scaling>
          <c:orientation val="minMax"/>
        </c:scaling>
        <c:delete val="0"/>
        <c:axPos val="l"/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2504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Residencial (MWh</a:t>
            </a:r>
            <a:r>
              <a:rPr lang="en-US" sz="1600" b="1" baseline="0"/>
              <a:t>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3510910462084014E-3"/>
                  <c:y val="0.123667447609942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73-4081-9CCB-C97308EB2A95}"/>
                </c:ext>
              </c:extLst>
            </c:dLbl>
            <c:dLbl>
              <c:idx val="1"/>
              <c:layout>
                <c:manualLayout>
                  <c:x val="-8.3510910462084309E-3"/>
                  <c:y val="0.11542707129077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73-4081-9CCB-C97308EB2A95}"/>
                </c:ext>
              </c:extLst>
            </c:dLbl>
            <c:dLbl>
              <c:idx val="2"/>
              <c:layout>
                <c:manualLayout>
                  <c:x val="-7.3072046654323597E-3"/>
                  <c:y val="0.115427071290772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73-4081-9CCB-C97308EB2A95}"/>
                </c:ext>
              </c:extLst>
            </c:dLbl>
            <c:dLbl>
              <c:idx val="4"/>
              <c:layout>
                <c:manualLayout>
                  <c:x val="-3.1316591423281542E-3"/>
                  <c:y val="0.2019510226420560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D73-4081-9CCB-C97308EB2A95}"/>
                </c:ext>
              </c:extLst>
            </c:dLbl>
            <c:dLbl>
              <c:idx val="5"/>
              <c:layout>
                <c:manualLayout>
                  <c:x val="-1.0438863807760515E-3"/>
                  <c:y val="0.195770740402678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D73-4081-9CCB-C97308EB2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Quarterly!$AG$5:$AG$19</c:f>
              <c:numCache>
                <c:formatCode>_(* #,##0_);_(* \(#,##0\);_(* "-"??_);_(@_)</c:formatCode>
                <c:ptCount val="15"/>
                <c:pt idx="0">
                  <c:v>31010.116999999998</c:v>
                </c:pt>
                <c:pt idx="1">
                  <c:v>33718.023000000001</c:v>
                </c:pt>
                <c:pt idx="2">
                  <c:v>33218.25</c:v>
                </c:pt>
                <c:pt idx="3">
                  <c:v>43994.362000000001</c:v>
                </c:pt>
                <c:pt idx="4">
                  <c:v>55072.438999999998</c:v>
                </c:pt>
                <c:pt idx="5">
                  <c:v>53053.002</c:v>
                </c:pt>
                <c:pt idx="6">
                  <c:v>60031.625</c:v>
                </c:pt>
                <c:pt idx="7">
                  <c:v>89979.520999999993</c:v>
                </c:pt>
                <c:pt idx="8">
                  <c:v>93599.982999999993</c:v>
                </c:pt>
                <c:pt idx="9">
                  <c:v>99825.248999999996</c:v>
                </c:pt>
                <c:pt idx="10">
                  <c:v>96341.347999999998</c:v>
                </c:pt>
                <c:pt idx="11">
                  <c:v>128364.65399999999</c:v>
                </c:pt>
                <c:pt idx="12">
                  <c:v>132536.49900000001</c:v>
                </c:pt>
                <c:pt idx="13">
                  <c:v>131371.50899999999</c:v>
                </c:pt>
                <c:pt idx="14">
                  <c:v>127203.98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8D73-4081-9CCB-C97308EB2A95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3949774269844622E-3"/>
                  <c:y val="0.138088106168489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73-4081-9CCB-C97308EB2A95}"/>
                </c:ext>
              </c:extLst>
            </c:dLbl>
            <c:dLbl>
              <c:idx val="1"/>
              <c:layout>
                <c:manualLayout>
                  <c:x val="5.2194319038802572E-3"/>
                  <c:y val="0.142208294328074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73-4081-9CCB-C97308EB2A95}"/>
                </c:ext>
              </c:extLst>
            </c:dLbl>
            <c:dLbl>
              <c:idx val="6"/>
              <c:layout>
                <c:manualLayout>
                  <c:x val="-2.087772761552256E-3"/>
                  <c:y val="0.15662895288662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73-4081-9CCB-C97308EB2A95}"/>
                </c:ext>
              </c:extLst>
            </c:dLbl>
            <c:dLbl>
              <c:idx val="7"/>
              <c:layout>
                <c:manualLayout>
                  <c:x val="-2.087772761552103E-3"/>
                  <c:y val="0.176900278631779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D73-4081-9CCB-C97308EB2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Quarterly!$R$5:$R$19</c:f>
              <c:numCache>
                <c:formatCode>_(* #,##0_);_(* \(#,##0\);_(* "-"??_);_(@_)</c:formatCode>
                <c:ptCount val="15"/>
                <c:pt idx="0">
                  <c:v>33911.473091000007</c:v>
                </c:pt>
                <c:pt idx="1">
                  <c:v>37419.257490000004</c:v>
                </c:pt>
                <c:pt idx="2">
                  <c:v>43194.907659999997</c:v>
                </c:pt>
                <c:pt idx="3">
                  <c:v>58964.153419999995</c:v>
                </c:pt>
                <c:pt idx="4">
                  <c:v>62688.585270000003</c:v>
                </c:pt>
                <c:pt idx="5">
                  <c:v>63170.500060000006</c:v>
                </c:pt>
                <c:pt idx="6">
                  <c:v>89127.964340000006</c:v>
                </c:pt>
                <c:pt idx="7">
                  <c:v>122584.21791999998</c:v>
                </c:pt>
                <c:pt idx="8">
                  <c:v>106764.68634999999</c:v>
                </c:pt>
                <c:pt idx="9">
                  <c:v>111037.51940999999</c:v>
                </c:pt>
                <c:pt idx="10">
                  <c:v>125280.12517</c:v>
                </c:pt>
                <c:pt idx="11">
                  <c:v>156609.99505</c:v>
                </c:pt>
                <c:pt idx="12">
                  <c:v>153258.92829999997</c:v>
                </c:pt>
                <c:pt idx="13">
                  <c:v>146607.26053999999</c:v>
                </c:pt>
                <c:pt idx="14">
                  <c:v>173306.8542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8D73-4081-9CCB-C97308EB2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Quarterly!$AB$5:$AB$19</c:f>
              <c:numCache>
                <c:formatCode>_(* #,##0_);_(* \(#,##0\);_(* "-"??_);_(@_)</c:formatCode>
                <c:ptCount val="15"/>
                <c:pt idx="0">
                  <c:v>23587.793000000001</c:v>
                </c:pt>
                <c:pt idx="1">
                  <c:v>25375.815999999999</c:v>
                </c:pt>
                <c:pt idx="2">
                  <c:v>17461.646000000001</c:v>
                </c:pt>
                <c:pt idx="3">
                  <c:v>18145.447</c:v>
                </c:pt>
                <c:pt idx="4">
                  <c:v>33105.851000000002</c:v>
                </c:pt>
                <c:pt idx="5">
                  <c:v>32018.958999999999</c:v>
                </c:pt>
                <c:pt idx="6">
                  <c:v>20014.921999999999</c:v>
                </c:pt>
                <c:pt idx="7">
                  <c:v>25867.062000000002</c:v>
                </c:pt>
                <c:pt idx="8">
                  <c:v>72427.282000000007</c:v>
                </c:pt>
                <c:pt idx="9">
                  <c:v>72497.407999999996</c:v>
                </c:pt>
                <c:pt idx="10">
                  <c:v>40371.553999999996</c:v>
                </c:pt>
                <c:pt idx="11">
                  <c:v>51581.016000000003</c:v>
                </c:pt>
                <c:pt idx="12">
                  <c:v>94728.017999999996</c:v>
                </c:pt>
                <c:pt idx="13">
                  <c:v>92537.687999999995</c:v>
                </c:pt>
                <c:pt idx="14">
                  <c:v>50215.146999999997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8D73-4081-9CCB-C97308EB2A95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chemeClr val="accent5">
                    <a:lumMod val="50000"/>
                  </a:schemeClr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Quarterly!$W$5:$W$19</c:f>
              <c:numCache>
                <c:formatCode>_(* #,##0_);_(* \(#,##0\);_(* "-"??_);_(@_)</c:formatCode>
                <c:ptCount val="15"/>
                <c:pt idx="0">
                  <c:v>54597.91</c:v>
                </c:pt>
                <c:pt idx="1">
                  <c:v>59093.839</c:v>
                </c:pt>
                <c:pt idx="2">
                  <c:v>50679.896000000001</c:v>
                </c:pt>
                <c:pt idx="3">
                  <c:v>62139.809000000001</c:v>
                </c:pt>
                <c:pt idx="4">
                  <c:v>88178.29</c:v>
                </c:pt>
                <c:pt idx="5">
                  <c:v>85071.960999999996</c:v>
                </c:pt>
                <c:pt idx="6">
                  <c:v>80046.547000000006</c:v>
                </c:pt>
                <c:pt idx="7">
                  <c:v>115846.583</c:v>
                </c:pt>
                <c:pt idx="8">
                  <c:v>166027.26500000001</c:v>
                </c:pt>
                <c:pt idx="9">
                  <c:v>172322.65700000001</c:v>
                </c:pt>
                <c:pt idx="10">
                  <c:v>136712.902</c:v>
                </c:pt>
                <c:pt idx="11">
                  <c:v>179945.67</c:v>
                </c:pt>
                <c:pt idx="12">
                  <c:v>227264.51699999999</c:v>
                </c:pt>
                <c:pt idx="13">
                  <c:v>223909.19699999999</c:v>
                </c:pt>
                <c:pt idx="14">
                  <c:v>177419.12700000001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8D73-4081-9CCB-C97308EB2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Comercial (MWh</a:t>
            </a:r>
            <a:r>
              <a:rPr lang="en-US" sz="1600" b="1" baseline="0"/>
              <a:t>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Quarterly!$AH$5:$AH$19</c:f>
              <c:numCache>
                <c:formatCode>_(* #,##0_);_(* \(#,##0\);_(* "-"??_);_(@_)</c:formatCode>
                <c:ptCount val="15"/>
                <c:pt idx="0">
                  <c:v>5547.3010000000004</c:v>
                </c:pt>
                <c:pt idx="1">
                  <c:v>4427.3459999999995</c:v>
                </c:pt>
                <c:pt idx="2">
                  <c:v>4831.4859999999999</c:v>
                </c:pt>
                <c:pt idx="3">
                  <c:v>4847.72</c:v>
                </c:pt>
                <c:pt idx="4">
                  <c:v>5041.0690000000004</c:v>
                </c:pt>
                <c:pt idx="5">
                  <c:v>4041.357</c:v>
                </c:pt>
                <c:pt idx="6">
                  <c:v>5242.7690000000002</c:v>
                </c:pt>
                <c:pt idx="7">
                  <c:v>7284.5919999999996</c:v>
                </c:pt>
                <c:pt idx="8">
                  <c:v>6350.6189999999997</c:v>
                </c:pt>
                <c:pt idx="9">
                  <c:v>6029.8029999999999</c:v>
                </c:pt>
                <c:pt idx="10">
                  <c:v>6867.98</c:v>
                </c:pt>
                <c:pt idx="11">
                  <c:v>8394.49</c:v>
                </c:pt>
                <c:pt idx="12">
                  <c:v>6783.9759999999997</c:v>
                </c:pt>
                <c:pt idx="13">
                  <c:v>7386.866</c:v>
                </c:pt>
                <c:pt idx="14">
                  <c:v>7654.8249999999998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278A-4E4D-83D4-85E0A0332FC2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1.0300470398962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78A-4E4D-83D4-85E0A0332F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Quarterly!$S$5:$S$19</c:f>
              <c:numCache>
                <c:formatCode>_(* #,##0_);_(* \(#,##0\);_(* "-"??_);_(@_)</c:formatCode>
                <c:ptCount val="15"/>
                <c:pt idx="0">
                  <c:v>5382.8716519999998</c:v>
                </c:pt>
                <c:pt idx="1">
                  <c:v>6285.3578799999996</c:v>
                </c:pt>
                <c:pt idx="2">
                  <c:v>6653.0632940000005</c:v>
                </c:pt>
                <c:pt idx="3">
                  <c:v>9169.0406779999994</c:v>
                </c:pt>
                <c:pt idx="4">
                  <c:v>6363.2216579999995</c:v>
                </c:pt>
                <c:pt idx="5">
                  <c:v>7920.7445059999991</c:v>
                </c:pt>
                <c:pt idx="6">
                  <c:v>6485.90182</c:v>
                </c:pt>
                <c:pt idx="7">
                  <c:v>9700.1629070000017</c:v>
                </c:pt>
                <c:pt idx="8">
                  <c:v>14108.589583000001</c:v>
                </c:pt>
                <c:pt idx="9">
                  <c:v>7034.4906010000004</c:v>
                </c:pt>
                <c:pt idx="10">
                  <c:v>8260.1943910000009</c:v>
                </c:pt>
                <c:pt idx="11">
                  <c:v>9530.777266000001</c:v>
                </c:pt>
                <c:pt idx="12">
                  <c:v>12352.246514</c:v>
                </c:pt>
                <c:pt idx="13">
                  <c:v>14544.438833</c:v>
                </c:pt>
                <c:pt idx="14">
                  <c:v>15806.960633000001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278A-4E4D-83D4-85E0A0332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Quarterly!$AC$5:$AC$19</c:f>
              <c:numCache>
                <c:formatCode>_(* #,##0_);_(* \(#,##0\);_(* "-"??_);_(@_)</c:formatCode>
                <c:ptCount val="15"/>
                <c:pt idx="0">
                  <c:v>26337.620999999999</c:v>
                </c:pt>
                <c:pt idx="1">
                  <c:v>31228.725999999999</c:v>
                </c:pt>
                <c:pt idx="2">
                  <c:v>27174.047999999999</c:v>
                </c:pt>
                <c:pt idx="3">
                  <c:v>29279.86</c:v>
                </c:pt>
                <c:pt idx="4">
                  <c:v>32891.463000000003</c:v>
                </c:pt>
                <c:pt idx="5">
                  <c:v>31474.478999999999</c:v>
                </c:pt>
                <c:pt idx="6">
                  <c:v>30609.286</c:v>
                </c:pt>
                <c:pt idx="7">
                  <c:v>34322.783000000003</c:v>
                </c:pt>
                <c:pt idx="8">
                  <c:v>40878.828999999998</c:v>
                </c:pt>
                <c:pt idx="9">
                  <c:v>45156.588000000003</c:v>
                </c:pt>
                <c:pt idx="10">
                  <c:v>38194.896999999997</c:v>
                </c:pt>
                <c:pt idx="11">
                  <c:v>42264.472000000002</c:v>
                </c:pt>
                <c:pt idx="12">
                  <c:v>48685.61</c:v>
                </c:pt>
                <c:pt idx="13">
                  <c:v>54427.951999999997</c:v>
                </c:pt>
                <c:pt idx="14">
                  <c:v>43387.03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278A-4E4D-83D4-85E0A0332FC2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Quarterly!$X$5:$X$19</c:f>
              <c:numCache>
                <c:formatCode>_(* #,##0_);_(* \(#,##0\);_(* "-"??_);_(@_)</c:formatCode>
                <c:ptCount val="15"/>
                <c:pt idx="0">
                  <c:v>31884.921999999999</c:v>
                </c:pt>
                <c:pt idx="1">
                  <c:v>35656.072</c:v>
                </c:pt>
                <c:pt idx="2">
                  <c:v>32005.534</c:v>
                </c:pt>
                <c:pt idx="3">
                  <c:v>34127.58</c:v>
                </c:pt>
                <c:pt idx="4">
                  <c:v>37932.531999999999</c:v>
                </c:pt>
                <c:pt idx="5">
                  <c:v>35515.836000000003</c:v>
                </c:pt>
                <c:pt idx="6">
                  <c:v>35852.055</c:v>
                </c:pt>
                <c:pt idx="7">
                  <c:v>41607.375</c:v>
                </c:pt>
                <c:pt idx="8">
                  <c:v>47229.447999999997</c:v>
                </c:pt>
                <c:pt idx="9">
                  <c:v>51186.391000000003</c:v>
                </c:pt>
                <c:pt idx="10">
                  <c:v>45062.877</c:v>
                </c:pt>
                <c:pt idx="11">
                  <c:v>50658.962</c:v>
                </c:pt>
                <c:pt idx="12">
                  <c:v>55469.586000000003</c:v>
                </c:pt>
                <c:pt idx="13">
                  <c:v>61814.817999999999</c:v>
                </c:pt>
                <c:pt idx="14">
                  <c:v>51041.855000000003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278A-4E4D-83D4-85E0A0332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Industrial (MWh)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Quarterly!$AI$5:$AI$19</c:f>
              <c:numCache>
                <c:formatCode>_(* #,##0_);_(* \(#,##0\);_(* "-"??_);_(@_)</c:formatCode>
                <c:ptCount val="15"/>
                <c:pt idx="0">
                  <c:v>652.61800000000005</c:v>
                </c:pt>
                <c:pt idx="1">
                  <c:v>524.84100000000001</c:v>
                </c:pt>
                <c:pt idx="2">
                  <c:v>680.73599999999999</c:v>
                </c:pt>
                <c:pt idx="3">
                  <c:v>1038.6849999999999</c:v>
                </c:pt>
                <c:pt idx="4">
                  <c:v>698.87699999999995</c:v>
                </c:pt>
                <c:pt idx="5">
                  <c:v>442.37599999999998</c:v>
                </c:pt>
                <c:pt idx="6">
                  <c:v>541.32399999999996</c:v>
                </c:pt>
                <c:pt idx="7">
                  <c:v>622.13400000000001</c:v>
                </c:pt>
                <c:pt idx="8">
                  <c:v>405.41199999999998</c:v>
                </c:pt>
                <c:pt idx="9">
                  <c:v>447.721</c:v>
                </c:pt>
                <c:pt idx="10">
                  <c:v>408.95699999999999</c:v>
                </c:pt>
                <c:pt idx="11">
                  <c:v>429.19600000000003</c:v>
                </c:pt>
                <c:pt idx="12">
                  <c:v>915.38699999999994</c:v>
                </c:pt>
                <c:pt idx="13">
                  <c:v>1025.0160000000001</c:v>
                </c:pt>
                <c:pt idx="14">
                  <c:v>637.75800000000004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5-DB2E-4E1E-901F-1238FDDE223A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Quarterly!$T$5:$T$19</c:f>
              <c:numCache>
                <c:formatCode>_(* #,##0_);_(* \(#,##0\);_(* "-"??_);_(@_)</c:formatCode>
                <c:ptCount val="15"/>
                <c:pt idx="0">
                  <c:v>685.39800000000002</c:v>
                </c:pt>
                <c:pt idx="1">
                  <c:v>671.14139999999998</c:v>
                </c:pt>
                <c:pt idx="2">
                  <c:v>644.21580000000006</c:v>
                </c:pt>
                <c:pt idx="3">
                  <c:v>1129.0250000000001</c:v>
                </c:pt>
                <c:pt idx="4">
                  <c:v>741.05719999999997</c:v>
                </c:pt>
                <c:pt idx="5">
                  <c:v>442.8168</c:v>
                </c:pt>
                <c:pt idx="6">
                  <c:v>543.18399999999997</c:v>
                </c:pt>
                <c:pt idx="7">
                  <c:v>667.67399999999998</c:v>
                </c:pt>
                <c:pt idx="8">
                  <c:v>461.29199999999997</c:v>
                </c:pt>
                <c:pt idx="9">
                  <c:v>431.22120000000001</c:v>
                </c:pt>
                <c:pt idx="10">
                  <c:v>403.45800000000003</c:v>
                </c:pt>
                <c:pt idx="11">
                  <c:v>442.61539999999997</c:v>
                </c:pt>
                <c:pt idx="12">
                  <c:v>925.18700000000001</c:v>
                </c:pt>
                <c:pt idx="13">
                  <c:v>1048.0757999999998</c:v>
                </c:pt>
                <c:pt idx="14">
                  <c:v>643.298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6-DB2E-4E1E-901F-1238FDDE2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Quarterly!$AD$5:$AD$19</c:f>
              <c:numCache>
                <c:formatCode>_(* #,##0_);_(* \(#,##0\);_(* "-"??_);_(@_)</c:formatCode>
                <c:ptCount val="15"/>
                <c:pt idx="0">
                  <c:v>19398.921999999999</c:v>
                </c:pt>
                <c:pt idx="1">
                  <c:v>18065.633999999998</c:v>
                </c:pt>
                <c:pt idx="2">
                  <c:v>13509.53</c:v>
                </c:pt>
                <c:pt idx="3">
                  <c:v>11633.486000000001</c:v>
                </c:pt>
                <c:pt idx="4">
                  <c:v>16101.578</c:v>
                </c:pt>
                <c:pt idx="5">
                  <c:v>16744.884999999998</c:v>
                </c:pt>
                <c:pt idx="6">
                  <c:v>17573.396000000001</c:v>
                </c:pt>
                <c:pt idx="7">
                  <c:v>18195.13</c:v>
                </c:pt>
                <c:pt idx="8">
                  <c:v>19423.492999999999</c:v>
                </c:pt>
                <c:pt idx="9">
                  <c:v>22300.236000000001</c:v>
                </c:pt>
                <c:pt idx="10">
                  <c:v>12210.424999999999</c:v>
                </c:pt>
                <c:pt idx="11">
                  <c:v>7803.9560000000001</c:v>
                </c:pt>
                <c:pt idx="12">
                  <c:v>9738.2350000000006</c:v>
                </c:pt>
                <c:pt idx="13">
                  <c:v>11000.928</c:v>
                </c:pt>
                <c:pt idx="14">
                  <c:v>10984.763999999999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7-DB2E-4E1E-901F-1238FDDE223A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C0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Quarterly!$Y$5:$Y$19</c:f>
              <c:numCache>
                <c:formatCode>_(* #,##0_);_(* \(#,##0\);_(* "-"??_);_(@_)</c:formatCode>
                <c:ptCount val="15"/>
                <c:pt idx="0">
                  <c:v>20051.54</c:v>
                </c:pt>
                <c:pt idx="1">
                  <c:v>18590.474999999999</c:v>
                </c:pt>
                <c:pt idx="2">
                  <c:v>14190.266</c:v>
                </c:pt>
                <c:pt idx="3">
                  <c:v>12672.171</c:v>
                </c:pt>
                <c:pt idx="4">
                  <c:v>16800.455000000002</c:v>
                </c:pt>
                <c:pt idx="5">
                  <c:v>17187.260999999999</c:v>
                </c:pt>
                <c:pt idx="6">
                  <c:v>18114.72</c:v>
                </c:pt>
                <c:pt idx="7">
                  <c:v>18817.263999999999</c:v>
                </c:pt>
                <c:pt idx="8">
                  <c:v>19828.904999999999</c:v>
                </c:pt>
                <c:pt idx="9">
                  <c:v>22747.956999999999</c:v>
                </c:pt>
                <c:pt idx="10">
                  <c:v>12619.382</c:v>
                </c:pt>
                <c:pt idx="11">
                  <c:v>8233.152</c:v>
                </c:pt>
                <c:pt idx="12">
                  <c:v>10653.621999999999</c:v>
                </c:pt>
                <c:pt idx="13">
                  <c:v>12025.944</c:v>
                </c:pt>
                <c:pt idx="14">
                  <c:v>11622.522000000001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8-DB2E-4E1E-901F-1238FDDE2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600" b="1"/>
              <a:t>Clase Agrícola (MWh</a:t>
            </a:r>
            <a:r>
              <a:rPr lang="en-US" sz="1600" b="1" baseline="0"/>
              <a:t>)</a:t>
            </a:r>
            <a:r>
              <a:rPr lang="en-US" sz="1600" b="1"/>
              <a:t> </a:t>
            </a:r>
          </a:p>
          <a:p>
            <a:pPr>
              <a:defRPr sz="1600" b="1"/>
            </a:pPr>
            <a:r>
              <a:rPr lang="en-US" sz="1600" b="1"/>
              <a:t>Comportamiento Trimestral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617936159075908E-2"/>
          <c:y val="0.15239487319971529"/>
          <c:w val="0.93121045438272743"/>
          <c:h val="0.69666545588051487"/>
        </c:manualLayout>
      </c:layout>
      <c:barChart>
        <c:barDir val="col"/>
        <c:grouping val="clustered"/>
        <c:varyColors val="0"/>
        <c:ser>
          <c:idx val="1"/>
          <c:order val="1"/>
          <c:tx>
            <c:v>Energía Acreditada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Graphics!#REF!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Quarterly!$AJ$5:$AJ$19</c:f>
              <c:numCache>
                <c:formatCode>_(* #,##0_);_(* \(#,##0\);_(* "-"??_);_(@_)</c:formatCode>
                <c:ptCount val="15"/>
                <c:pt idx="0">
                  <c:v>178.43299999999999</c:v>
                </c:pt>
                <c:pt idx="1">
                  <c:v>226.334</c:v>
                </c:pt>
                <c:pt idx="2">
                  <c:v>230.102</c:v>
                </c:pt>
                <c:pt idx="3">
                  <c:v>255.715</c:v>
                </c:pt>
                <c:pt idx="4">
                  <c:v>268.97000000000003</c:v>
                </c:pt>
                <c:pt idx="5">
                  <c:v>219.4</c:v>
                </c:pt>
                <c:pt idx="6">
                  <c:v>283.71800000000002</c:v>
                </c:pt>
                <c:pt idx="7">
                  <c:v>292.77300000000002</c:v>
                </c:pt>
                <c:pt idx="8">
                  <c:v>240.16399999999999</c:v>
                </c:pt>
                <c:pt idx="9">
                  <c:v>227.33</c:v>
                </c:pt>
                <c:pt idx="10">
                  <c:v>214.37899999999999</c:v>
                </c:pt>
                <c:pt idx="11">
                  <c:v>257.44400000000002</c:v>
                </c:pt>
                <c:pt idx="12">
                  <c:v>238.892</c:v>
                </c:pt>
                <c:pt idx="13">
                  <c:v>233.446</c:v>
                </c:pt>
                <c:pt idx="14">
                  <c:v>226.83699999999999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0-50A7-4512-A744-3899899CA9C4}"/>
            </c:ext>
          </c:extLst>
        </c:ser>
        <c:ser>
          <c:idx val="2"/>
          <c:order val="3"/>
          <c:tx>
            <c:v>Energía Exportada</c:v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22"/>
            </c:numLit>
          </c:cat>
          <c:val>
            <c:numRef>
              <c:f>Quarterly!$U$5:$U$19</c:f>
              <c:numCache>
                <c:formatCode>_(* #,##0_);_(* \(#,##0\);_(* "-"??_);_(@_)</c:formatCode>
                <c:ptCount val="15"/>
                <c:pt idx="0">
                  <c:v>221.55600000000001</c:v>
                </c:pt>
                <c:pt idx="1">
                  <c:v>273.00200000000001</c:v>
                </c:pt>
                <c:pt idx="2">
                  <c:v>282.19600000000003</c:v>
                </c:pt>
                <c:pt idx="3">
                  <c:v>370.46800000000002</c:v>
                </c:pt>
                <c:pt idx="4">
                  <c:v>321.53300000000002</c:v>
                </c:pt>
                <c:pt idx="5">
                  <c:v>301.11200000000002</c:v>
                </c:pt>
                <c:pt idx="6">
                  <c:v>307.90699999999998</c:v>
                </c:pt>
                <c:pt idx="7">
                  <c:v>355.84199999999998</c:v>
                </c:pt>
                <c:pt idx="8">
                  <c:v>320.363</c:v>
                </c:pt>
                <c:pt idx="9">
                  <c:v>307.55799999999999</c:v>
                </c:pt>
                <c:pt idx="10">
                  <c:v>263.22899999999998</c:v>
                </c:pt>
                <c:pt idx="11">
                  <c:v>314.23099999999999</c:v>
                </c:pt>
                <c:pt idx="12">
                  <c:v>386.83800000000002</c:v>
                </c:pt>
                <c:pt idx="13">
                  <c:v>276.36099999999999</c:v>
                </c:pt>
                <c:pt idx="14">
                  <c:v>375.279</c:v>
                </c:pt>
              </c:numCache>
            </c:numRef>
          </c:val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1-50A7-4512-A744-3899899C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3"/>
        <c:overlap val="-10"/>
        <c:axId val="1952058752"/>
        <c:axId val="1952057920"/>
      </c:barChart>
      <c:lineChart>
        <c:grouping val="standard"/>
        <c:varyColors val="0"/>
        <c:ser>
          <c:idx val="0"/>
          <c:order val="0"/>
          <c:tx>
            <c:v>Consumo Neto Facturado</c:v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Quarterly!$AE$5:$AE$19</c:f>
              <c:numCache>
                <c:formatCode>_(* #,##0_);_(* \(#,##0\);_(* "-"??_);_(@_)</c:formatCode>
                <c:ptCount val="15"/>
                <c:pt idx="0">
                  <c:v>773.85299999999995</c:v>
                </c:pt>
                <c:pt idx="1">
                  <c:v>883.24199999999996</c:v>
                </c:pt>
                <c:pt idx="2">
                  <c:v>951.39300000000003</c:v>
                </c:pt>
                <c:pt idx="3">
                  <c:v>870.846</c:v>
                </c:pt>
                <c:pt idx="4">
                  <c:v>891.16200000000003</c:v>
                </c:pt>
                <c:pt idx="5">
                  <c:v>707.74400000000003</c:v>
                </c:pt>
                <c:pt idx="6">
                  <c:v>880.32299999999998</c:v>
                </c:pt>
                <c:pt idx="7">
                  <c:v>920.02200000000005</c:v>
                </c:pt>
                <c:pt idx="8">
                  <c:v>987.726</c:v>
                </c:pt>
                <c:pt idx="9">
                  <c:v>994.55200000000002</c:v>
                </c:pt>
                <c:pt idx="10">
                  <c:v>994.12099999999998</c:v>
                </c:pt>
                <c:pt idx="11">
                  <c:v>950.20899999999995</c:v>
                </c:pt>
                <c:pt idx="12">
                  <c:v>907.64800000000002</c:v>
                </c:pt>
                <c:pt idx="13">
                  <c:v>894.12800000000004</c:v>
                </c:pt>
                <c:pt idx="14">
                  <c:v>839.07100000000003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2-50A7-4512-A744-3899899CA9C4}"/>
            </c:ext>
          </c:extLst>
        </c:ser>
        <c:ser>
          <c:idx val="3"/>
          <c:order val="2"/>
          <c:tx>
            <c:v>Consumo Sistema LUMA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/>
              </a:solidFill>
              <a:ln w="9525" cap="flat">
                <a:solidFill>
                  <a:schemeClr val="tx1"/>
                </a:solidFill>
                <a:round/>
              </a:ln>
              <a:effectLst/>
            </c:spPr>
          </c:marker>
          <c:dLbls>
            <c:spPr>
              <a:solidFill>
                <a:schemeClr val="bg1"/>
              </a:solidFill>
              <a:ln>
                <a:solidFill>
                  <a:srgbClr val="00B0F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Quarterly!$B$5:$B$19</c:f>
              <c:strCache>
                <c:ptCount val="15"/>
                <c:pt idx="0">
                  <c:v>Jul-Sept 2021</c:v>
                </c:pt>
                <c:pt idx="1">
                  <c:v>Oct-Dic 2021</c:v>
                </c:pt>
                <c:pt idx="2">
                  <c:v>Ene-Mar 2022</c:v>
                </c:pt>
                <c:pt idx="3">
                  <c:v>Abr-Jun 2022</c:v>
                </c:pt>
                <c:pt idx="4">
                  <c:v>Jul-Sept 2022</c:v>
                </c:pt>
                <c:pt idx="5">
                  <c:v>Oct-Dic 2022</c:v>
                </c:pt>
                <c:pt idx="6">
                  <c:v>Ene-Mar 2023</c:v>
                </c:pt>
                <c:pt idx="7">
                  <c:v>Abr-Jun 2023</c:v>
                </c:pt>
                <c:pt idx="8">
                  <c:v>Jul-Sept 2023</c:v>
                </c:pt>
                <c:pt idx="9">
                  <c:v>Oct-Dic 2023</c:v>
                </c:pt>
                <c:pt idx="10">
                  <c:v>Ene-Mar 2024</c:v>
                </c:pt>
                <c:pt idx="11">
                  <c:v>Abr-jun 2024</c:v>
                </c:pt>
                <c:pt idx="12">
                  <c:v>Jul-Sept 2024</c:v>
                </c:pt>
                <c:pt idx="13">
                  <c:v>Oct-Dic 2024</c:v>
                </c:pt>
                <c:pt idx="14">
                  <c:v>Ene-Mar 2025</c:v>
                </c:pt>
              </c:strCache>
            </c:strRef>
          </c:cat>
          <c:val>
            <c:numRef>
              <c:f>Quarterly!$Z$5:$Z$19</c:f>
              <c:numCache>
                <c:formatCode>_(* #,##0_);_(* \(#,##0\);_(* "-"??_);_(@_)</c:formatCode>
                <c:ptCount val="15"/>
                <c:pt idx="0">
                  <c:v>952.28599999999994</c:v>
                </c:pt>
                <c:pt idx="1">
                  <c:v>1109.576</c:v>
                </c:pt>
                <c:pt idx="2">
                  <c:v>1181.4949999999999</c:v>
                </c:pt>
                <c:pt idx="3">
                  <c:v>1126.5609999999999</c:v>
                </c:pt>
                <c:pt idx="4">
                  <c:v>1160.1320000000001</c:v>
                </c:pt>
                <c:pt idx="5">
                  <c:v>927.14400000000001</c:v>
                </c:pt>
                <c:pt idx="6">
                  <c:v>1164.0409999999999</c:v>
                </c:pt>
                <c:pt idx="7">
                  <c:v>1212.7950000000001</c:v>
                </c:pt>
                <c:pt idx="8">
                  <c:v>1227.8900000000001</c:v>
                </c:pt>
                <c:pt idx="9">
                  <c:v>1221.8820000000001</c:v>
                </c:pt>
                <c:pt idx="10">
                  <c:v>1208.5</c:v>
                </c:pt>
                <c:pt idx="11">
                  <c:v>1207.653</c:v>
                </c:pt>
                <c:pt idx="12">
                  <c:v>1146.54</c:v>
                </c:pt>
                <c:pt idx="13">
                  <c:v>1127.5740000000001</c:v>
                </c:pt>
                <c:pt idx="14">
                  <c:v>1065.9079999999999</c:v>
                </c:pt>
              </c:numCache>
            </c:numRef>
          </c:val>
          <c:smooth val="0"/>
      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      <c:ext xmlns:c16="http://schemas.microsoft.com/office/drawing/2014/chart" uri="{C3380CC4-5D6E-409C-BE32-E72D297353CC}">
              <c16:uniqueId val="{00000003-50A7-4512-A744-3899899CA9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52058752"/>
        <c:axId val="1952057920"/>
      </c:lineChart>
      <c:catAx>
        <c:axId val="195205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56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7920"/>
        <c:crosses val="autoZero"/>
        <c:auto val="1"/>
        <c:lblAlgn val="ctr"/>
        <c:lblOffset val="100"/>
        <c:noMultiLvlLbl val="0"/>
      </c:catAx>
      <c:valAx>
        <c:axId val="1952057920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5205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058729123827675"/>
          <c:y val="9.4471394200724951E-2"/>
          <c:w val="0.70621302379665385"/>
          <c:h val="6.5683586426696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 xmlns:c16r3="http://schemas.microsoft.com/office/drawing/2017/03/chart" xmlns:c16="http://schemas.microsoft.com/office/drawing/2014/chart" xmlns:c15="http://schemas.microsoft.com/office/drawing/2012/chart" xmlns:c14="http://schemas.microsoft.com/office/drawing/2007/8/2/chart" xmlns:mc="http://schemas.openxmlformats.org/markup-compatibility/2006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419100</xdr:colOff>
      <xdr:row>2</xdr:row>
      <xdr:rowOff>38100</xdr:rowOff>
    </xdr:from>
    <xdr:to>
      <xdr:col>64</xdr:col>
      <xdr:colOff>190500</xdr:colOff>
      <xdr:row>26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01C533-DA77-4788-92BF-2196F15AD0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480060</xdr:colOff>
      <xdr:row>27</xdr:row>
      <xdr:rowOff>30480</xdr:rowOff>
    </xdr:from>
    <xdr:to>
      <xdr:col>64</xdr:col>
      <xdr:colOff>251460</xdr:colOff>
      <xdr:row>51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DD76FA0-65E2-406D-ADE4-213EA092A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38100</xdr:colOff>
      <xdr:row>51</xdr:row>
      <xdr:rowOff>167640</xdr:rowOff>
    </xdr:from>
    <xdr:to>
      <xdr:col>64</xdr:col>
      <xdr:colOff>419100</xdr:colOff>
      <xdr:row>75</xdr:row>
      <xdr:rowOff>175260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1345FF2-7EFF-4D2C-8875-633EE53A6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64</xdr:col>
      <xdr:colOff>480060</xdr:colOff>
      <xdr:row>1</xdr:row>
      <xdr:rowOff>175260</xdr:rowOff>
    </xdr:from>
    <xdr:to>
      <xdr:col>85</xdr:col>
      <xdr:colOff>251460</xdr:colOff>
      <xdr:row>26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B2EE73-485E-4848-91D8-819433A97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64</xdr:col>
      <xdr:colOff>518160</xdr:colOff>
      <xdr:row>26</xdr:row>
      <xdr:rowOff>91440</xdr:rowOff>
    </xdr:from>
    <xdr:to>
      <xdr:col>85</xdr:col>
      <xdr:colOff>289560</xdr:colOff>
      <xdr:row>50</xdr:row>
      <xdr:rowOff>99060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8094BA5-693F-479C-A04B-8AD85BD41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391884</xdr:colOff>
      <xdr:row>1</xdr:row>
      <xdr:rowOff>21765</xdr:rowOff>
    </xdr:from>
    <xdr:to>
      <xdr:col>22</xdr:col>
      <xdr:colOff>334734</xdr:colOff>
      <xdr:row>34</xdr:row>
      <xdr:rowOff>127901</xdr:rowOff>
    </xdr:to>
    <xdr:graphicFrame macro="">
      <xdr:nvGraphicFramePr>
        <xdr:cNvPr id="8" name="Chart 3">
          <a:extLst>
            <a:ext uri="{FF2B5EF4-FFF2-40B4-BE49-F238E27FC236}">
              <a16:creationId xmlns:a16="http://schemas.microsoft.com/office/drawing/2014/main" id="{2FAFE477-C013-4951-9F85-30D617A1D7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249461</xdr:colOff>
      <xdr:row>37</xdr:row>
      <xdr:rowOff>77106</xdr:rowOff>
    </xdr:from>
    <xdr:to>
      <xdr:col>22</xdr:col>
      <xdr:colOff>192311</xdr:colOff>
      <xdr:row>71</xdr:row>
      <xdr:rowOff>6349</xdr:rowOff>
    </xdr:to>
    <xdr:graphicFrame macro="">
      <xdr:nvGraphicFramePr>
        <xdr:cNvPr id="9" name="Chart 3">
          <a:extLst>
            <a:ext uri="{FF2B5EF4-FFF2-40B4-BE49-F238E27FC236}">
              <a16:creationId xmlns:a16="http://schemas.microsoft.com/office/drawing/2014/main" id="{1652CEAD-5D9F-4D49-BD68-18C97106A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483961</xdr:colOff>
      <xdr:row>76</xdr:row>
      <xdr:rowOff>103416</xdr:rowOff>
    </xdr:from>
    <xdr:to>
      <xdr:col>21</xdr:col>
      <xdr:colOff>464386</xdr:colOff>
      <xdr:row>109</xdr:row>
      <xdr:rowOff>164472</xdr:rowOff>
    </xdr:to>
    <xdr:graphicFrame macro="">
      <xdr:nvGraphicFramePr>
        <xdr:cNvPr id="11" name="Chart 3">
          <a:extLst>
            <a:ext uri="{FF2B5EF4-FFF2-40B4-BE49-F238E27FC236}">
              <a16:creationId xmlns:a16="http://schemas.microsoft.com/office/drawing/2014/main" id="{F4EF3CBB-A384-4D35-8E06-5CC684FFE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391884</xdr:colOff>
      <xdr:row>114</xdr:row>
      <xdr:rowOff>145141</xdr:rowOff>
    </xdr:from>
    <xdr:to>
      <xdr:col>22</xdr:col>
      <xdr:colOff>334734</xdr:colOff>
      <xdr:row>148</xdr:row>
      <xdr:rowOff>74384</xdr:rowOff>
    </xdr:to>
    <xdr:graphicFrame macro="">
      <xdr:nvGraphicFramePr>
        <xdr:cNvPr id="12" name="Chart 3">
          <a:extLst>
            <a:ext uri="{FF2B5EF4-FFF2-40B4-BE49-F238E27FC236}">
              <a16:creationId xmlns:a16="http://schemas.microsoft.com/office/drawing/2014/main" id="{602C0497-5324-486A-9D44-234744F72A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383264</xdr:colOff>
      <xdr:row>1</xdr:row>
      <xdr:rowOff>75291</xdr:rowOff>
    </xdr:from>
    <xdr:to>
      <xdr:col>43</xdr:col>
      <xdr:colOff>323393</xdr:colOff>
      <xdr:row>34</xdr:row>
      <xdr:rowOff>175531</xdr:rowOff>
    </xdr:to>
    <xdr:graphicFrame macro="">
      <xdr:nvGraphicFramePr>
        <xdr:cNvPr id="13" name="Chart 3">
          <a:extLst>
            <a:ext uri="{FF2B5EF4-FFF2-40B4-BE49-F238E27FC236}">
              <a16:creationId xmlns:a16="http://schemas.microsoft.com/office/drawing/2014/main" id="{D514C554-3C17-4A5B-A787-47EF88E256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463548</xdr:colOff>
      <xdr:row>37</xdr:row>
      <xdr:rowOff>93889</xdr:rowOff>
    </xdr:from>
    <xdr:to>
      <xdr:col>43</xdr:col>
      <xdr:colOff>409119</xdr:colOff>
      <xdr:row>71</xdr:row>
      <xdr:rowOff>29482</xdr:rowOff>
    </xdr:to>
    <xdr:graphicFrame macro="">
      <xdr:nvGraphicFramePr>
        <xdr:cNvPr id="14" name="Chart 3">
          <a:extLst>
            <a:ext uri="{FF2B5EF4-FFF2-40B4-BE49-F238E27FC236}">
              <a16:creationId xmlns:a16="http://schemas.microsoft.com/office/drawing/2014/main" id="{848720D6-5E76-4C4C-985B-E5A6D3896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23</xdr:col>
      <xdr:colOff>92977</xdr:colOff>
      <xdr:row>76</xdr:row>
      <xdr:rowOff>81642</xdr:rowOff>
    </xdr:from>
    <xdr:to>
      <xdr:col>44</xdr:col>
      <xdr:colOff>38548</xdr:colOff>
      <xdr:row>110</xdr:row>
      <xdr:rowOff>12246</xdr:rowOff>
    </xdr:to>
    <xdr:graphicFrame macro="">
      <xdr:nvGraphicFramePr>
        <xdr:cNvPr id="15" name="Chart 3">
          <a:extLst>
            <a:ext uri="{FF2B5EF4-FFF2-40B4-BE49-F238E27FC236}">
              <a16:creationId xmlns:a16="http://schemas.microsoft.com/office/drawing/2014/main" id="{15DD5164-9F37-493E-9164-1C3213072C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23</xdr:col>
      <xdr:colOff>92977</xdr:colOff>
      <xdr:row>114</xdr:row>
      <xdr:rowOff>145141</xdr:rowOff>
    </xdr:from>
    <xdr:to>
      <xdr:col>44</xdr:col>
      <xdr:colOff>38548</xdr:colOff>
      <xdr:row>148</xdr:row>
      <xdr:rowOff>70302</xdr:rowOff>
    </xdr:to>
    <xdr:graphicFrame macro="">
      <xdr:nvGraphicFramePr>
        <xdr:cNvPr id="16" name="Chart 3">
          <a:extLst>
            <a:ext uri="{FF2B5EF4-FFF2-40B4-BE49-F238E27FC236}">
              <a16:creationId xmlns:a16="http://schemas.microsoft.com/office/drawing/2014/main" id="{544D2082-E9BC-475F-B7D8-D2A5FD10E5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LUMA Energy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8BE21"/>
      </a:accent1>
      <a:accent2>
        <a:srgbClr val="17214C"/>
      </a:accent2>
      <a:accent3>
        <a:srgbClr val="49B7E9"/>
      </a:accent3>
      <a:accent4>
        <a:srgbClr val="658D1B"/>
      </a:accent4>
      <a:accent5>
        <a:srgbClr val="FFC72C"/>
      </a:accent5>
      <a:accent6>
        <a:srgbClr val="E5E1E6"/>
      </a:accent6>
      <a:hlink>
        <a:srgbClr val="375C2C"/>
      </a:hlink>
      <a:folHlink>
        <a:srgbClr val="DB6B3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A14B-FE2E-4CD2-ABF4-B976229C9C65}">
  <dimension ref="A2:AN50"/>
  <sheetViews>
    <sheetView showGridLines="0" zoomScaleNormal="100" workbookViewId="0">
      <pane xSplit="2" ySplit="4" topLeftCell="C5" activePane="bottomRight" state="frozen"/>
      <selection pane="topRight" activeCell="C4" sqref="C4"/>
      <selection pane="bottomLeft" activeCell="C4" sqref="C4"/>
      <selection pane="bottomRight" activeCell="B4" sqref="B4"/>
    </sheetView>
  </sheetViews>
  <sheetFormatPr defaultColWidth="8.85546875" defaultRowHeight="15" x14ac:dyDescent="0.2"/>
  <cols>
    <col min="1" max="1" width="5.42578125" style="4" customWidth="1"/>
    <col min="2" max="2" width="17.85546875" style="4" customWidth="1"/>
    <col min="3" max="6" width="13.5703125" style="4" customWidth="1"/>
    <col min="7" max="7" width="11" style="4" bestFit="1" customWidth="1"/>
    <col min="8" max="12" width="13.5703125" style="4" customWidth="1"/>
    <col min="13" max="13" width="22" style="4" bestFit="1" customWidth="1"/>
    <col min="14" max="18" width="13.5703125" style="4" customWidth="1"/>
    <col min="19" max="19" width="15.28515625" style="4" bestFit="1" customWidth="1"/>
    <col min="20" max="20" width="11.5703125" style="4" customWidth="1"/>
    <col min="21" max="21" width="10.42578125" style="4" bestFit="1" customWidth="1"/>
    <col min="22" max="22" width="15.42578125" style="4" bestFit="1" customWidth="1"/>
    <col min="23" max="23" width="13.5703125" style="4" customWidth="1"/>
    <col min="24" max="24" width="14" style="4" bestFit="1" customWidth="1"/>
    <col min="25" max="25" width="11.5703125" style="4" customWidth="1"/>
    <col min="26" max="26" width="10.85546875" style="4" bestFit="1" customWidth="1"/>
    <col min="27" max="27" width="15.42578125" style="4" bestFit="1" customWidth="1"/>
    <col min="28" max="29" width="13.5703125" style="4" customWidth="1"/>
    <col min="30" max="30" width="11.5703125" style="4" customWidth="1"/>
    <col min="31" max="31" width="13.42578125" style="4" customWidth="1"/>
    <col min="32" max="32" width="15.42578125" style="4" bestFit="1" customWidth="1"/>
    <col min="33" max="33" width="16.42578125" style="4" customWidth="1"/>
    <col min="34" max="34" width="12.42578125" style="4" bestFit="1" customWidth="1"/>
    <col min="35" max="35" width="11.5703125" style="4" customWidth="1"/>
    <col min="36" max="36" width="10.5703125" style="4" bestFit="1" customWidth="1"/>
    <col min="37" max="37" width="13.42578125" style="4" bestFit="1" customWidth="1"/>
    <col min="38" max="39" width="8.85546875" style="4"/>
    <col min="40" max="40" width="9.5703125" style="4" bestFit="1" customWidth="1"/>
    <col min="41" max="16384" width="8.85546875" style="4"/>
  </cols>
  <sheetData>
    <row r="2" spans="2:37" x14ac:dyDescent="0.2">
      <c r="B2" s="34"/>
      <c r="C2" s="35"/>
      <c r="D2" s="35"/>
      <c r="E2" s="35"/>
      <c r="F2" s="35"/>
      <c r="G2" s="35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</row>
    <row r="3" spans="2:37" ht="15.75" x14ac:dyDescent="0.25">
      <c r="B3" s="12"/>
      <c r="C3" s="13" t="s">
        <v>0</v>
      </c>
      <c r="D3" s="13"/>
      <c r="E3" s="13"/>
      <c r="F3" s="13"/>
      <c r="G3" s="14"/>
      <c r="H3" s="15" t="s">
        <v>1</v>
      </c>
      <c r="I3" s="15"/>
      <c r="J3" s="15"/>
      <c r="K3" s="15"/>
      <c r="L3" s="16"/>
      <c r="M3" s="13" t="s">
        <v>2</v>
      </c>
      <c r="N3" s="13"/>
      <c r="O3" s="13"/>
      <c r="P3" s="13"/>
      <c r="Q3" s="13"/>
      <c r="R3" s="15" t="s">
        <v>3</v>
      </c>
      <c r="S3" s="15"/>
      <c r="T3" s="15"/>
      <c r="U3" s="15"/>
      <c r="V3" s="15"/>
      <c r="W3" s="13" t="s">
        <v>4</v>
      </c>
      <c r="X3" s="13"/>
      <c r="Y3" s="13"/>
      <c r="Z3" s="13"/>
      <c r="AA3" s="13"/>
      <c r="AB3" s="15" t="s">
        <v>5</v>
      </c>
      <c r="AC3" s="15"/>
      <c r="AD3" s="15"/>
      <c r="AE3" s="15"/>
      <c r="AF3" s="16"/>
      <c r="AG3" s="13" t="s">
        <v>6</v>
      </c>
      <c r="AH3" s="13"/>
      <c r="AI3" s="13"/>
      <c r="AJ3" s="13"/>
      <c r="AK3" s="13"/>
    </row>
    <row r="4" spans="2:37" ht="14.1" customHeight="1" thickBot="1" x14ac:dyDescent="0.3">
      <c r="B4" s="17" t="s">
        <v>7</v>
      </c>
      <c r="C4" s="18" t="s">
        <v>8</v>
      </c>
      <c r="D4" s="18" t="s">
        <v>9</v>
      </c>
      <c r="E4" s="18" t="s">
        <v>10</v>
      </c>
      <c r="F4" s="19" t="s">
        <v>11</v>
      </c>
      <c r="G4" s="20" t="s">
        <v>12</v>
      </c>
      <c r="H4" s="21" t="s">
        <v>8</v>
      </c>
      <c r="I4" s="21" t="s">
        <v>9</v>
      </c>
      <c r="J4" s="21" t="s">
        <v>10</v>
      </c>
      <c r="K4" s="22" t="s">
        <v>11</v>
      </c>
      <c r="L4" s="23" t="s">
        <v>12</v>
      </c>
      <c r="M4" s="18" t="s">
        <v>8</v>
      </c>
      <c r="N4" s="18" t="s">
        <v>9</v>
      </c>
      <c r="O4" s="18" t="s">
        <v>10</v>
      </c>
      <c r="P4" s="19" t="s">
        <v>11</v>
      </c>
      <c r="Q4" s="20" t="s">
        <v>12</v>
      </c>
      <c r="R4" s="21" t="s">
        <v>8</v>
      </c>
      <c r="S4" s="21" t="s">
        <v>9</v>
      </c>
      <c r="T4" s="21" t="s">
        <v>10</v>
      </c>
      <c r="U4" s="22" t="s">
        <v>11</v>
      </c>
      <c r="V4" s="23" t="s">
        <v>12</v>
      </c>
      <c r="W4" s="18" t="s">
        <v>8</v>
      </c>
      <c r="X4" s="18" t="s">
        <v>9</v>
      </c>
      <c r="Y4" s="18" t="s">
        <v>10</v>
      </c>
      <c r="Z4" s="19" t="s">
        <v>11</v>
      </c>
      <c r="AA4" s="20" t="s">
        <v>12</v>
      </c>
      <c r="AB4" s="21" t="s">
        <v>8</v>
      </c>
      <c r="AC4" s="21" t="s">
        <v>9</v>
      </c>
      <c r="AD4" s="21" t="s">
        <v>10</v>
      </c>
      <c r="AE4" s="22" t="s">
        <v>11</v>
      </c>
      <c r="AF4" s="23" t="s">
        <v>12</v>
      </c>
      <c r="AG4" s="18" t="s">
        <v>8</v>
      </c>
      <c r="AH4" s="18" t="s">
        <v>9</v>
      </c>
      <c r="AI4" s="18" t="s">
        <v>10</v>
      </c>
      <c r="AJ4" s="19" t="s">
        <v>11</v>
      </c>
      <c r="AK4" s="20" t="s">
        <v>12</v>
      </c>
    </row>
    <row r="5" spans="2:37" ht="18.600000000000001" customHeight="1" x14ac:dyDescent="0.25">
      <c r="B5" s="36">
        <v>44378</v>
      </c>
      <c r="C5" s="1">
        <v>32117</v>
      </c>
      <c r="D5" s="1">
        <v>1086</v>
      </c>
      <c r="E5" s="1">
        <v>20</v>
      </c>
      <c r="F5" s="1">
        <v>100</v>
      </c>
      <c r="G5" s="10">
        <f t="shared" ref="G5:G49" si="0">SUM(C5:F5)</f>
        <v>33323</v>
      </c>
      <c r="H5" s="48">
        <v>183807.9859</v>
      </c>
      <c r="I5" s="48">
        <v>52986.072</v>
      </c>
      <c r="J5" s="3">
        <v>8054.35</v>
      </c>
      <c r="K5" s="3">
        <v>2640.8049999999998</v>
      </c>
      <c r="L5" s="10">
        <v>244771</v>
      </c>
      <c r="M5" s="1">
        <v>27651</v>
      </c>
      <c r="N5" s="1">
        <v>951</v>
      </c>
      <c r="O5" s="1">
        <v>19</v>
      </c>
      <c r="P5" s="1">
        <v>87</v>
      </c>
      <c r="Q5" s="10">
        <f t="shared" ref="Q5:Q16" si="1">SUM(M5:P5)</f>
        <v>28708</v>
      </c>
      <c r="R5" s="48">
        <v>9988642.1410000008</v>
      </c>
      <c r="S5" s="3">
        <v>1944764.078</v>
      </c>
      <c r="T5" s="3">
        <v>210018</v>
      </c>
      <c r="U5" s="3">
        <v>71093</v>
      </c>
      <c r="V5" s="10">
        <f t="shared" ref="V5:V16" si="2">SUM(R5:U5)</f>
        <v>12214517.219000001</v>
      </c>
      <c r="W5" s="3">
        <v>15352241</v>
      </c>
      <c r="X5" s="3">
        <v>9295164</v>
      </c>
      <c r="Y5" s="3">
        <v>6086917</v>
      </c>
      <c r="Z5" s="3">
        <v>318449</v>
      </c>
      <c r="AA5" s="10">
        <f t="shared" ref="AA5:AA16" si="3">SUM(W5:Z5)</f>
        <v>31052771</v>
      </c>
      <c r="AB5" s="3">
        <v>6423679</v>
      </c>
      <c r="AC5" s="3">
        <v>6971255</v>
      </c>
      <c r="AD5" s="3">
        <v>5892299</v>
      </c>
      <c r="AE5" s="3">
        <v>265024</v>
      </c>
      <c r="AF5" s="10">
        <f t="shared" ref="AF5:AF16" si="4">SUM(AB5:AE5)</f>
        <v>19552257</v>
      </c>
      <c r="AG5" s="29">
        <f>W5-AB5</f>
        <v>8928562</v>
      </c>
      <c r="AH5" s="29">
        <f t="shared" ref="AH5:AJ20" si="5">X5-AC5</f>
        <v>2323909</v>
      </c>
      <c r="AI5" s="29">
        <f t="shared" si="5"/>
        <v>194618</v>
      </c>
      <c r="AJ5" s="29">
        <f t="shared" si="5"/>
        <v>53425</v>
      </c>
      <c r="AK5" s="37">
        <f>SUM(AG5:AJ5)</f>
        <v>11500514</v>
      </c>
    </row>
    <row r="6" spans="2:37" ht="18.600000000000001" customHeight="1" x14ac:dyDescent="0.25">
      <c r="B6" s="36">
        <v>44409</v>
      </c>
      <c r="C6" s="1">
        <v>33777</v>
      </c>
      <c r="D6" s="1">
        <v>1109</v>
      </c>
      <c r="E6" s="1">
        <v>20</v>
      </c>
      <c r="F6" s="1">
        <v>101</v>
      </c>
      <c r="G6" s="10">
        <f t="shared" si="0"/>
        <v>35007</v>
      </c>
      <c r="H6" s="48">
        <v>193324.8039</v>
      </c>
      <c r="I6" s="48">
        <v>53672.237000000001</v>
      </c>
      <c r="J6" s="3">
        <v>8054.35</v>
      </c>
      <c r="K6" s="3">
        <v>2654.4050000000002</v>
      </c>
      <c r="L6" s="10">
        <v>259787</v>
      </c>
      <c r="M6" s="1">
        <v>29480</v>
      </c>
      <c r="N6" s="1">
        <v>969</v>
      </c>
      <c r="O6" s="1">
        <v>19</v>
      </c>
      <c r="P6" s="1">
        <v>84</v>
      </c>
      <c r="Q6" s="10">
        <f t="shared" si="1"/>
        <v>30552</v>
      </c>
      <c r="R6" s="48">
        <v>11296742.82</v>
      </c>
      <c r="S6" s="3">
        <v>1581953.1939999999</v>
      </c>
      <c r="T6" s="3">
        <v>282720</v>
      </c>
      <c r="U6" s="3">
        <v>73556</v>
      </c>
      <c r="V6" s="10">
        <f t="shared" si="2"/>
        <v>13234972.014</v>
      </c>
      <c r="W6" s="3">
        <v>17901591</v>
      </c>
      <c r="X6" s="3">
        <v>10893454</v>
      </c>
      <c r="Y6" s="3">
        <v>6384456</v>
      </c>
      <c r="Z6" s="3">
        <v>314380</v>
      </c>
      <c r="AA6" s="10">
        <f t="shared" si="3"/>
        <v>35493881</v>
      </c>
      <c r="AB6" s="3">
        <v>7684925</v>
      </c>
      <c r="AC6" s="3">
        <v>9355272</v>
      </c>
      <c r="AD6" s="3">
        <v>6096676</v>
      </c>
      <c r="AE6" s="3">
        <v>250976</v>
      </c>
      <c r="AF6" s="10">
        <f t="shared" si="4"/>
        <v>23387849</v>
      </c>
      <c r="AG6" s="29">
        <f t="shared" ref="AG6:AG37" si="6">W6-AB6</f>
        <v>10216666</v>
      </c>
      <c r="AH6" s="29">
        <f t="shared" si="5"/>
        <v>1538182</v>
      </c>
      <c r="AI6" s="29">
        <f t="shared" si="5"/>
        <v>287780</v>
      </c>
      <c r="AJ6" s="29">
        <f t="shared" si="5"/>
        <v>63404</v>
      </c>
      <c r="AK6" s="37">
        <f t="shared" ref="AK6:AK37" si="7">SUM(AG6:AJ6)</f>
        <v>12106032</v>
      </c>
    </row>
    <row r="7" spans="2:37" ht="18.600000000000001" customHeight="1" x14ac:dyDescent="0.25">
      <c r="B7" s="36">
        <v>44440</v>
      </c>
      <c r="C7" s="1">
        <v>35056</v>
      </c>
      <c r="D7" s="1">
        <v>1129</v>
      </c>
      <c r="E7" s="1">
        <v>20</v>
      </c>
      <c r="F7" s="1">
        <v>103</v>
      </c>
      <c r="G7" s="10">
        <f t="shared" si="0"/>
        <v>36308</v>
      </c>
      <c r="H7" s="48">
        <v>200784.1949</v>
      </c>
      <c r="I7" s="48">
        <v>54116.247000000003</v>
      </c>
      <c r="J7" s="3">
        <v>8054.35</v>
      </c>
      <c r="K7" s="3">
        <v>2698.7049999999999</v>
      </c>
      <c r="L7" s="10">
        <v>267481</v>
      </c>
      <c r="M7" s="1">
        <v>32086</v>
      </c>
      <c r="N7" s="1">
        <v>1013</v>
      </c>
      <c r="O7" s="1">
        <v>18</v>
      </c>
      <c r="P7" s="1">
        <v>87</v>
      </c>
      <c r="Q7" s="10">
        <f t="shared" si="1"/>
        <v>33204</v>
      </c>
      <c r="R7" s="48">
        <v>12626088.130000001</v>
      </c>
      <c r="S7" s="3">
        <v>1856154.38</v>
      </c>
      <c r="T7" s="3">
        <v>192660</v>
      </c>
      <c r="U7" s="3">
        <v>76907</v>
      </c>
      <c r="V7" s="10">
        <f t="shared" si="2"/>
        <v>14751809.510000002</v>
      </c>
      <c r="W7" s="3">
        <v>21344078</v>
      </c>
      <c r="X7" s="3">
        <v>11696304</v>
      </c>
      <c r="Y7" s="3">
        <v>7580167</v>
      </c>
      <c r="Z7" s="3">
        <v>319457</v>
      </c>
      <c r="AA7" s="10">
        <f t="shared" si="3"/>
        <v>40940006</v>
      </c>
      <c r="AB7" s="3">
        <v>9479189</v>
      </c>
      <c r="AC7" s="3">
        <v>10011094</v>
      </c>
      <c r="AD7" s="3">
        <v>7409947</v>
      </c>
      <c r="AE7" s="3">
        <v>257853</v>
      </c>
      <c r="AF7" s="10">
        <f t="shared" si="4"/>
        <v>27158083</v>
      </c>
      <c r="AG7" s="29">
        <f t="shared" si="6"/>
        <v>11864889</v>
      </c>
      <c r="AH7" s="29">
        <f t="shared" si="5"/>
        <v>1685210</v>
      </c>
      <c r="AI7" s="29">
        <f t="shared" si="5"/>
        <v>170220</v>
      </c>
      <c r="AJ7" s="29">
        <f t="shared" si="5"/>
        <v>61604</v>
      </c>
      <c r="AK7" s="37">
        <f t="shared" si="7"/>
        <v>13781923</v>
      </c>
    </row>
    <row r="8" spans="2:37" ht="18.600000000000001" customHeight="1" x14ac:dyDescent="0.25">
      <c r="B8" s="36">
        <v>44470</v>
      </c>
      <c r="C8" s="1">
        <v>36496</v>
      </c>
      <c r="D8" s="1">
        <v>1163</v>
      </c>
      <c r="E8" s="1">
        <v>21</v>
      </c>
      <c r="F8" s="1">
        <v>107</v>
      </c>
      <c r="G8" s="10">
        <f t="shared" si="0"/>
        <v>37787</v>
      </c>
      <c r="H8" s="48">
        <v>209109.13190000001</v>
      </c>
      <c r="I8" s="48">
        <v>54830.192000000003</v>
      </c>
      <c r="J8" s="3">
        <v>8239.35</v>
      </c>
      <c r="K8" s="3">
        <v>2806.0050000000001</v>
      </c>
      <c r="L8" s="10">
        <v>281374</v>
      </c>
      <c r="M8" s="1">
        <v>33701</v>
      </c>
      <c r="N8" s="1">
        <v>1055</v>
      </c>
      <c r="O8" s="1">
        <v>16</v>
      </c>
      <c r="P8" s="1">
        <v>97</v>
      </c>
      <c r="Q8" s="10">
        <f t="shared" si="1"/>
        <v>34869</v>
      </c>
      <c r="R8" s="48">
        <v>11948864.189999999</v>
      </c>
      <c r="S8" s="3">
        <v>1602470.138</v>
      </c>
      <c r="T8" s="3">
        <v>157223</v>
      </c>
      <c r="U8" s="3">
        <v>106445</v>
      </c>
      <c r="V8" s="10">
        <f t="shared" si="2"/>
        <v>13815002.328</v>
      </c>
      <c r="W8" s="3">
        <v>20071947</v>
      </c>
      <c r="X8" s="3">
        <v>11506057</v>
      </c>
      <c r="Y8" s="3">
        <v>7049795</v>
      </c>
      <c r="Z8" s="3">
        <v>339285</v>
      </c>
      <c r="AA8" s="10">
        <f t="shared" si="3"/>
        <v>38967084</v>
      </c>
      <c r="AB8" s="3">
        <v>8917179</v>
      </c>
      <c r="AC8" s="3">
        <v>10012572</v>
      </c>
      <c r="AD8" s="3">
        <v>6889492</v>
      </c>
      <c r="AE8" s="3">
        <v>265689</v>
      </c>
      <c r="AF8" s="10">
        <f t="shared" si="4"/>
        <v>26084932</v>
      </c>
      <c r="AG8" s="29">
        <f t="shared" si="6"/>
        <v>11154768</v>
      </c>
      <c r="AH8" s="29">
        <f t="shared" si="5"/>
        <v>1493485</v>
      </c>
      <c r="AI8" s="29">
        <f t="shared" si="5"/>
        <v>160303</v>
      </c>
      <c r="AJ8" s="29">
        <f t="shared" si="5"/>
        <v>73596</v>
      </c>
      <c r="AK8" s="37">
        <f t="shared" si="7"/>
        <v>12882152</v>
      </c>
    </row>
    <row r="9" spans="2:37" ht="18.600000000000001" customHeight="1" x14ac:dyDescent="0.25">
      <c r="B9" s="36">
        <v>44501</v>
      </c>
      <c r="C9" s="1">
        <v>37898</v>
      </c>
      <c r="D9" s="1">
        <v>1192</v>
      </c>
      <c r="E9" s="1">
        <v>23</v>
      </c>
      <c r="F9" s="1">
        <v>110</v>
      </c>
      <c r="G9" s="10">
        <f t="shared" si="0"/>
        <v>39223</v>
      </c>
      <c r="H9" s="48">
        <v>217109.76389999999</v>
      </c>
      <c r="I9" s="48">
        <v>55234.722000000002</v>
      </c>
      <c r="J9" s="3">
        <v>8475.25</v>
      </c>
      <c r="K9" s="3">
        <v>2879.9050000000002</v>
      </c>
      <c r="L9" s="10">
        <v>296148</v>
      </c>
      <c r="M9" s="1">
        <v>35306</v>
      </c>
      <c r="N9" s="1">
        <v>1108</v>
      </c>
      <c r="O9" s="1">
        <v>19</v>
      </c>
      <c r="P9" s="1">
        <v>102</v>
      </c>
      <c r="Q9" s="10">
        <f t="shared" si="1"/>
        <v>36535</v>
      </c>
      <c r="R9" s="48">
        <v>12946778.880000001</v>
      </c>
      <c r="S9" s="3">
        <v>1524775.27</v>
      </c>
      <c r="T9" s="3">
        <v>197018</v>
      </c>
      <c r="U9" s="3">
        <v>83087</v>
      </c>
      <c r="V9" s="10">
        <f t="shared" si="2"/>
        <v>14751659.15</v>
      </c>
      <c r="W9" s="3">
        <v>19512007</v>
      </c>
      <c r="X9" s="3">
        <v>11977388</v>
      </c>
      <c r="Y9" s="3">
        <v>6095679</v>
      </c>
      <c r="Z9" s="3">
        <v>358458</v>
      </c>
      <c r="AA9" s="10">
        <f t="shared" si="3"/>
        <v>37943532</v>
      </c>
      <c r="AB9" s="3">
        <v>8140811</v>
      </c>
      <c r="AC9" s="3">
        <v>10545130</v>
      </c>
      <c r="AD9" s="3">
        <v>5919341</v>
      </c>
      <c r="AE9" s="3">
        <v>281987</v>
      </c>
      <c r="AF9" s="10">
        <f t="shared" si="4"/>
        <v>24887269</v>
      </c>
      <c r="AG9" s="29">
        <f t="shared" si="6"/>
        <v>11371196</v>
      </c>
      <c r="AH9" s="29">
        <f t="shared" si="5"/>
        <v>1432258</v>
      </c>
      <c r="AI9" s="29">
        <f t="shared" si="5"/>
        <v>176338</v>
      </c>
      <c r="AJ9" s="29">
        <f t="shared" si="5"/>
        <v>76471</v>
      </c>
      <c r="AK9" s="37">
        <f t="shared" si="7"/>
        <v>13056263</v>
      </c>
    </row>
    <row r="10" spans="2:37" ht="18.600000000000001" customHeight="1" x14ac:dyDescent="0.25">
      <c r="B10" s="36">
        <v>44531</v>
      </c>
      <c r="C10" s="1">
        <v>39145</v>
      </c>
      <c r="D10" s="1">
        <v>1213</v>
      </c>
      <c r="E10" s="24">
        <v>22</v>
      </c>
      <c r="F10" s="1">
        <v>112</v>
      </c>
      <c r="G10" s="10">
        <f t="shared" si="0"/>
        <v>40492</v>
      </c>
      <c r="H10" s="48">
        <v>224326.52590000001</v>
      </c>
      <c r="I10" s="48">
        <v>55688.387000000002</v>
      </c>
      <c r="J10" s="3">
        <v>8330.25</v>
      </c>
      <c r="K10" s="3">
        <v>2939.1750000000002</v>
      </c>
      <c r="L10" s="10">
        <v>308007</v>
      </c>
      <c r="M10" s="1">
        <v>37058</v>
      </c>
      <c r="N10" s="1">
        <v>1144</v>
      </c>
      <c r="O10" s="1">
        <v>21</v>
      </c>
      <c r="P10" s="1">
        <v>109</v>
      </c>
      <c r="Q10" s="10">
        <f t="shared" si="1"/>
        <v>38332</v>
      </c>
      <c r="R10" s="48">
        <v>12523614.42</v>
      </c>
      <c r="S10" s="3">
        <v>3158112.4720000001</v>
      </c>
      <c r="T10" s="3">
        <v>316900.40000000002</v>
      </c>
      <c r="U10" s="3">
        <v>83470</v>
      </c>
      <c r="V10" s="10">
        <f t="shared" si="2"/>
        <v>16082097.292000001</v>
      </c>
      <c r="W10" s="3">
        <v>19509885</v>
      </c>
      <c r="X10" s="3">
        <v>12172627</v>
      </c>
      <c r="Y10" s="3">
        <v>5445001</v>
      </c>
      <c r="Z10" s="3">
        <v>411833</v>
      </c>
      <c r="AA10" s="10">
        <f t="shared" si="3"/>
        <v>37539346</v>
      </c>
      <c r="AB10" s="3">
        <v>8317826</v>
      </c>
      <c r="AC10" s="3">
        <v>10671024</v>
      </c>
      <c r="AD10" s="3">
        <v>5256801</v>
      </c>
      <c r="AE10" s="3">
        <v>335566</v>
      </c>
      <c r="AF10" s="10">
        <f t="shared" si="4"/>
        <v>24581217</v>
      </c>
      <c r="AG10" s="29">
        <f t="shared" si="6"/>
        <v>11192059</v>
      </c>
      <c r="AH10" s="29">
        <f t="shared" si="5"/>
        <v>1501603</v>
      </c>
      <c r="AI10" s="29">
        <f t="shared" si="5"/>
        <v>188200</v>
      </c>
      <c r="AJ10" s="29">
        <f t="shared" si="5"/>
        <v>76267</v>
      </c>
      <c r="AK10" s="37">
        <f t="shared" si="7"/>
        <v>12958129</v>
      </c>
    </row>
    <row r="11" spans="2:37" ht="18.600000000000001" customHeight="1" x14ac:dyDescent="0.25">
      <c r="B11" s="36">
        <v>44562</v>
      </c>
      <c r="C11" s="1">
        <v>40727</v>
      </c>
      <c r="D11" s="1">
        <v>1229</v>
      </c>
      <c r="E11" s="24">
        <v>23</v>
      </c>
      <c r="F11" s="1">
        <v>115</v>
      </c>
      <c r="G11" s="10">
        <f t="shared" si="0"/>
        <v>42094</v>
      </c>
      <c r="H11" s="48">
        <v>233357.4369</v>
      </c>
      <c r="I11" s="48">
        <v>56037.796999999999</v>
      </c>
      <c r="J11" s="3">
        <v>8978.25</v>
      </c>
      <c r="K11" s="3">
        <v>2992.2750000000001</v>
      </c>
      <c r="L11" s="10">
        <v>315671</v>
      </c>
      <c r="M11" s="1">
        <v>38761</v>
      </c>
      <c r="N11" s="1">
        <v>1179</v>
      </c>
      <c r="O11" s="1">
        <v>20</v>
      </c>
      <c r="P11" s="1">
        <v>110</v>
      </c>
      <c r="Q11" s="10">
        <f t="shared" si="1"/>
        <v>40070</v>
      </c>
      <c r="R11" s="48">
        <v>12827928.73</v>
      </c>
      <c r="S11" s="3">
        <v>2998470.5040000002</v>
      </c>
      <c r="T11" s="3">
        <v>185861.4</v>
      </c>
      <c r="U11" s="3">
        <v>96412</v>
      </c>
      <c r="V11" s="10">
        <f t="shared" si="2"/>
        <v>16108672.634000001</v>
      </c>
      <c r="W11" s="3">
        <v>18804139</v>
      </c>
      <c r="X11" s="3">
        <v>11060853</v>
      </c>
      <c r="Y11" s="3">
        <v>5401296</v>
      </c>
      <c r="Z11" s="3">
        <v>415344</v>
      </c>
      <c r="AA11" s="10">
        <f t="shared" si="3"/>
        <v>35681632</v>
      </c>
      <c r="AB11" s="3">
        <v>7734715</v>
      </c>
      <c r="AC11" s="3">
        <v>9445835</v>
      </c>
      <c r="AD11" s="3">
        <v>5173225</v>
      </c>
      <c r="AE11" s="3">
        <v>341513</v>
      </c>
      <c r="AF11" s="10">
        <f t="shared" si="4"/>
        <v>22695288</v>
      </c>
      <c r="AG11" s="29">
        <f t="shared" si="6"/>
        <v>11069424</v>
      </c>
      <c r="AH11" s="29">
        <f t="shared" si="5"/>
        <v>1615018</v>
      </c>
      <c r="AI11" s="29">
        <f t="shared" si="5"/>
        <v>228071</v>
      </c>
      <c r="AJ11" s="29">
        <f t="shared" si="5"/>
        <v>73831</v>
      </c>
      <c r="AK11" s="37">
        <f t="shared" si="7"/>
        <v>12986344</v>
      </c>
    </row>
    <row r="12" spans="2:37" ht="18.600000000000001" customHeight="1" x14ac:dyDescent="0.25">
      <c r="B12" s="36">
        <v>44593</v>
      </c>
      <c r="C12" s="1">
        <v>42581</v>
      </c>
      <c r="D12" s="1">
        <v>1249</v>
      </c>
      <c r="E12" s="24">
        <v>23</v>
      </c>
      <c r="F12" s="1">
        <v>115</v>
      </c>
      <c r="G12" s="10">
        <f t="shared" si="0"/>
        <v>43968</v>
      </c>
      <c r="H12" s="48">
        <v>243809.0019</v>
      </c>
      <c r="I12" s="48">
        <v>57248.417000000001</v>
      </c>
      <c r="J12" s="3">
        <v>8978.25</v>
      </c>
      <c r="K12" s="3">
        <v>2992.2750000000001</v>
      </c>
      <c r="L12" s="10">
        <v>323652</v>
      </c>
      <c r="M12" s="1">
        <v>40425</v>
      </c>
      <c r="N12" s="1">
        <v>1200</v>
      </c>
      <c r="O12" s="1">
        <v>22</v>
      </c>
      <c r="P12" s="1">
        <v>111</v>
      </c>
      <c r="Q12" s="10">
        <f t="shared" si="1"/>
        <v>41758</v>
      </c>
      <c r="R12" s="48">
        <v>14317040.359999999</v>
      </c>
      <c r="S12" s="3">
        <v>1735314.76</v>
      </c>
      <c r="T12" s="3">
        <v>244414.6</v>
      </c>
      <c r="U12" s="3">
        <v>89811</v>
      </c>
      <c r="V12" s="10">
        <f t="shared" si="2"/>
        <v>16386580.719999999</v>
      </c>
      <c r="W12" s="3">
        <v>16233474</v>
      </c>
      <c r="X12" s="3">
        <v>10449752</v>
      </c>
      <c r="Y12" s="3">
        <v>4546992</v>
      </c>
      <c r="Z12" s="3">
        <v>387285</v>
      </c>
      <c r="AA12" s="10">
        <f t="shared" si="3"/>
        <v>31617503</v>
      </c>
      <c r="AB12" s="3">
        <v>5373660</v>
      </c>
      <c r="AC12" s="3">
        <v>8870388</v>
      </c>
      <c r="AD12" s="3">
        <v>4291767</v>
      </c>
      <c r="AE12" s="3">
        <v>311397</v>
      </c>
      <c r="AF12" s="10">
        <f t="shared" si="4"/>
        <v>18847212</v>
      </c>
      <c r="AG12" s="29">
        <f t="shared" si="6"/>
        <v>10859814</v>
      </c>
      <c r="AH12" s="29">
        <f t="shared" si="5"/>
        <v>1579364</v>
      </c>
      <c r="AI12" s="29">
        <f t="shared" si="5"/>
        <v>255225</v>
      </c>
      <c r="AJ12" s="29">
        <f t="shared" si="5"/>
        <v>75888</v>
      </c>
      <c r="AK12" s="37">
        <f t="shared" si="7"/>
        <v>12770291</v>
      </c>
    </row>
    <row r="13" spans="2:37" ht="18.600000000000001" customHeight="1" x14ac:dyDescent="0.25">
      <c r="B13" s="36">
        <v>44621</v>
      </c>
      <c r="C13" s="1">
        <v>44322</v>
      </c>
      <c r="D13" s="1">
        <v>1268</v>
      </c>
      <c r="E13" s="24">
        <v>23</v>
      </c>
      <c r="F13" s="1">
        <v>116</v>
      </c>
      <c r="G13" s="10">
        <f t="shared" si="0"/>
        <v>45729</v>
      </c>
      <c r="H13" s="48">
        <v>253634.72690000001</v>
      </c>
      <c r="I13" s="48">
        <v>57588.097000000002</v>
      </c>
      <c r="J13" s="3">
        <v>8978.25</v>
      </c>
      <c r="K13" s="3">
        <v>3005.875</v>
      </c>
      <c r="L13" s="10">
        <v>335050</v>
      </c>
      <c r="M13" s="1">
        <v>40801</v>
      </c>
      <c r="N13" s="1">
        <v>1192</v>
      </c>
      <c r="O13" s="1">
        <v>21</v>
      </c>
      <c r="P13" s="1">
        <v>110</v>
      </c>
      <c r="Q13" s="10">
        <f t="shared" si="1"/>
        <v>42124</v>
      </c>
      <c r="R13" s="48">
        <v>16049938.57</v>
      </c>
      <c r="S13" s="3">
        <v>1919278.03</v>
      </c>
      <c r="T13" s="3">
        <v>213939.8</v>
      </c>
      <c r="U13" s="3">
        <v>95973</v>
      </c>
      <c r="V13" s="10">
        <f t="shared" si="2"/>
        <v>18279129.400000002</v>
      </c>
      <c r="W13" s="3">
        <v>15642283</v>
      </c>
      <c r="X13" s="3">
        <v>10494929</v>
      </c>
      <c r="Y13" s="3">
        <v>4241978</v>
      </c>
      <c r="Z13" s="3">
        <v>378866</v>
      </c>
      <c r="AA13" s="10">
        <f t="shared" si="3"/>
        <v>30758056</v>
      </c>
      <c r="AB13" s="3">
        <v>4353271</v>
      </c>
      <c r="AC13" s="3">
        <v>8857825</v>
      </c>
      <c r="AD13" s="3">
        <v>4044538</v>
      </c>
      <c r="AE13" s="3">
        <v>298483</v>
      </c>
      <c r="AF13" s="10">
        <f t="shared" si="4"/>
        <v>17554117</v>
      </c>
      <c r="AG13" s="29">
        <f t="shared" si="6"/>
        <v>11289012</v>
      </c>
      <c r="AH13" s="29">
        <f t="shared" si="5"/>
        <v>1637104</v>
      </c>
      <c r="AI13" s="29">
        <f t="shared" si="5"/>
        <v>197440</v>
      </c>
      <c r="AJ13" s="29">
        <f t="shared" si="5"/>
        <v>80383</v>
      </c>
      <c r="AK13" s="37">
        <f t="shared" si="7"/>
        <v>13203939</v>
      </c>
    </row>
    <row r="14" spans="2:37" ht="18.600000000000001" customHeight="1" x14ac:dyDescent="0.25">
      <c r="B14" s="36">
        <v>44652</v>
      </c>
      <c r="C14" s="1">
        <v>46435</v>
      </c>
      <c r="D14" s="1">
        <v>1289</v>
      </c>
      <c r="E14" s="24">
        <v>23</v>
      </c>
      <c r="F14" s="1">
        <v>116</v>
      </c>
      <c r="G14" s="10">
        <f t="shared" si="0"/>
        <v>47863</v>
      </c>
      <c r="H14" s="48">
        <v>265869.0759</v>
      </c>
      <c r="I14" s="48">
        <v>58756.557000000001</v>
      </c>
      <c r="J14" s="3">
        <v>8978.25</v>
      </c>
      <c r="K14" s="3">
        <v>3005.875</v>
      </c>
      <c r="L14" s="10">
        <v>341352</v>
      </c>
      <c r="M14" s="1">
        <v>41767</v>
      </c>
      <c r="N14" s="1">
        <v>1198</v>
      </c>
      <c r="O14" s="1">
        <v>22</v>
      </c>
      <c r="P14" s="1">
        <v>104</v>
      </c>
      <c r="Q14" s="10">
        <f t="shared" si="1"/>
        <v>43091</v>
      </c>
      <c r="R14" s="48">
        <v>20011042.719999999</v>
      </c>
      <c r="S14" s="3">
        <v>2120258.1540000001</v>
      </c>
      <c r="T14" s="3">
        <v>350559</v>
      </c>
      <c r="U14" s="3">
        <v>112487</v>
      </c>
      <c r="V14" s="10">
        <f t="shared" si="2"/>
        <v>22594346.873999998</v>
      </c>
      <c r="W14" s="3">
        <v>17944304</v>
      </c>
      <c r="X14" s="3">
        <v>11193291</v>
      </c>
      <c r="Y14" s="3">
        <v>4265321</v>
      </c>
      <c r="Z14" s="3">
        <v>387688</v>
      </c>
      <c r="AA14" s="10">
        <f t="shared" si="3"/>
        <v>33790604</v>
      </c>
      <c r="AB14" s="3">
        <v>4645607</v>
      </c>
      <c r="AC14" s="3">
        <v>9377292</v>
      </c>
      <c r="AD14" s="3">
        <v>3951282</v>
      </c>
      <c r="AE14" s="3">
        <v>296960</v>
      </c>
      <c r="AF14" s="10">
        <f t="shared" si="4"/>
        <v>18271141</v>
      </c>
      <c r="AG14" s="29">
        <f t="shared" si="6"/>
        <v>13298697</v>
      </c>
      <c r="AH14" s="29">
        <f t="shared" si="5"/>
        <v>1815999</v>
      </c>
      <c r="AI14" s="29">
        <f t="shared" si="5"/>
        <v>314039</v>
      </c>
      <c r="AJ14" s="29">
        <f t="shared" si="5"/>
        <v>90728</v>
      </c>
      <c r="AK14" s="37">
        <f t="shared" si="7"/>
        <v>15519463</v>
      </c>
    </row>
    <row r="15" spans="2:37" ht="18.600000000000001" customHeight="1" x14ac:dyDescent="0.25">
      <c r="B15" s="36">
        <v>44682</v>
      </c>
      <c r="C15" s="1">
        <v>48252</v>
      </c>
      <c r="D15" s="1">
        <v>1311</v>
      </c>
      <c r="E15" s="24">
        <v>23</v>
      </c>
      <c r="F15" s="1">
        <v>116</v>
      </c>
      <c r="G15" s="10">
        <f t="shared" si="0"/>
        <v>49702</v>
      </c>
      <c r="H15" s="48">
        <v>276393.78590000002</v>
      </c>
      <c r="I15" s="48">
        <v>59018.866999999998</v>
      </c>
      <c r="J15" s="3">
        <v>8978.25</v>
      </c>
      <c r="K15" s="3">
        <v>3005.875</v>
      </c>
      <c r="L15" s="10">
        <v>348106</v>
      </c>
      <c r="M15" s="1">
        <v>41454</v>
      </c>
      <c r="N15" s="1">
        <v>1179</v>
      </c>
      <c r="O15" s="1">
        <v>21</v>
      </c>
      <c r="P15" s="1">
        <v>96</v>
      </c>
      <c r="Q15" s="10">
        <f t="shared" si="1"/>
        <v>42750</v>
      </c>
      <c r="R15" s="48">
        <v>18129037.27</v>
      </c>
      <c r="S15" s="3">
        <v>3669860.0279999999</v>
      </c>
      <c r="T15" s="3">
        <v>452735</v>
      </c>
      <c r="U15" s="3">
        <v>150614</v>
      </c>
      <c r="V15" s="10">
        <f t="shared" si="2"/>
        <v>22402246.298</v>
      </c>
      <c r="W15" s="3">
        <v>17931554</v>
      </c>
      <c r="X15" s="3">
        <v>10584697</v>
      </c>
      <c r="Y15" s="3">
        <v>3699084</v>
      </c>
      <c r="Z15" s="3">
        <v>336743</v>
      </c>
      <c r="AA15" s="10">
        <f t="shared" si="3"/>
        <v>32552078</v>
      </c>
      <c r="AB15" s="3">
        <v>4939876</v>
      </c>
      <c r="AC15" s="3">
        <v>8759401</v>
      </c>
      <c r="AD15" s="3">
        <v>3283449</v>
      </c>
      <c r="AE15" s="3">
        <v>261005</v>
      </c>
      <c r="AF15" s="10">
        <f t="shared" si="4"/>
        <v>17243731</v>
      </c>
      <c r="AG15" s="29">
        <f t="shared" si="6"/>
        <v>12991678</v>
      </c>
      <c r="AH15" s="29">
        <f t="shared" si="5"/>
        <v>1825296</v>
      </c>
      <c r="AI15" s="29">
        <f t="shared" si="5"/>
        <v>415635</v>
      </c>
      <c r="AJ15" s="29">
        <f t="shared" si="5"/>
        <v>75738</v>
      </c>
      <c r="AK15" s="37">
        <f t="shared" si="7"/>
        <v>15308347</v>
      </c>
    </row>
    <row r="16" spans="2:37" ht="18.600000000000001" customHeight="1" x14ac:dyDescent="0.25">
      <c r="B16" s="36">
        <v>44713</v>
      </c>
      <c r="C16" s="1">
        <v>50913</v>
      </c>
      <c r="D16" s="1">
        <v>1338</v>
      </c>
      <c r="E16" s="24">
        <v>23</v>
      </c>
      <c r="F16" s="1">
        <v>116</v>
      </c>
      <c r="G16" s="10">
        <f t="shared" si="0"/>
        <v>52390</v>
      </c>
      <c r="H16" s="48">
        <v>291869.95990000002</v>
      </c>
      <c r="I16" s="48">
        <v>59562.006999999998</v>
      </c>
      <c r="J16" s="3">
        <v>8978.25</v>
      </c>
      <c r="K16" s="3">
        <v>3005.875</v>
      </c>
      <c r="L16" s="10">
        <v>356718</v>
      </c>
      <c r="M16" s="1">
        <v>48155</v>
      </c>
      <c r="N16" s="1">
        <v>1295</v>
      </c>
      <c r="O16" s="1">
        <v>22</v>
      </c>
      <c r="P16" s="1">
        <v>113</v>
      </c>
      <c r="Q16" s="10">
        <f t="shared" si="1"/>
        <v>49585</v>
      </c>
      <c r="R16" s="48">
        <v>20824073.43</v>
      </c>
      <c r="S16" s="3">
        <v>3378922.4959999998</v>
      </c>
      <c r="T16" s="3">
        <v>325731</v>
      </c>
      <c r="U16" s="3">
        <v>107367</v>
      </c>
      <c r="V16" s="10">
        <f t="shared" si="2"/>
        <v>24636093.925999999</v>
      </c>
      <c r="W16" s="3">
        <v>26263951</v>
      </c>
      <c r="X16" s="3">
        <v>12349592</v>
      </c>
      <c r="Y16" s="3">
        <v>4707766</v>
      </c>
      <c r="Z16" s="3">
        <v>402130</v>
      </c>
      <c r="AA16" s="10">
        <f t="shared" si="3"/>
        <v>43723439</v>
      </c>
      <c r="AB16" s="3">
        <v>8559964</v>
      </c>
      <c r="AC16" s="3">
        <v>11143167</v>
      </c>
      <c r="AD16" s="3">
        <v>4398755</v>
      </c>
      <c r="AE16" s="3">
        <v>312881</v>
      </c>
      <c r="AF16" s="10">
        <f t="shared" si="4"/>
        <v>24414767</v>
      </c>
      <c r="AG16" s="29">
        <f t="shared" si="6"/>
        <v>17703987</v>
      </c>
      <c r="AH16" s="29">
        <f t="shared" si="5"/>
        <v>1206425</v>
      </c>
      <c r="AI16" s="29">
        <f t="shared" si="5"/>
        <v>309011</v>
      </c>
      <c r="AJ16" s="29">
        <f t="shared" si="5"/>
        <v>89249</v>
      </c>
      <c r="AK16" s="37">
        <f t="shared" si="7"/>
        <v>19308672</v>
      </c>
    </row>
    <row r="17" spans="2:38" ht="18.600000000000001" customHeight="1" x14ac:dyDescent="0.25">
      <c r="B17" s="36">
        <v>44743</v>
      </c>
      <c r="C17" s="1">
        <v>53640</v>
      </c>
      <c r="D17" s="1">
        <v>1376</v>
      </c>
      <c r="E17" s="24">
        <v>23</v>
      </c>
      <c r="F17" s="1">
        <v>116</v>
      </c>
      <c r="G17" s="10">
        <f t="shared" si="0"/>
        <v>55155</v>
      </c>
      <c r="H17" s="48">
        <v>307636.52990000002</v>
      </c>
      <c r="I17" s="48">
        <v>60447.722000000002</v>
      </c>
      <c r="J17" s="3">
        <v>8978.25</v>
      </c>
      <c r="K17" s="3">
        <v>3005.6550000000002</v>
      </c>
      <c r="L17" s="10">
        <f>SUM(H17:K17)</f>
        <v>380068.15690000006</v>
      </c>
      <c r="M17" s="1">
        <v>50614</v>
      </c>
      <c r="N17" s="1">
        <v>1305</v>
      </c>
      <c r="O17" s="1">
        <v>22</v>
      </c>
      <c r="P17" s="1">
        <v>111</v>
      </c>
      <c r="Q17" s="10">
        <f>SUM(M17:P17)</f>
        <v>52052</v>
      </c>
      <c r="R17" s="48">
        <v>20135570.920000002</v>
      </c>
      <c r="S17" s="3">
        <v>2089230.5279999999</v>
      </c>
      <c r="T17" s="3">
        <v>196491</v>
      </c>
      <c r="U17" s="3">
        <v>108822</v>
      </c>
      <c r="V17" s="10">
        <f>SUM(R17:U17)</f>
        <v>22530114.448000003</v>
      </c>
      <c r="W17" s="3">
        <v>28414869</v>
      </c>
      <c r="X17" s="3">
        <v>12217966</v>
      </c>
      <c r="Y17" s="3">
        <v>5322666</v>
      </c>
      <c r="Z17" s="3">
        <v>386011</v>
      </c>
      <c r="AA17" s="10">
        <f>SUM(W17:Z17)</f>
        <v>46341512</v>
      </c>
      <c r="AB17" s="3">
        <v>10254084</v>
      </c>
      <c r="AC17" s="3">
        <v>10384360</v>
      </c>
      <c r="AD17" s="3">
        <v>5140915</v>
      </c>
      <c r="AE17" s="3">
        <v>297073</v>
      </c>
      <c r="AF17" s="10">
        <f>SUM(AB17:AE17)</f>
        <v>26076432</v>
      </c>
      <c r="AG17" s="29">
        <f t="shared" si="6"/>
        <v>18160785</v>
      </c>
      <c r="AH17" s="29">
        <f t="shared" si="5"/>
        <v>1833606</v>
      </c>
      <c r="AI17" s="29">
        <f t="shared" si="5"/>
        <v>181751</v>
      </c>
      <c r="AJ17" s="29">
        <f t="shared" si="5"/>
        <v>88938</v>
      </c>
      <c r="AK17" s="37">
        <f t="shared" si="7"/>
        <v>20265080</v>
      </c>
      <c r="AL17" s="34"/>
    </row>
    <row r="18" spans="2:38" ht="18.600000000000001" customHeight="1" x14ac:dyDescent="0.25">
      <c r="B18" s="36">
        <f t="shared" ref="B18:B28" si="8">+DATE(YEAR(B17),MONTH(B17)+1,1)</f>
        <v>44774</v>
      </c>
      <c r="C18" s="1">
        <v>56334</v>
      </c>
      <c r="D18" s="1">
        <v>1411</v>
      </c>
      <c r="E18" s="24">
        <v>23</v>
      </c>
      <c r="F18" s="1">
        <v>117</v>
      </c>
      <c r="G18" s="10">
        <f t="shared" si="0"/>
        <v>57885</v>
      </c>
      <c r="H18" s="48">
        <v>323422.34289999999</v>
      </c>
      <c r="I18" s="48">
        <v>61374.482000000004</v>
      </c>
      <c r="J18" s="3">
        <v>8978.25</v>
      </c>
      <c r="K18" s="3">
        <v>3024.7550000000001</v>
      </c>
      <c r="L18" s="10">
        <v>390199</v>
      </c>
      <c r="M18" s="1">
        <v>53040</v>
      </c>
      <c r="N18" s="1">
        <v>1347</v>
      </c>
      <c r="O18" s="1">
        <v>22</v>
      </c>
      <c r="P18" s="1">
        <v>109</v>
      </c>
      <c r="Q18" s="10">
        <f t="shared" ref="Q18:Q49" si="9">SUM(M18:P18)</f>
        <v>54518</v>
      </c>
      <c r="R18" s="48">
        <v>21594700.57</v>
      </c>
      <c r="S18" s="3">
        <v>2250578.73</v>
      </c>
      <c r="T18" s="3">
        <v>332409</v>
      </c>
      <c r="U18" s="3">
        <v>108872</v>
      </c>
      <c r="V18" s="10">
        <f t="shared" ref="V18:V34" si="10">SUM(R18:U18)</f>
        <v>24286560.300000001</v>
      </c>
      <c r="W18" s="3">
        <v>29881830</v>
      </c>
      <c r="X18" s="3">
        <v>12588369</v>
      </c>
      <c r="Y18" s="3">
        <v>6124677</v>
      </c>
      <c r="Z18" s="3">
        <v>383800</v>
      </c>
      <c r="AA18" s="10">
        <f t="shared" ref="AA18:AA34" si="11">SUM(W18:Z18)</f>
        <v>48978676</v>
      </c>
      <c r="AB18" s="3">
        <v>10663004</v>
      </c>
      <c r="AC18" s="3">
        <v>10854195</v>
      </c>
      <c r="AD18" s="3">
        <v>5808708</v>
      </c>
      <c r="AE18" s="3">
        <v>290927</v>
      </c>
      <c r="AF18" s="10">
        <f t="shared" ref="AF18:AF34" si="12">SUM(AB18:AE18)</f>
        <v>27616834</v>
      </c>
      <c r="AG18" s="29">
        <f t="shared" si="6"/>
        <v>19218826</v>
      </c>
      <c r="AH18" s="29">
        <f t="shared" si="5"/>
        <v>1734174</v>
      </c>
      <c r="AI18" s="29">
        <f t="shared" si="5"/>
        <v>315969</v>
      </c>
      <c r="AJ18" s="29">
        <f t="shared" si="5"/>
        <v>92873</v>
      </c>
      <c r="AK18" s="37">
        <f t="shared" si="7"/>
        <v>21361842</v>
      </c>
      <c r="AL18" s="34"/>
    </row>
    <row r="19" spans="2:38" ht="18.600000000000001" customHeight="1" x14ac:dyDescent="0.25">
      <c r="B19" s="36">
        <f t="shared" si="8"/>
        <v>44805</v>
      </c>
      <c r="C19" s="1">
        <v>59969</v>
      </c>
      <c r="D19" s="1">
        <v>1472</v>
      </c>
      <c r="E19" s="24">
        <v>23</v>
      </c>
      <c r="F19" s="1">
        <v>118</v>
      </c>
      <c r="G19" s="10">
        <f t="shared" si="0"/>
        <v>61582</v>
      </c>
      <c r="H19" s="48">
        <v>344908.73190000001</v>
      </c>
      <c r="I19" s="48">
        <v>62054.322</v>
      </c>
      <c r="J19" s="3">
        <v>8978.25</v>
      </c>
      <c r="K19" s="3">
        <v>3066.7550000000001</v>
      </c>
      <c r="L19" s="10">
        <v>400119</v>
      </c>
      <c r="M19" s="1">
        <v>53806</v>
      </c>
      <c r="N19" s="1">
        <v>1344</v>
      </c>
      <c r="O19" s="1">
        <v>19</v>
      </c>
      <c r="P19" s="1">
        <v>110</v>
      </c>
      <c r="Q19" s="10">
        <f t="shared" si="9"/>
        <v>55279</v>
      </c>
      <c r="R19" s="48">
        <v>20958313.780000001</v>
      </c>
      <c r="S19" s="3">
        <v>2023412.4</v>
      </c>
      <c r="T19" s="3">
        <v>212157.2</v>
      </c>
      <c r="U19" s="3">
        <v>103839</v>
      </c>
      <c r="V19" s="10">
        <f t="shared" si="10"/>
        <v>23297722.379999999</v>
      </c>
      <c r="W19" s="3">
        <v>29881591</v>
      </c>
      <c r="X19" s="3">
        <v>13126197</v>
      </c>
      <c r="Y19" s="3">
        <v>5353112</v>
      </c>
      <c r="Z19" s="3">
        <v>390321</v>
      </c>
      <c r="AA19" s="10">
        <f t="shared" si="11"/>
        <v>48751221</v>
      </c>
      <c r="AB19" s="3">
        <v>12188763</v>
      </c>
      <c r="AC19" s="3">
        <v>11652908</v>
      </c>
      <c r="AD19" s="3">
        <v>5151955</v>
      </c>
      <c r="AE19" s="3">
        <v>303162</v>
      </c>
      <c r="AF19" s="10">
        <f t="shared" si="12"/>
        <v>29296788</v>
      </c>
      <c r="AG19" s="29">
        <f t="shared" si="6"/>
        <v>17692828</v>
      </c>
      <c r="AH19" s="29">
        <f t="shared" si="5"/>
        <v>1473289</v>
      </c>
      <c r="AI19" s="29">
        <f t="shared" si="5"/>
        <v>201157</v>
      </c>
      <c r="AJ19" s="29">
        <f t="shared" si="5"/>
        <v>87159</v>
      </c>
      <c r="AK19" s="37">
        <f t="shared" si="7"/>
        <v>19454433</v>
      </c>
      <c r="AL19" s="34"/>
    </row>
    <row r="20" spans="2:38" ht="18.600000000000001" customHeight="1" x14ac:dyDescent="0.25">
      <c r="B20" s="36">
        <f t="shared" si="8"/>
        <v>44835</v>
      </c>
      <c r="C20" s="1">
        <v>62848</v>
      </c>
      <c r="D20" s="1">
        <v>1544</v>
      </c>
      <c r="E20" s="24">
        <v>23</v>
      </c>
      <c r="F20" s="1">
        <v>118</v>
      </c>
      <c r="G20" s="10">
        <f t="shared" si="0"/>
        <v>64533</v>
      </c>
      <c r="H20" s="48">
        <v>362103.76089999999</v>
      </c>
      <c r="I20" s="48">
        <v>63782.16</v>
      </c>
      <c r="J20" s="3">
        <v>8978.25</v>
      </c>
      <c r="K20" s="3">
        <v>3066.7550000000001</v>
      </c>
      <c r="L20" s="10">
        <f t="shared" ref="L20:L34" si="13">SUM(H20:K20)</f>
        <v>437930.92590000003</v>
      </c>
      <c r="M20" s="1">
        <v>56437</v>
      </c>
      <c r="N20" s="1">
        <v>1372</v>
      </c>
      <c r="O20" s="1">
        <v>19</v>
      </c>
      <c r="P20" s="1">
        <v>107</v>
      </c>
      <c r="Q20" s="11">
        <f t="shared" si="9"/>
        <v>57935</v>
      </c>
      <c r="R20" s="48">
        <v>17936915.640000001</v>
      </c>
      <c r="S20" s="3">
        <v>1281090.3259999999</v>
      </c>
      <c r="T20" s="3">
        <v>143152.4</v>
      </c>
      <c r="U20" s="3">
        <v>83751</v>
      </c>
      <c r="V20" s="10">
        <f t="shared" si="10"/>
        <v>19444909.366</v>
      </c>
      <c r="W20" s="3">
        <v>25509650</v>
      </c>
      <c r="X20" s="3">
        <v>10746773</v>
      </c>
      <c r="Y20" s="3">
        <v>4422211</v>
      </c>
      <c r="Z20" s="3">
        <v>255457</v>
      </c>
      <c r="AA20" s="10">
        <f t="shared" si="11"/>
        <v>40934091</v>
      </c>
      <c r="AB20" s="3">
        <v>10155806</v>
      </c>
      <c r="AC20" s="3">
        <v>9563891</v>
      </c>
      <c r="AD20" s="3">
        <v>4281039</v>
      </c>
      <c r="AE20" s="3">
        <v>187773</v>
      </c>
      <c r="AF20" s="10">
        <f t="shared" si="12"/>
        <v>24188509</v>
      </c>
      <c r="AG20" s="29">
        <f t="shared" si="6"/>
        <v>15353844</v>
      </c>
      <c r="AH20" s="29">
        <f t="shared" si="5"/>
        <v>1182882</v>
      </c>
      <c r="AI20" s="29">
        <f t="shared" si="5"/>
        <v>141172</v>
      </c>
      <c r="AJ20" s="29">
        <f t="shared" si="5"/>
        <v>67684</v>
      </c>
      <c r="AK20" s="37">
        <f t="shared" si="7"/>
        <v>16745582</v>
      </c>
      <c r="AL20" s="34"/>
    </row>
    <row r="21" spans="2:38" ht="18.600000000000001" customHeight="1" x14ac:dyDescent="0.25">
      <c r="B21" s="36">
        <f t="shared" si="8"/>
        <v>44866</v>
      </c>
      <c r="C21" s="1">
        <v>65750</v>
      </c>
      <c r="D21" s="1">
        <v>1643</v>
      </c>
      <c r="E21" s="24">
        <v>23</v>
      </c>
      <c r="F21" s="1">
        <v>119</v>
      </c>
      <c r="G21" s="10">
        <f t="shared" si="0"/>
        <v>67535</v>
      </c>
      <c r="H21" s="48">
        <v>379479.21090000001</v>
      </c>
      <c r="I21" s="48">
        <v>64809.646000000001</v>
      </c>
      <c r="J21" s="3">
        <v>8978.25</v>
      </c>
      <c r="K21" s="3">
        <v>3068.9549999999999</v>
      </c>
      <c r="L21" s="10">
        <f t="shared" si="13"/>
        <v>456336.06190000003</v>
      </c>
      <c r="M21" s="1">
        <v>60896</v>
      </c>
      <c r="N21" s="1">
        <v>1462</v>
      </c>
      <c r="O21" s="1">
        <v>19</v>
      </c>
      <c r="P21" s="1">
        <v>108</v>
      </c>
      <c r="Q21" s="10">
        <f t="shared" si="9"/>
        <v>62485</v>
      </c>
      <c r="R21" s="48">
        <v>21305248.23</v>
      </c>
      <c r="S21" s="3">
        <v>2944354.5</v>
      </c>
      <c r="T21" s="3">
        <v>123484.2</v>
      </c>
      <c r="U21" s="3">
        <v>104064</v>
      </c>
      <c r="V21" s="10">
        <f t="shared" si="10"/>
        <v>24477150.93</v>
      </c>
      <c r="W21" s="3">
        <v>30432095</v>
      </c>
      <c r="X21" s="3">
        <v>12199605</v>
      </c>
      <c r="Y21" s="3">
        <v>6704309</v>
      </c>
      <c r="Z21" s="3">
        <v>330664</v>
      </c>
      <c r="AA21" s="10">
        <f t="shared" si="11"/>
        <v>49666673</v>
      </c>
      <c r="AB21" s="3">
        <v>12028827</v>
      </c>
      <c r="AC21" s="3">
        <v>10941428</v>
      </c>
      <c r="AD21" s="3">
        <v>6577305</v>
      </c>
      <c r="AE21" s="3">
        <v>254793</v>
      </c>
      <c r="AF21" s="10">
        <f t="shared" si="12"/>
        <v>29802353</v>
      </c>
      <c r="AG21" s="29">
        <f t="shared" si="6"/>
        <v>18403268</v>
      </c>
      <c r="AH21" s="29">
        <f t="shared" ref="AH21:AH37" si="14">X21-AC21</f>
        <v>1258177</v>
      </c>
      <c r="AI21" s="29">
        <f t="shared" ref="AI21:AI37" si="15">Y21-AD21</f>
        <v>127004</v>
      </c>
      <c r="AJ21" s="29">
        <f t="shared" ref="AJ21:AJ37" si="16">Z21-AE21</f>
        <v>75871</v>
      </c>
      <c r="AK21" s="37">
        <f t="shared" si="7"/>
        <v>19864320</v>
      </c>
      <c r="AL21" s="34"/>
    </row>
    <row r="22" spans="2:38" ht="18.600000000000001" customHeight="1" x14ac:dyDescent="0.25">
      <c r="B22" s="36">
        <f t="shared" si="8"/>
        <v>44896</v>
      </c>
      <c r="C22" s="1">
        <v>69036</v>
      </c>
      <c r="D22" s="1">
        <v>1730</v>
      </c>
      <c r="E22" s="24">
        <v>23</v>
      </c>
      <c r="F22" s="1">
        <v>121</v>
      </c>
      <c r="G22" s="10">
        <f t="shared" si="0"/>
        <v>70910</v>
      </c>
      <c r="H22" s="48">
        <v>399268.94689999998</v>
      </c>
      <c r="I22" s="48">
        <v>66026.975999999995</v>
      </c>
      <c r="J22" s="3">
        <v>8978.25</v>
      </c>
      <c r="K22" s="3">
        <v>3084.6950000000002</v>
      </c>
      <c r="L22" s="10">
        <f t="shared" si="13"/>
        <v>477358.86790000001</v>
      </c>
      <c r="M22" s="1">
        <v>64755</v>
      </c>
      <c r="N22" s="1">
        <v>1603</v>
      </c>
      <c r="O22" s="1">
        <v>22</v>
      </c>
      <c r="P22" s="1">
        <v>116</v>
      </c>
      <c r="Q22" s="10">
        <f>SUM(M22:P22)</f>
        <v>66496</v>
      </c>
      <c r="R22" s="48">
        <v>23928336.190000001</v>
      </c>
      <c r="S22" s="3">
        <v>3695299.68</v>
      </c>
      <c r="T22" s="3">
        <v>176180.2</v>
      </c>
      <c r="U22" s="3">
        <v>113297</v>
      </c>
      <c r="V22" s="10">
        <f t="shared" si="10"/>
        <v>27913113.07</v>
      </c>
      <c r="W22" s="3">
        <v>29130216</v>
      </c>
      <c r="X22" s="3">
        <v>12569458</v>
      </c>
      <c r="Y22" s="3">
        <v>6060741</v>
      </c>
      <c r="Z22" s="3">
        <v>341023</v>
      </c>
      <c r="AA22" s="10">
        <f t="shared" si="11"/>
        <v>48101438</v>
      </c>
      <c r="AB22" s="3">
        <v>9834326</v>
      </c>
      <c r="AC22" s="3">
        <v>10969160</v>
      </c>
      <c r="AD22" s="3">
        <v>5886541</v>
      </c>
      <c r="AE22" s="3">
        <v>265178</v>
      </c>
      <c r="AF22" s="10">
        <f t="shared" si="12"/>
        <v>26955205</v>
      </c>
      <c r="AG22" s="29">
        <f t="shared" si="6"/>
        <v>19295890</v>
      </c>
      <c r="AH22" s="29">
        <f t="shared" si="14"/>
        <v>1600298</v>
      </c>
      <c r="AI22" s="29">
        <f t="shared" si="15"/>
        <v>174200</v>
      </c>
      <c r="AJ22" s="29">
        <f t="shared" si="16"/>
        <v>75845</v>
      </c>
      <c r="AK22" s="37">
        <f t="shared" si="7"/>
        <v>21146233</v>
      </c>
      <c r="AL22" s="34"/>
    </row>
    <row r="23" spans="2:38" ht="18.600000000000001" customHeight="1" x14ac:dyDescent="0.25">
      <c r="B23" s="36">
        <f t="shared" si="8"/>
        <v>44927</v>
      </c>
      <c r="C23" s="3">
        <v>71994</v>
      </c>
      <c r="D23" s="3">
        <v>1803</v>
      </c>
      <c r="E23" s="25">
        <v>23</v>
      </c>
      <c r="F23" s="3">
        <v>121</v>
      </c>
      <c r="G23" s="10">
        <f t="shared" si="0"/>
        <v>73941</v>
      </c>
      <c r="H23" s="48">
        <v>416744.7279</v>
      </c>
      <c r="I23" s="48">
        <v>67207.635999999999</v>
      </c>
      <c r="J23" s="3">
        <v>8978.25</v>
      </c>
      <c r="K23" s="3">
        <v>3084.6950000000002</v>
      </c>
      <c r="L23" s="10">
        <f t="shared" si="13"/>
        <v>496015.3089</v>
      </c>
      <c r="M23" s="1">
        <v>68102</v>
      </c>
      <c r="N23" s="3">
        <v>1692</v>
      </c>
      <c r="O23" s="3">
        <v>22</v>
      </c>
      <c r="P23" s="3">
        <v>119</v>
      </c>
      <c r="Q23" s="11">
        <f t="shared" si="9"/>
        <v>69935</v>
      </c>
      <c r="R23" s="48">
        <v>25727754.609999999</v>
      </c>
      <c r="S23" s="3">
        <v>1983336.71</v>
      </c>
      <c r="T23" s="3">
        <v>190730.2</v>
      </c>
      <c r="U23" s="3">
        <v>99846</v>
      </c>
      <c r="V23" s="10">
        <f t="shared" si="10"/>
        <v>28001667.52</v>
      </c>
      <c r="W23" s="3">
        <v>28280259</v>
      </c>
      <c r="X23" s="3">
        <v>11865337</v>
      </c>
      <c r="Y23" s="3">
        <v>5941076</v>
      </c>
      <c r="Z23" s="3">
        <v>391040</v>
      </c>
      <c r="AA23" s="10">
        <f t="shared" si="11"/>
        <v>46477712</v>
      </c>
      <c r="AB23" s="3">
        <v>8721379</v>
      </c>
      <c r="AC23" s="3">
        <v>10253255</v>
      </c>
      <c r="AD23" s="3">
        <v>5748246</v>
      </c>
      <c r="AE23" s="3">
        <v>294469</v>
      </c>
      <c r="AF23" s="10">
        <f t="shared" si="12"/>
        <v>25017349</v>
      </c>
      <c r="AG23" s="29">
        <f t="shared" si="6"/>
        <v>19558880</v>
      </c>
      <c r="AH23" s="29">
        <f t="shared" si="14"/>
        <v>1612082</v>
      </c>
      <c r="AI23" s="29">
        <f t="shared" si="15"/>
        <v>192830</v>
      </c>
      <c r="AJ23" s="29">
        <f t="shared" si="16"/>
        <v>96571</v>
      </c>
      <c r="AK23" s="37">
        <f t="shared" si="7"/>
        <v>21460363</v>
      </c>
      <c r="AL23" s="34"/>
    </row>
    <row r="24" spans="2:38" ht="18.600000000000001" customHeight="1" x14ac:dyDescent="0.25">
      <c r="B24" s="36">
        <f t="shared" si="8"/>
        <v>44958</v>
      </c>
      <c r="C24" s="3">
        <v>75026</v>
      </c>
      <c r="D24" s="3">
        <v>1886</v>
      </c>
      <c r="E24" s="25">
        <v>24</v>
      </c>
      <c r="F24" s="3">
        <v>122</v>
      </c>
      <c r="G24" s="10">
        <f t="shared" si="0"/>
        <v>77058</v>
      </c>
      <c r="H24" s="48">
        <v>434994.41889999999</v>
      </c>
      <c r="I24" s="48">
        <v>68553.755999999994</v>
      </c>
      <c r="J24" s="3">
        <v>9938.25</v>
      </c>
      <c r="K24" s="3">
        <v>3109.6950000000002</v>
      </c>
      <c r="L24" s="10">
        <f t="shared" si="13"/>
        <v>516596.11989999999</v>
      </c>
      <c r="M24" s="6">
        <v>71151</v>
      </c>
      <c r="N24" s="3">
        <v>1762</v>
      </c>
      <c r="O24" s="3">
        <v>23</v>
      </c>
      <c r="P24" s="3">
        <v>119</v>
      </c>
      <c r="Q24" s="10">
        <f t="shared" si="9"/>
        <v>73055</v>
      </c>
      <c r="R24" s="48">
        <v>28226604.199999999</v>
      </c>
      <c r="S24" s="3">
        <v>1974900.13</v>
      </c>
      <c r="T24" s="3">
        <v>153896.79999999999</v>
      </c>
      <c r="U24" s="3">
        <v>100819</v>
      </c>
      <c r="V24" s="10">
        <f t="shared" si="10"/>
        <v>30456220.129999999</v>
      </c>
      <c r="W24" s="3">
        <v>25625758</v>
      </c>
      <c r="X24" s="3">
        <v>11594893</v>
      </c>
      <c r="Y24" s="3">
        <v>6097509</v>
      </c>
      <c r="Z24" s="3">
        <v>389186</v>
      </c>
      <c r="AA24" s="10">
        <f t="shared" si="11"/>
        <v>43707346</v>
      </c>
      <c r="AB24" s="3">
        <v>6305243</v>
      </c>
      <c r="AC24" s="3">
        <v>9997270</v>
      </c>
      <c r="AD24" s="3">
        <v>5943612</v>
      </c>
      <c r="AE24" s="3">
        <v>294510</v>
      </c>
      <c r="AF24" s="10">
        <f t="shared" si="12"/>
        <v>22540635</v>
      </c>
      <c r="AG24" s="29">
        <f t="shared" si="6"/>
        <v>19320515</v>
      </c>
      <c r="AH24" s="29">
        <f t="shared" si="14"/>
        <v>1597623</v>
      </c>
      <c r="AI24" s="29">
        <f t="shared" si="15"/>
        <v>153897</v>
      </c>
      <c r="AJ24" s="29">
        <f t="shared" si="16"/>
        <v>94676</v>
      </c>
      <c r="AK24" s="37">
        <f t="shared" si="7"/>
        <v>21166711</v>
      </c>
      <c r="AL24" s="34"/>
    </row>
    <row r="25" spans="2:38" ht="18.600000000000001" customHeight="1" x14ac:dyDescent="0.25">
      <c r="B25" s="36">
        <f t="shared" si="8"/>
        <v>44986</v>
      </c>
      <c r="C25" s="3">
        <v>77713</v>
      </c>
      <c r="D25" s="3">
        <v>1967</v>
      </c>
      <c r="E25" s="25">
        <v>24</v>
      </c>
      <c r="F25" s="3">
        <v>121</v>
      </c>
      <c r="G25" s="10">
        <f t="shared" si="0"/>
        <v>79825</v>
      </c>
      <c r="H25" s="48">
        <v>451524.48590000003</v>
      </c>
      <c r="I25" s="48">
        <v>69685.56</v>
      </c>
      <c r="J25" s="3">
        <v>9938.25</v>
      </c>
      <c r="K25" s="3">
        <v>3084.6950000000002</v>
      </c>
      <c r="L25" s="10">
        <f t="shared" si="13"/>
        <v>534232.99089999998</v>
      </c>
      <c r="M25" s="6">
        <v>73818</v>
      </c>
      <c r="N25" s="3">
        <v>1841</v>
      </c>
      <c r="O25" s="3">
        <v>24</v>
      </c>
      <c r="P25" s="3">
        <v>118</v>
      </c>
      <c r="Q25" s="10">
        <f t="shared" si="9"/>
        <v>75801</v>
      </c>
      <c r="R25" s="48">
        <v>35173605.530000001</v>
      </c>
      <c r="S25" s="3">
        <v>2527664.98</v>
      </c>
      <c r="T25" s="3">
        <v>198557</v>
      </c>
      <c r="U25" s="3">
        <v>107242</v>
      </c>
      <c r="V25" s="10">
        <f t="shared" si="10"/>
        <v>38007069.509999998</v>
      </c>
      <c r="W25" s="3">
        <v>26140530</v>
      </c>
      <c r="X25" s="3">
        <v>12391825</v>
      </c>
      <c r="Y25" s="3">
        <v>6076135</v>
      </c>
      <c r="Z25" s="3">
        <v>383815</v>
      </c>
      <c r="AA25" s="10">
        <f t="shared" si="11"/>
        <v>44992305</v>
      </c>
      <c r="AB25" s="3">
        <v>4988300</v>
      </c>
      <c r="AC25" s="3">
        <v>10358761</v>
      </c>
      <c r="AD25" s="3">
        <v>5881538</v>
      </c>
      <c r="AE25" s="3">
        <v>291344</v>
      </c>
      <c r="AF25" s="10">
        <f t="shared" si="12"/>
        <v>21519943</v>
      </c>
      <c r="AG25" s="29">
        <f t="shared" si="6"/>
        <v>21152230</v>
      </c>
      <c r="AH25" s="29">
        <f t="shared" si="14"/>
        <v>2033064</v>
      </c>
      <c r="AI25" s="29">
        <f t="shared" si="15"/>
        <v>194597</v>
      </c>
      <c r="AJ25" s="29">
        <f t="shared" si="16"/>
        <v>92471</v>
      </c>
      <c r="AK25" s="37">
        <f t="shared" si="7"/>
        <v>23472362</v>
      </c>
      <c r="AL25" s="34"/>
    </row>
    <row r="26" spans="2:38" ht="18.600000000000001" customHeight="1" x14ac:dyDescent="0.25">
      <c r="B26" s="36">
        <f t="shared" si="8"/>
        <v>45017</v>
      </c>
      <c r="C26" s="3">
        <v>80766</v>
      </c>
      <c r="D26" s="3">
        <v>2046</v>
      </c>
      <c r="E26" s="25">
        <v>25</v>
      </c>
      <c r="F26" s="3">
        <v>120</v>
      </c>
      <c r="G26" s="10">
        <f t="shared" si="0"/>
        <v>82957</v>
      </c>
      <c r="H26" s="48">
        <v>471213.81189999997</v>
      </c>
      <c r="I26" s="48">
        <v>71124.55</v>
      </c>
      <c r="J26" s="3">
        <v>11588.25</v>
      </c>
      <c r="K26" s="3">
        <v>3059.6950000000002</v>
      </c>
      <c r="L26" s="10">
        <f t="shared" si="13"/>
        <v>556986.30689999997</v>
      </c>
      <c r="M26" s="6">
        <v>75962</v>
      </c>
      <c r="N26" s="3">
        <v>1915</v>
      </c>
      <c r="O26" s="3">
        <v>24</v>
      </c>
      <c r="P26" s="3">
        <v>116</v>
      </c>
      <c r="Q26" s="10">
        <f t="shared" si="9"/>
        <v>78017</v>
      </c>
      <c r="R26" s="48">
        <v>41066555.420000002</v>
      </c>
      <c r="S26" s="3">
        <v>3263382.16</v>
      </c>
      <c r="T26" s="3">
        <v>261238.2</v>
      </c>
      <c r="U26" s="3">
        <v>123025</v>
      </c>
      <c r="V26" s="10">
        <f t="shared" si="10"/>
        <v>44714200.780000001</v>
      </c>
      <c r="W26" s="3">
        <v>30361660</v>
      </c>
      <c r="X26" s="3">
        <v>12965436</v>
      </c>
      <c r="Y26" s="3">
        <v>6239425</v>
      </c>
      <c r="Z26" s="3">
        <v>409053</v>
      </c>
      <c r="AA26" s="10">
        <f t="shared" si="11"/>
        <v>49975574</v>
      </c>
      <c r="AB26" s="3">
        <v>5385302</v>
      </c>
      <c r="AC26" s="3">
        <v>10441491</v>
      </c>
      <c r="AD26" s="3">
        <v>5999767</v>
      </c>
      <c r="AE26" s="3">
        <v>305402</v>
      </c>
      <c r="AF26" s="10">
        <f t="shared" si="12"/>
        <v>22131962</v>
      </c>
      <c r="AG26" s="29">
        <f t="shared" si="6"/>
        <v>24976358</v>
      </c>
      <c r="AH26" s="29">
        <f t="shared" si="14"/>
        <v>2523945</v>
      </c>
      <c r="AI26" s="29">
        <f t="shared" si="15"/>
        <v>239658</v>
      </c>
      <c r="AJ26" s="29">
        <f t="shared" si="16"/>
        <v>103651</v>
      </c>
      <c r="AK26" s="37">
        <f t="shared" si="7"/>
        <v>27843612</v>
      </c>
      <c r="AL26" s="34"/>
    </row>
    <row r="27" spans="2:38" ht="18.600000000000001" customHeight="1" x14ac:dyDescent="0.25">
      <c r="B27" s="36">
        <f t="shared" si="8"/>
        <v>45047</v>
      </c>
      <c r="C27" s="3">
        <v>83849</v>
      </c>
      <c r="D27" s="3">
        <v>2113</v>
      </c>
      <c r="E27" s="25">
        <v>25</v>
      </c>
      <c r="F27" s="3">
        <v>122</v>
      </c>
      <c r="G27" s="10">
        <f t="shared" si="0"/>
        <v>86109</v>
      </c>
      <c r="H27" s="48">
        <v>491766.54389999999</v>
      </c>
      <c r="I27" s="48">
        <v>71957.72</v>
      </c>
      <c r="J27" s="3">
        <v>11588.25</v>
      </c>
      <c r="K27" s="3">
        <v>3107.5349999999999</v>
      </c>
      <c r="L27" s="10">
        <f t="shared" si="13"/>
        <v>578420.04890000005</v>
      </c>
      <c r="M27" s="6">
        <v>78775</v>
      </c>
      <c r="N27" s="3">
        <v>1986</v>
      </c>
      <c r="O27" s="3">
        <v>24</v>
      </c>
      <c r="P27" s="3">
        <v>117</v>
      </c>
      <c r="Q27" s="10">
        <f t="shared" si="9"/>
        <v>80902</v>
      </c>
      <c r="R27" s="48">
        <v>42616422.68</v>
      </c>
      <c r="S27" s="3">
        <v>3227902.821</v>
      </c>
      <c r="T27" s="3">
        <v>207152.6</v>
      </c>
      <c r="U27" s="3">
        <v>126019</v>
      </c>
      <c r="V27" s="10">
        <f t="shared" si="10"/>
        <v>46177497.101000004</v>
      </c>
      <c r="W27" s="3">
        <v>37296658</v>
      </c>
      <c r="X27" s="3">
        <v>13671969</v>
      </c>
      <c r="Y27" s="3">
        <v>6864475</v>
      </c>
      <c r="Z27" s="3">
        <v>407992</v>
      </c>
      <c r="AA27" s="10">
        <f t="shared" si="11"/>
        <v>58241094</v>
      </c>
      <c r="AB27" s="3">
        <v>7393442</v>
      </c>
      <c r="AC27" s="3">
        <v>11235250</v>
      </c>
      <c r="AD27" s="3">
        <v>6648722</v>
      </c>
      <c r="AE27" s="3">
        <v>304246</v>
      </c>
      <c r="AF27" s="10">
        <f t="shared" si="12"/>
        <v>25581660</v>
      </c>
      <c r="AG27" s="29">
        <f t="shared" si="6"/>
        <v>29903216</v>
      </c>
      <c r="AH27" s="29">
        <f t="shared" si="14"/>
        <v>2436719</v>
      </c>
      <c r="AI27" s="29">
        <f t="shared" si="15"/>
        <v>215753</v>
      </c>
      <c r="AJ27" s="29">
        <f t="shared" si="16"/>
        <v>103746</v>
      </c>
      <c r="AK27" s="37">
        <f t="shared" si="7"/>
        <v>32659434</v>
      </c>
      <c r="AL27" s="34"/>
    </row>
    <row r="28" spans="2:38" ht="18.600000000000001" customHeight="1" x14ac:dyDescent="0.25">
      <c r="B28" s="36">
        <f t="shared" si="8"/>
        <v>45078</v>
      </c>
      <c r="C28" s="3">
        <v>86747</v>
      </c>
      <c r="D28" s="3">
        <v>2188</v>
      </c>
      <c r="E28" s="25">
        <v>25</v>
      </c>
      <c r="F28" s="3">
        <v>122</v>
      </c>
      <c r="G28" s="10">
        <f t="shared" si="0"/>
        <v>89082</v>
      </c>
      <c r="H28" s="48">
        <v>512701.7279</v>
      </c>
      <c r="I28" s="48">
        <v>73320.649999999994</v>
      </c>
      <c r="J28" s="3">
        <v>11588.25</v>
      </c>
      <c r="K28" s="3">
        <v>3085.5349999999999</v>
      </c>
      <c r="L28" s="10">
        <f t="shared" si="13"/>
        <v>600696.1629</v>
      </c>
      <c r="M28" s="6">
        <v>81634</v>
      </c>
      <c r="N28" s="3">
        <v>2048</v>
      </c>
      <c r="O28" s="3">
        <v>24</v>
      </c>
      <c r="P28" s="3">
        <v>112</v>
      </c>
      <c r="Q28" s="10">
        <f t="shared" si="9"/>
        <v>83818</v>
      </c>
      <c r="R28" s="48">
        <v>38901239.82</v>
      </c>
      <c r="S28" s="3">
        <v>3208877.926</v>
      </c>
      <c r="T28" s="3">
        <v>199283.20000000001</v>
      </c>
      <c r="U28" s="3">
        <v>106798</v>
      </c>
      <c r="V28" s="10">
        <f t="shared" si="10"/>
        <v>42416198.946000002</v>
      </c>
      <c r="W28" s="3">
        <v>48188265</v>
      </c>
      <c r="X28" s="3">
        <v>14969970</v>
      </c>
      <c r="Y28" s="3">
        <v>5713364</v>
      </c>
      <c r="Z28" s="3">
        <v>395750</v>
      </c>
      <c r="AA28" s="10">
        <f t="shared" si="11"/>
        <v>69267349</v>
      </c>
      <c r="AB28" s="3">
        <v>13088318</v>
      </c>
      <c r="AC28" s="3">
        <v>12646042</v>
      </c>
      <c r="AD28" s="3">
        <v>5546641</v>
      </c>
      <c r="AE28" s="3">
        <v>310374</v>
      </c>
      <c r="AF28" s="10">
        <f t="shared" si="12"/>
        <v>31591375</v>
      </c>
      <c r="AG28" s="29">
        <f t="shared" si="6"/>
        <v>35099947</v>
      </c>
      <c r="AH28" s="29">
        <f t="shared" si="14"/>
        <v>2323928</v>
      </c>
      <c r="AI28" s="29">
        <f t="shared" si="15"/>
        <v>166723</v>
      </c>
      <c r="AJ28" s="29">
        <f t="shared" si="16"/>
        <v>85376</v>
      </c>
      <c r="AK28" s="37">
        <f t="shared" si="7"/>
        <v>37675974</v>
      </c>
      <c r="AL28" s="34"/>
    </row>
    <row r="29" spans="2:38" ht="18.600000000000001" customHeight="1" x14ac:dyDescent="0.25">
      <c r="B29" s="36">
        <f>+DATE(YEAR(B28),MONTH(B28)+1,1)</f>
        <v>45108</v>
      </c>
      <c r="C29" s="3">
        <v>89616</v>
      </c>
      <c r="D29" s="3">
        <v>2251</v>
      </c>
      <c r="E29" s="25">
        <v>25</v>
      </c>
      <c r="F29" s="3">
        <v>123</v>
      </c>
      <c r="G29" s="10">
        <f t="shared" si="0"/>
        <v>92015</v>
      </c>
      <c r="H29" s="48">
        <v>533415.40989999997</v>
      </c>
      <c r="I29" s="48">
        <v>74346.960000000006</v>
      </c>
      <c r="J29" s="3">
        <v>11588.25</v>
      </c>
      <c r="K29" s="3">
        <v>3092.0650000000001</v>
      </c>
      <c r="L29" s="10">
        <f t="shared" si="13"/>
        <v>622442.68489999988</v>
      </c>
      <c r="M29" s="6">
        <v>84833</v>
      </c>
      <c r="N29" s="3">
        <v>2151</v>
      </c>
      <c r="O29" s="3">
        <v>23</v>
      </c>
      <c r="P29" s="3">
        <v>116</v>
      </c>
      <c r="Q29" s="10">
        <f t="shared" si="9"/>
        <v>87123</v>
      </c>
      <c r="R29" s="48">
        <v>34183227.469999999</v>
      </c>
      <c r="S29" s="3">
        <v>7150407.1730000004</v>
      </c>
      <c r="T29" s="3">
        <v>147879.79999999999</v>
      </c>
      <c r="U29" s="3">
        <v>98025</v>
      </c>
      <c r="V29" s="10">
        <f t="shared" si="10"/>
        <v>41579539.442999996</v>
      </c>
      <c r="W29" s="3">
        <v>51965066</v>
      </c>
      <c r="X29" s="3">
        <v>14260175</v>
      </c>
      <c r="Y29" s="3">
        <v>6415262</v>
      </c>
      <c r="Z29" s="3">
        <v>391405</v>
      </c>
      <c r="AA29" s="10">
        <f t="shared" si="11"/>
        <v>73031908</v>
      </c>
      <c r="AB29" s="3">
        <v>22886557</v>
      </c>
      <c r="AC29" s="3">
        <v>12179153</v>
      </c>
      <c r="AD29" s="3">
        <v>6290482</v>
      </c>
      <c r="AE29" s="3">
        <v>318360</v>
      </c>
      <c r="AF29" s="10">
        <f t="shared" si="12"/>
        <v>41674552</v>
      </c>
      <c r="AG29" s="29">
        <f t="shared" si="6"/>
        <v>29078509</v>
      </c>
      <c r="AH29" s="29">
        <f t="shared" si="14"/>
        <v>2081022</v>
      </c>
      <c r="AI29" s="29">
        <f t="shared" si="15"/>
        <v>124780</v>
      </c>
      <c r="AJ29" s="29">
        <f t="shared" si="16"/>
        <v>73045</v>
      </c>
      <c r="AK29" s="37">
        <f t="shared" si="7"/>
        <v>31357356</v>
      </c>
      <c r="AL29" s="34"/>
    </row>
    <row r="30" spans="2:38" ht="18.600000000000001" customHeight="1" x14ac:dyDescent="0.25">
      <c r="B30" s="36">
        <f>+DATE(YEAR(B29),MONTH(B29)+1,1)</f>
        <v>45139</v>
      </c>
      <c r="C30" s="3">
        <v>93795</v>
      </c>
      <c r="D30" s="3">
        <v>2396</v>
      </c>
      <c r="E30" s="25">
        <v>25</v>
      </c>
      <c r="F30" s="3">
        <v>123</v>
      </c>
      <c r="G30" s="10">
        <f t="shared" si="0"/>
        <v>96339</v>
      </c>
      <c r="H30" s="48">
        <v>562859.10789999994</v>
      </c>
      <c r="I30" s="48">
        <v>76250.95</v>
      </c>
      <c r="J30" s="3">
        <v>11588.25</v>
      </c>
      <c r="K30" s="3">
        <v>3082.9949999999999</v>
      </c>
      <c r="L30" s="10">
        <f t="shared" si="13"/>
        <v>653781.30289999989</v>
      </c>
      <c r="M30" s="6">
        <v>87998</v>
      </c>
      <c r="N30" s="3">
        <v>2228</v>
      </c>
      <c r="O30" s="3">
        <v>23</v>
      </c>
      <c r="P30" s="3">
        <v>119</v>
      </c>
      <c r="Q30" s="10">
        <f t="shared" si="9"/>
        <v>90368</v>
      </c>
      <c r="R30" s="48">
        <v>36228516.100000001</v>
      </c>
      <c r="S30" s="3">
        <v>4639344.0360000003</v>
      </c>
      <c r="T30" s="3">
        <v>160119.20000000001</v>
      </c>
      <c r="U30" s="3">
        <v>113126</v>
      </c>
      <c r="V30" s="10">
        <f t="shared" si="10"/>
        <v>41141105.336000003</v>
      </c>
      <c r="W30" s="3">
        <v>55524243</v>
      </c>
      <c r="X30" s="3">
        <v>15923715</v>
      </c>
      <c r="Y30" s="3">
        <v>6635275</v>
      </c>
      <c r="Z30" s="3">
        <v>432542</v>
      </c>
      <c r="AA30" s="10">
        <f t="shared" si="11"/>
        <v>78515775</v>
      </c>
      <c r="AB30" s="3">
        <v>23882085</v>
      </c>
      <c r="AC30" s="3">
        <v>13720116</v>
      </c>
      <c r="AD30" s="3">
        <v>6499906</v>
      </c>
      <c r="AE30" s="3">
        <v>344954</v>
      </c>
      <c r="AF30" s="10">
        <f t="shared" si="12"/>
        <v>44447061</v>
      </c>
      <c r="AG30" s="29">
        <f t="shared" si="6"/>
        <v>31642158</v>
      </c>
      <c r="AH30" s="29">
        <f t="shared" si="14"/>
        <v>2203599</v>
      </c>
      <c r="AI30" s="29">
        <f t="shared" si="15"/>
        <v>135369</v>
      </c>
      <c r="AJ30" s="29">
        <f t="shared" si="16"/>
        <v>87588</v>
      </c>
      <c r="AK30" s="37">
        <f t="shared" si="7"/>
        <v>34068714</v>
      </c>
      <c r="AL30" s="34"/>
    </row>
    <row r="31" spans="2:38" ht="18.600000000000001" customHeight="1" x14ac:dyDescent="0.25">
      <c r="B31" s="36">
        <f>+DATE(YEAR(B30),MONTH(B30)+1,1)</f>
        <v>45170</v>
      </c>
      <c r="C31" s="3">
        <v>97717</v>
      </c>
      <c r="D31" s="3">
        <v>2519</v>
      </c>
      <c r="E31" s="25">
        <v>25</v>
      </c>
      <c r="F31" s="3">
        <v>123</v>
      </c>
      <c r="G31" s="10">
        <f t="shared" si="0"/>
        <v>100384</v>
      </c>
      <c r="H31" s="48">
        <v>589628.25890000002</v>
      </c>
      <c r="I31" s="48">
        <v>78078.707999999999</v>
      </c>
      <c r="J31" s="3">
        <v>11588.25</v>
      </c>
      <c r="K31" s="3">
        <v>3082.9949999999999</v>
      </c>
      <c r="L31" s="10">
        <f t="shared" si="13"/>
        <v>682378.21189999999</v>
      </c>
      <c r="M31" s="6">
        <v>92204</v>
      </c>
      <c r="N31" s="3">
        <v>2369</v>
      </c>
      <c r="O31" s="3">
        <v>22</v>
      </c>
      <c r="P31" s="3">
        <v>120</v>
      </c>
      <c r="Q31" s="10">
        <f t="shared" si="9"/>
        <v>94715</v>
      </c>
      <c r="R31" s="48">
        <v>36352942.780000001</v>
      </c>
      <c r="S31" s="3">
        <v>2318838.3739999998</v>
      </c>
      <c r="T31" s="3">
        <v>153293</v>
      </c>
      <c r="U31" s="3">
        <v>109212</v>
      </c>
      <c r="V31" s="10">
        <f t="shared" si="10"/>
        <v>38934286.153999999</v>
      </c>
      <c r="W31" s="3">
        <v>58537956</v>
      </c>
      <c r="X31" s="3">
        <v>17045558</v>
      </c>
      <c r="Y31" s="3">
        <v>6778368</v>
      </c>
      <c r="Z31" s="3">
        <v>403943</v>
      </c>
      <c r="AA31" s="10">
        <f t="shared" si="11"/>
        <v>82765825</v>
      </c>
      <c r="AB31" s="3">
        <v>25658640</v>
      </c>
      <c r="AC31" s="3">
        <v>14979560</v>
      </c>
      <c r="AD31" s="3">
        <v>6633105</v>
      </c>
      <c r="AE31" s="3">
        <v>324412</v>
      </c>
      <c r="AF31" s="10">
        <f t="shared" si="12"/>
        <v>47595717</v>
      </c>
      <c r="AG31" s="29">
        <f t="shared" si="6"/>
        <v>32879316</v>
      </c>
      <c r="AH31" s="29">
        <f t="shared" si="14"/>
        <v>2065998</v>
      </c>
      <c r="AI31" s="29">
        <f t="shared" si="15"/>
        <v>145263</v>
      </c>
      <c r="AJ31" s="29">
        <f t="shared" si="16"/>
        <v>79531</v>
      </c>
      <c r="AK31" s="37">
        <f t="shared" si="7"/>
        <v>35170108</v>
      </c>
      <c r="AL31" s="34"/>
    </row>
    <row r="32" spans="2:38" ht="18.600000000000001" customHeight="1" x14ac:dyDescent="0.25">
      <c r="B32" s="36">
        <f>+DATE(YEAR(B31),MONTH(B31)+1,1)</f>
        <v>45200</v>
      </c>
      <c r="C32" s="3">
        <v>101901</v>
      </c>
      <c r="D32" s="3">
        <v>2635</v>
      </c>
      <c r="E32" s="25">
        <v>25</v>
      </c>
      <c r="F32" s="3">
        <v>123</v>
      </c>
      <c r="G32" s="10">
        <f t="shared" si="0"/>
        <v>104684</v>
      </c>
      <c r="H32" s="48">
        <v>617717.19189999998</v>
      </c>
      <c r="I32" s="48">
        <v>80056.953999999998</v>
      </c>
      <c r="J32" s="3">
        <v>11588.25</v>
      </c>
      <c r="K32" s="3">
        <v>3082.9949999999999</v>
      </c>
      <c r="L32" s="10">
        <f t="shared" si="13"/>
        <v>712445.3909</v>
      </c>
      <c r="M32" s="6">
        <v>96025</v>
      </c>
      <c r="N32" s="3">
        <v>2489</v>
      </c>
      <c r="O32" s="3">
        <v>23</v>
      </c>
      <c r="P32" s="3">
        <v>119</v>
      </c>
      <c r="Q32" s="10">
        <f t="shared" si="9"/>
        <v>98656</v>
      </c>
      <c r="R32" s="48">
        <v>40040292.469999999</v>
      </c>
      <c r="S32" s="3">
        <v>2604165.2650000001</v>
      </c>
      <c r="T32" s="3">
        <v>146697</v>
      </c>
      <c r="U32" s="3">
        <v>113518</v>
      </c>
      <c r="V32" s="10">
        <f t="shared" si="10"/>
        <v>42904672.734999999</v>
      </c>
      <c r="W32" s="3">
        <v>62460184</v>
      </c>
      <c r="X32" s="3">
        <v>17615807</v>
      </c>
      <c r="Y32" s="3">
        <v>7512816</v>
      </c>
      <c r="Z32" s="3">
        <v>420078</v>
      </c>
      <c r="AA32" s="10">
        <f t="shared" si="11"/>
        <v>88008885</v>
      </c>
      <c r="AB32" s="3">
        <v>26558441</v>
      </c>
      <c r="AC32" s="3">
        <v>15444689</v>
      </c>
      <c r="AD32" s="3">
        <v>7356989</v>
      </c>
      <c r="AE32" s="3">
        <v>334280</v>
      </c>
      <c r="AF32" s="10">
        <f t="shared" si="12"/>
        <v>49694399</v>
      </c>
      <c r="AG32" s="29">
        <f t="shared" si="6"/>
        <v>35901743</v>
      </c>
      <c r="AH32" s="29">
        <f t="shared" si="14"/>
        <v>2171118</v>
      </c>
      <c r="AI32" s="29">
        <f t="shared" si="15"/>
        <v>155827</v>
      </c>
      <c r="AJ32" s="29">
        <f t="shared" si="16"/>
        <v>85798</v>
      </c>
      <c r="AK32" s="37">
        <f t="shared" si="7"/>
        <v>38314486</v>
      </c>
      <c r="AL32" s="34"/>
    </row>
    <row r="33" spans="1:40" ht="18.600000000000001" customHeight="1" x14ac:dyDescent="0.25">
      <c r="A33" s="34"/>
      <c r="B33" s="36">
        <f t="shared" ref="B33" si="17">+DATE(YEAR(B32),MONTH(B32)+1,1)</f>
        <v>45231</v>
      </c>
      <c r="C33" s="3">
        <v>106043</v>
      </c>
      <c r="D33" s="3">
        <v>2760</v>
      </c>
      <c r="E33" s="25">
        <v>25</v>
      </c>
      <c r="F33" s="3">
        <v>124</v>
      </c>
      <c r="G33" s="10">
        <f t="shared" si="0"/>
        <v>108952</v>
      </c>
      <c r="H33" s="48">
        <v>645558.16890000005</v>
      </c>
      <c r="I33" s="48">
        <v>81967.562000000005</v>
      </c>
      <c r="J33" s="3">
        <v>11588.25</v>
      </c>
      <c r="K33" s="3">
        <v>3097.9949999999999</v>
      </c>
      <c r="L33" s="10">
        <f t="shared" si="13"/>
        <v>742211.97590000008</v>
      </c>
      <c r="M33" s="6">
        <v>99625</v>
      </c>
      <c r="N33" s="3">
        <v>2568</v>
      </c>
      <c r="O33" s="3">
        <v>24</v>
      </c>
      <c r="P33" s="3">
        <v>120</v>
      </c>
      <c r="Q33" s="10">
        <f t="shared" si="9"/>
        <v>102337</v>
      </c>
      <c r="R33" s="48">
        <v>35507385.170000002</v>
      </c>
      <c r="S33" s="3">
        <v>2244792.9890000001</v>
      </c>
      <c r="T33" s="3">
        <v>152826.4</v>
      </c>
      <c r="U33" s="3">
        <v>100687</v>
      </c>
      <c r="V33" s="10">
        <f t="shared" si="10"/>
        <v>38005691.559</v>
      </c>
      <c r="W33" s="3">
        <v>57706287</v>
      </c>
      <c r="X33" s="3">
        <v>17455700</v>
      </c>
      <c r="Y33" s="3">
        <v>7725894</v>
      </c>
      <c r="Z33" s="3">
        <v>407039</v>
      </c>
      <c r="AA33" s="10">
        <f t="shared" si="11"/>
        <v>83294920</v>
      </c>
      <c r="AB33" s="3">
        <v>25132173</v>
      </c>
      <c r="AC33" s="3">
        <v>15481317</v>
      </c>
      <c r="AD33" s="3">
        <v>7576918</v>
      </c>
      <c r="AE33" s="3">
        <v>334677</v>
      </c>
      <c r="AF33" s="10">
        <f t="shared" si="12"/>
        <v>48525085</v>
      </c>
      <c r="AG33" s="29">
        <f t="shared" si="6"/>
        <v>32574114</v>
      </c>
      <c r="AH33" s="29">
        <f t="shared" si="14"/>
        <v>1974383</v>
      </c>
      <c r="AI33" s="29">
        <f t="shared" si="15"/>
        <v>148976</v>
      </c>
      <c r="AJ33" s="29">
        <f t="shared" si="16"/>
        <v>72362</v>
      </c>
      <c r="AK33" s="37">
        <f t="shared" si="7"/>
        <v>34769835</v>
      </c>
      <c r="AL33" s="34"/>
      <c r="AM33" s="34"/>
      <c r="AN33" s="34"/>
    </row>
    <row r="34" spans="1:40" ht="18.600000000000001" customHeight="1" x14ac:dyDescent="0.25">
      <c r="A34" s="34"/>
      <c r="B34" s="36">
        <f>+DATE(YEAR(B33),MONTH(B33)+1,1)</f>
        <v>45261</v>
      </c>
      <c r="C34" s="26">
        <v>108982</v>
      </c>
      <c r="D34" s="26">
        <v>2857</v>
      </c>
      <c r="E34" s="27">
        <v>25</v>
      </c>
      <c r="F34" s="26">
        <v>124</v>
      </c>
      <c r="G34" s="10">
        <f t="shared" si="0"/>
        <v>111988</v>
      </c>
      <c r="H34" s="49">
        <v>665920.35389999999</v>
      </c>
      <c r="I34" s="49">
        <v>83510.736000000004</v>
      </c>
      <c r="J34" s="26">
        <v>11588.25</v>
      </c>
      <c r="K34" s="26">
        <v>3097.9949999999999</v>
      </c>
      <c r="L34" s="10">
        <f t="shared" si="13"/>
        <v>764117.33490000002</v>
      </c>
      <c r="M34" s="28">
        <v>103201</v>
      </c>
      <c r="N34" s="26">
        <v>2685</v>
      </c>
      <c r="O34" s="26">
        <v>24</v>
      </c>
      <c r="P34" s="26">
        <v>121</v>
      </c>
      <c r="Q34" s="10">
        <f t="shared" si="9"/>
        <v>106031</v>
      </c>
      <c r="R34" s="49">
        <v>35489841.770000003</v>
      </c>
      <c r="S34" s="26">
        <v>2185532.3470000001</v>
      </c>
      <c r="T34" s="26">
        <v>131697.79999999999</v>
      </c>
      <c r="U34" s="26">
        <v>93353</v>
      </c>
      <c r="V34" s="10">
        <f t="shared" si="10"/>
        <v>37900424.917000003</v>
      </c>
      <c r="W34" s="26">
        <v>52156186</v>
      </c>
      <c r="X34" s="26">
        <v>16114884</v>
      </c>
      <c r="Y34" s="26">
        <v>7509247</v>
      </c>
      <c r="Z34" s="26">
        <v>394765</v>
      </c>
      <c r="AA34" s="10">
        <f t="shared" si="11"/>
        <v>76175082</v>
      </c>
      <c r="AB34" s="26">
        <v>20806794</v>
      </c>
      <c r="AC34" s="26">
        <v>14230582</v>
      </c>
      <c r="AD34" s="26">
        <v>7366329</v>
      </c>
      <c r="AE34" s="26">
        <v>325595</v>
      </c>
      <c r="AF34" s="10">
        <f t="shared" si="12"/>
        <v>42729300</v>
      </c>
      <c r="AG34" s="29">
        <f t="shared" si="6"/>
        <v>31349392</v>
      </c>
      <c r="AH34" s="29">
        <f t="shared" si="14"/>
        <v>1884302</v>
      </c>
      <c r="AI34" s="29">
        <f t="shared" si="15"/>
        <v>142918</v>
      </c>
      <c r="AJ34" s="29">
        <f t="shared" si="16"/>
        <v>69170</v>
      </c>
      <c r="AK34" s="37">
        <f t="shared" si="7"/>
        <v>33445782</v>
      </c>
      <c r="AL34" s="34"/>
      <c r="AM34" s="34"/>
      <c r="AN34" s="34"/>
    </row>
    <row r="35" spans="1:40" ht="15.75" x14ac:dyDescent="0.25">
      <c r="A35" s="34"/>
      <c r="B35" s="36">
        <f>+DATE(YEAR(B34),MONTH(B34)+1,1)</f>
        <v>45292</v>
      </c>
      <c r="C35" s="26">
        <v>110602</v>
      </c>
      <c r="D35" s="26">
        <v>2900</v>
      </c>
      <c r="E35" s="27">
        <v>25</v>
      </c>
      <c r="F35" s="26">
        <v>124</v>
      </c>
      <c r="G35" s="10">
        <f t="shared" si="0"/>
        <v>113651</v>
      </c>
      <c r="H35" s="49">
        <v>677354.39390000002</v>
      </c>
      <c r="I35" s="49">
        <v>84379.434999999998</v>
      </c>
      <c r="J35" s="26">
        <v>11588.25</v>
      </c>
      <c r="K35" s="26">
        <v>3097.9949999999999</v>
      </c>
      <c r="L35" s="10">
        <f>SUM(H35:K35)</f>
        <v>776420.07390000008</v>
      </c>
      <c r="M35" s="26">
        <v>105411</v>
      </c>
      <c r="N35" s="26">
        <v>2789</v>
      </c>
      <c r="O35" s="26">
        <v>24</v>
      </c>
      <c r="P35" s="26">
        <v>122</v>
      </c>
      <c r="Q35" s="10">
        <f t="shared" si="9"/>
        <v>108346</v>
      </c>
      <c r="R35" s="49">
        <v>35858755.740000002</v>
      </c>
      <c r="S35" s="26">
        <v>2489938.892</v>
      </c>
      <c r="T35" s="26">
        <v>135943.4</v>
      </c>
      <c r="U35" s="26">
        <v>83880</v>
      </c>
      <c r="V35" s="10">
        <f>SUM(R35:U35)</f>
        <v>38568518.031999998</v>
      </c>
      <c r="W35" s="26">
        <v>45879156</v>
      </c>
      <c r="X35" s="26">
        <v>14914698</v>
      </c>
      <c r="Y35" s="26">
        <v>7151373</v>
      </c>
      <c r="Z35" s="26">
        <v>406804</v>
      </c>
      <c r="AA35" s="10">
        <f>SUM(W35:Z35)</f>
        <v>68352031</v>
      </c>
      <c r="AB35" s="26">
        <v>16216124</v>
      </c>
      <c r="AC35" s="26">
        <v>12891217</v>
      </c>
      <c r="AD35" s="26">
        <v>7011470</v>
      </c>
      <c r="AE35" s="26">
        <v>338501</v>
      </c>
      <c r="AF35" s="10">
        <f>SUM(AB35:AE35)</f>
        <v>36457312</v>
      </c>
      <c r="AG35" s="29">
        <f t="shared" si="6"/>
        <v>29663032</v>
      </c>
      <c r="AH35" s="29">
        <f t="shared" si="14"/>
        <v>2023481</v>
      </c>
      <c r="AI35" s="29">
        <f t="shared" si="15"/>
        <v>139903</v>
      </c>
      <c r="AJ35" s="29">
        <f t="shared" si="16"/>
        <v>68303</v>
      </c>
      <c r="AK35" s="37">
        <f t="shared" si="7"/>
        <v>31894719</v>
      </c>
      <c r="AL35" s="34"/>
      <c r="AM35" s="34"/>
      <c r="AN35" s="34"/>
    </row>
    <row r="36" spans="1:40" ht="15.75" x14ac:dyDescent="0.25">
      <c r="A36" s="34"/>
      <c r="B36" s="36">
        <f>+DATE(YEAR(B35),MONTH(B35)+1,1)</f>
        <v>45323</v>
      </c>
      <c r="C36" s="26">
        <v>112900</v>
      </c>
      <c r="D36" s="26">
        <v>2942</v>
      </c>
      <c r="E36" s="27">
        <v>24</v>
      </c>
      <c r="F36" s="26">
        <v>124</v>
      </c>
      <c r="G36" s="10">
        <f t="shared" si="0"/>
        <v>115990</v>
      </c>
      <c r="H36" s="49">
        <v>693472.58889999997</v>
      </c>
      <c r="I36" s="49">
        <v>84766.194000000003</v>
      </c>
      <c r="J36" s="26">
        <v>11443.25</v>
      </c>
      <c r="K36" s="26">
        <v>3093.395</v>
      </c>
      <c r="L36" s="10">
        <f>SUM(H36:K36)</f>
        <v>792775.42790000001</v>
      </c>
      <c r="M36" s="26">
        <v>107586</v>
      </c>
      <c r="N36" s="26">
        <v>2813</v>
      </c>
      <c r="O36" s="26">
        <v>23</v>
      </c>
      <c r="P36" s="26">
        <v>121</v>
      </c>
      <c r="Q36" s="10">
        <f t="shared" si="9"/>
        <v>110543</v>
      </c>
      <c r="R36" s="49">
        <v>39701936.759999998</v>
      </c>
      <c r="S36" s="26">
        <v>2541177.7930000001</v>
      </c>
      <c r="T36" s="26">
        <v>133730.20000000001</v>
      </c>
      <c r="U36" s="26">
        <v>82045</v>
      </c>
      <c r="V36" s="10">
        <f t="shared" ref="V36:V49" si="18">SUM(R36:U36)</f>
        <v>42458889.752999999</v>
      </c>
      <c r="W36" s="26">
        <v>45319786</v>
      </c>
      <c r="X36" s="26">
        <v>15340139</v>
      </c>
      <c r="Y36" s="26">
        <v>2828993</v>
      </c>
      <c r="Z36" s="26">
        <v>418784</v>
      </c>
      <c r="AA36" s="10">
        <f>SUM(W36:Z36)</f>
        <v>63907702</v>
      </c>
      <c r="AB36" s="26">
        <v>13822082</v>
      </c>
      <c r="AC36" s="26">
        <v>13131454</v>
      </c>
      <c r="AD36" s="26">
        <v>2693283</v>
      </c>
      <c r="AE36" s="26">
        <v>348226</v>
      </c>
      <c r="AF36" s="10">
        <f>SUM(AB36:AE36)</f>
        <v>29995045</v>
      </c>
      <c r="AG36" s="29">
        <f t="shared" si="6"/>
        <v>31497704</v>
      </c>
      <c r="AH36" s="29">
        <f t="shared" si="14"/>
        <v>2208685</v>
      </c>
      <c r="AI36" s="29">
        <f t="shared" si="15"/>
        <v>135710</v>
      </c>
      <c r="AJ36" s="29">
        <f t="shared" si="16"/>
        <v>70558</v>
      </c>
      <c r="AK36" s="37">
        <f t="shared" si="7"/>
        <v>33912657</v>
      </c>
      <c r="AL36" s="34"/>
      <c r="AM36" s="34"/>
      <c r="AN36" s="34"/>
    </row>
    <row r="37" spans="1:40" ht="15.75" x14ac:dyDescent="0.25">
      <c r="A37" s="34"/>
      <c r="B37" s="36">
        <f>+DATE(YEAR(B36),MONTH(B36)+1,1)</f>
        <v>45352</v>
      </c>
      <c r="C37" s="26">
        <v>115671</v>
      </c>
      <c r="D37" s="26">
        <v>3015</v>
      </c>
      <c r="E37" s="26">
        <v>24</v>
      </c>
      <c r="F37" s="26">
        <v>124</v>
      </c>
      <c r="G37" s="10">
        <f t="shared" si="0"/>
        <v>118834</v>
      </c>
      <c r="H37" s="49">
        <v>712506.41590000002</v>
      </c>
      <c r="I37" s="49">
        <v>86212.671000000002</v>
      </c>
      <c r="J37" s="26">
        <v>11443.25</v>
      </c>
      <c r="K37" s="26">
        <v>3113.395</v>
      </c>
      <c r="L37" s="10">
        <f t="shared" ref="L37:L49" si="19">SUM(H37:K37)</f>
        <v>813275.73190000001</v>
      </c>
      <c r="M37" s="26">
        <v>110689</v>
      </c>
      <c r="N37" s="26">
        <v>2864</v>
      </c>
      <c r="O37" s="26">
        <v>23</v>
      </c>
      <c r="P37" s="26">
        <v>120</v>
      </c>
      <c r="Q37" s="10">
        <f t="shared" si="9"/>
        <v>113696</v>
      </c>
      <c r="R37" s="49">
        <v>49719432.670000002</v>
      </c>
      <c r="S37" s="26">
        <v>3229077.7059999998</v>
      </c>
      <c r="T37" s="26">
        <v>133784.4</v>
      </c>
      <c r="U37" s="26">
        <v>97304</v>
      </c>
      <c r="V37" s="10">
        <f t="shared" si="18"/>
        <v>53179598.776000001</v>
      </c>
      <c r="W37" s="26">
        <v>45513960</v>
      </c>
      <c r="X37" s="26">
        <v>14808040</v>
      </c>
      <c r="Y37" s="26">
        <v>2639016</v>
      </c>
      <c r="Z37" s="26">
        <v>382912</v>
      </c>
      <c r="AA37" s="10">
        <f>SUM(W37:Z37)</f>
        <v>63343928</v>
      </c>
      <c r="AB37" s="26">
        <v>10333348</v>
      </c>
      <c r="AC37" s="26">
        <v>12172226</v>
      </c>
      <c r="AD37" s="26">
        <v>2505672</v>
      </c>
      <c r="AE37" s="26">
        <v>307394</v>
      </c>
      <c r="AF37" s="10">
        <f>SUM(AB37:AE37)</f>
        <v>25318640</v>
      </c>
      <c r="AG37" s="29">
        <f t="shared" si="6"/>
        <v>35180612</v>
      </c>
      <c r="AH37" s="29">
        <f t="shared" si="14"/>
        <v>2635814</v>
      </c>
      <c r="AI37" s="29">
        <f t="shared" si="15"/>
        <v>133344</v>
      </c>
      <c r="AJ37" s="29">
        <f t="shared" si="16"/>
        <v>75518</v>
      </c>
      <c r="AK37" s="37">
        <f t="shared" si="7"/>
        <v>38025288</v>
      </c>
      <c r="AL37" s="34"/>
      <c r="AM37" s="34"/>
      <c r="AN37" s="34"/>
    </row>
    <row r="38" spans="1:40" ht="15.75" x14ac:dyDescent="0.25">
      <c r="A38" s="34"/>
      <c r="B38" s="36">
        <f>+DATE(YEAR(B37),MONTH(B37)+1,1)</f>
        <v>45383</v>
      </c>
      <c r="C38" s="26">
        <v>118114</v>
      </c>
      <c r="D38" s="26">
        <v>3107</v>
      </c>
      <c r="E38" s="26">
        <v>24</v>
      </c>
      <c r="F38" s="26">
        <v>125</v>
      </c>
      <c r="G38" s="10">
        <f t="shared" si="0"/>
        <v>121370</v>
      </c>
      <c r="H38" s="49">
        <v>729423.22589999996</v>
      </c>
      <c r="I38" s="49">
        <v>87537.379000000001</v>
      </c>
      <c r="J38" s="26">
        <v>11443.25</v>
      </c>
      <c r="K38" s="26">
        <v>3122.1790000000001</v>
      </c>
      <c r="L38" s="10">
        <f t="shared" si="19"/>
        <v>831526.03389999992</v>
      </c>
      <c r="M38" s="26">
        <v>113275</v>
      </c>
      <c r="N38" s="26">
        <v>2951</v>
      </c>
      <c r="O38" s="26">
        <v>23</v>
      </c>
      <c r="P38" s="26">
        <v>120</v>
      </c>
      <c r="Q38" s="10">
        <f t="shared" si="9"/>
        <v>116369</v>
      </c>
      <c r="R38" s="49">
        <v>58104703.939999998</v>
      </c>
      <c r="S38" s="26">
        <v>3625322.54</v>
      </c>
      <c r="T38" s="26">
        <v>173226</v>
      </c>
      <c r="U38" s="26">
        <v>107410</v>
      </c>
      <c r="V38" s="10">
        <f t="shared" si="18"/>
        <v>62010662.479999997</v>
      </c>
      <c r="W38" s="26">
        <v>51954165</v>
      </c>
      <c r="X38" s="26">
        <v>15969075</v>
      </c>
      <c r="Y38" s="26">
        <v>2559929</v>
      </c>
      <c r="Z38" s="26">
        <v>401057</v>
      </c>
      <c r="AA38" s="10">
        <f t="shared" ref="AA38:AA49" si="20">SUM(W38:Z38)</f>
        <v>70884226</v>
      </c>
      <c r="AB38" s="26">
        <v>11136691</v>
      </c>
      <c r="AC38" s="26">
        <v>12982647</v>
      </c>
      <c r="AD38" s="26">
        <v>2394403</v>
      </c>
      <c r="AE38" s="26">
        <v>312583</v>
      </c>
      <c r="AF38" s="10">
        <f t="shared" ref="AF38:AF49" si="21">SUM(AB38:AE38)</f>
        <v>26826324</v>
      </c>
      <c r="AG38" s="29">
        <f t="shared" ref="AG38" si="22">W38-AB38</f>
        <v>40817474</v>
      </c>
      <c r="AH38" s="29">
        <f t="shared" ref="AH38" si="23">X38-AC38</f>
        <v>2986428</v>
      </c>
      <c r="AI38" s="29">
        <f t="shared" ref="AI38" si="24">Y38-AD38</f>
        <v>165526</v>
      </c>
      <c r="AJ38" s="29">
        <f t="shared" ref="AJ38" si="25">Z38-AE38</f>
        <v>88474</v>
      </c>
      <c r="AK38" s="37">
        <f t="shared" ref="AK38" si="26">SUM(AG38:AJ38)</f>
        <v>44057902</v>
      </c>
      <c r="AL38" s="34"/>
      <c r="AM38" s="34"/>
      <c r="AN38" s="34"/>
    </row>
    <row r="39" spans="1:40" ht="15.75" x14ac:dyDescent="0.25">
      <c r="A39" s="34"/>
      <c r="B39" s="36">
        <v>45413</v>
      </c>
      <c r="C39" s="26">
        <v>121195</v>
      </c>
      <c r="D39" s="26">
        <v>3212</v>
      </c>
      <c r="E39" s="26">
        <v>24</v>
      </c>
      <c r="F39" s="26">
        <v>126</v>
      </c>
      <c r="G39" s="10">
        <f t="shared" si="0"/>
        <v>124557</v>
      </c>
      <c r="H39" s="49">
        <v>750436.06590000005</v>
      </c>
      <c r="I39" s="49">
        <v>89310.948999999993</v>
      </c>
      <c r="J39" s="26">
        <v>11443.25</v>
      </c>
      <c r="K39" s="26">
        <v>3134.1790000000001</v>
      </c>
      <c r="L39" s="10">
        <f t="shared" si="19"/>
        <v>854324.44390000007</v>
      </c>
      <c r="M39" s="26">
        <v>115836</v>
      </c>
      <c r="N39" s="26">
        <v>3046</v>
      </c>
      <c r="O39" s="26">
        <v>24</v>
      </c>
      <c r="P39" s="26">
        <v>121</v>
      </c>
      <c r="Q39" s="10">
        <f t="shared" si="9"/>
        <v>119027</v>
      </c>
      <c r="R39" s="49">
        <v>48434470</v>
      </c>
      <c r="S39" s="26">
        <v>2903589.7510000002</v>
      </c>
      <c r="T39" s="26">
        <v>149754.6</v>
      </c>
      <c r="U39" s="26">
        <v>97904</v>
      </c>
      <c r="V39" s="10">
        <f t="shared" si="18"/>
        <v>51585718.351000004</v>
      </c>
      <c r="W39" s="26">
        <v>54930710</v>
      </c>
      <c r="X39" s="26">
        <v>16706385</v>
      </c>
      <c r="Y39" s="26">
        <v>2881508</v>
      </c>
      <c r="Z39" s="26">
        <v>399054</v>
      </c>
      <c r="AA39" s="10">
        <f t="shared" si="20"/>
        <v>74917657</v>
      </c>
      <c r="AB39" s="26">
        <v>15050089</v>
      </c>
      <c r="AC39" s="26">
        <v>14051652</v>
      </c>
      <c r="AD39" s="26">
        <v>2732853</v>
      </c>
      <c r="AE39" s="26">
        <v>315748</v>
      </c>
      <c r="AF39" s="10">
        <f t="shared" si="21"/>
        <v>32150342</v>
      </c>
      <c r="AG39" s="29">
        <f t="shared" ref="AG39:AG40" si="27">W39-AB39</f>
        <v>39880621</v>
      </c>
      <c r="AH39" s="29">
        <f t="shared" ref="AH39:AH40" si="28">X39-AC39</f>
        <v>2654733</v>
      </c>
      <c r="AI39" s="29">
        <f t="shared" ref="AI39:AI40" si="29">Y39-AD39</f>
        <v>148655</v>
      </c>
      <c r="AJ39" s="29">
        <f t="shared" ref="AJ39:AJ40" si="30">Z39-AE39</f>
        <v>83306</v>
      </c>
      <c r="AK39" s="37">
        <f t="shared" ref="AK39:AK40" si="31">SUM(AG39:AJ39)</f>
        <v>42767315</v>
      </c>
      <c r="AL39" s="34"/>
      <c r="AM39" s="34"/>
      <c r="AN39" s="34"/>
    </row>
    <row r="40" spans="1:40" ht="15.75" x14ac:dyDescent="0.25">
      <c r="A40" s="34"/>
      <c r="B40" s="36">
        <f>+DATE(YEAR(B39),MONTH(B39)+1,1)</f>
        <v>45444</v>
      </c>
      <c r="C40" s="26">
        <v>124096</v>
      </c>
      <c r="D40" s="26">
        <v>3311</v>
      </c>
      <c r="E40" s="26">
        <v>24</v>
      </c>
      <c r="F40" s="26">
        <v>126</v>
      </c>
      <c r="G40" s="10">
        <f t="shared" si="0"/>
        <v>127557</v>
      </c>
      <c r="H40" s="49">
        <v>771480.16689999995</v>
      </c>
      <c r="I40" s="49">
        <v>92801.317999999999</v>
      </c>
      <c r="J40" s="26">
        <v>11443.25</v>
      </c>
      <c r="K40" s="26">
        <v>3134.1790000000001</v>
      </c>
      <c r="L40" s="10">
        <f t="shared" si="19"/>
        <v>878858.91389999993</v>
      </c>
      <c r="M40" s="26">
        <v>118924</v>
      </c>
      <c r="N40" s="26">
        <v>3147</v>
      </c>
      <c r="O40" s="26">
        <v>24</v>
      </c>
      <c r="P40" s="26">
        <v>121</v>
      </c>
      <c r="Q40" s="10">
        <f t="shared" si="9"/>
        <v>122216</v>
      </c>
      <c r="R40" s="49">
        <v>50070821.109999999</v>
      </c>
      <c r="S40" s="26">
        <v>3001864.9750000001</v>
      </c>
      <c r="T40" s="26">
        <v>119634.8</v>
      </c>
      <c r="U40" s="26">
        <v>108917</v>
      </c>
      <c r="V40" s="10">
        <f t="shared" si="18"/>
        <v>53301237.884999998</v>
      </c>
      <c r="W40" s="26">
        <v>73060795</v>
      </c>
      <c r="X40" s="26">
        <v>17983502</v>
      </c>
      <c r="Y40" s="26">
        <v>2791715</v>
      </c>
      <c r="Z40" s="26">
        <v>407542</v>
      </c>
      <c r="AA40" s="10">
        <f t="shared" si="20"/>
        <v>94243554</v>
      </c>
      <c r="AB40" s="26">
        <v>25394236</v>
      </c>
      <c r="AC40" s="26">
        <v>15230173</v>
      </c>
      <c r="AD40" s="26">
        <v>2676700</v>
      </c>
      <c r="AE40" s="26">
        <v>321878</v>
      </c>
      <c r="AF40" s="10">
        <f t="shared" si="21"/>
        <v>43622987</v>
      </c>
      <c r="AG40" s="29">
        <f t="shared" si="27"/>
        <v>47666559</v>
      </c>
      <c r="AH40" s="29">
        <f t="shared" si="28"/>
        <v>2753329</v>
      </c>
      <c r="AI40" s="29">
        <f t="shared" si="29"/>
        <v>115015</v>
      </c>
      <c r="AJ40" s="29">
        <f t="shared" si="30"/>
        <v>85664</v>
      </c>
      <c r="AK40" s="37">
        <f t="shared" si="31"/>
        <v>50620567</v>
      </c>
      <c r="AL40" s="34"/>
      <c r="AM40" s="34"/>
      <c r="AN40" s="34"/>
    </row>
    <row r="41" spans="1:40" ht="15.75" x14ac:dyDescent="0.25">
      <c r="A41" s="34"/>
      <c r="B41" s="36">
        <f t="shared" ref="B41:B49" si="32">+DATE(YEAR(B40),MONTH(B40)+1,1)</f>
        <v>45474</v>
      </c>
      <c r="C41" s="26">
        <v>126456</v>
      </c>
      <c r="D41" s="26">
        <v>3356</v>
      </c>
      <c r="E41" s="26">
        <v>26</v>
      </c>
      <c r="F41" s="26">
        <v>124</v>
      </c>
      <c r="G41" s="10">
        <f t="shared" si="0"/>
        <v>129962</v>
      </c>
      <c r="H41" s="49">
        <v>788558.70389999996</v>
      </c>
      <c r="I41" s="49">
        <v>93260.872000000003</v>
      </c>
      <c r="J41" s="26">
        <v>17060.008000000002</v>
      </c>
      <c r="K41" s="26">
        <v>3097.1790000000001</v>
      </c>
      <c r="L41" s="10">
        <f t="shared" si="19"/>
        <v>901976.76289999997</v>
      </c>
      <c r="M41" s="26">
        <v>121468</v>
      </c>
      <c r="N41" s="26">
        <v>3223</v>
      </c>
      <c r="O41" s="26">
        <v>24</v>
      </c>
      <c r="P41" s="26">
        <v>120</v>
      </c>
      <c r="Q41" s="10">
        <f t="shared" si="9"/>
        <v>124835</v>
      </c>
      <c r="R41" s="49">
        <v>47462709.399999999</v>
      </c>
      <c r="S41" s="26">
        <v>2900890.7230000002</v>
      </c>
      <c r="T41" s="26">
        <v>136165.79999999999</v>
      </c>
      <c r="U41" s="26">
        <v>92930</v>
      </c>
      <c r="V41" s="10">
        <f t="shared" si="18"/>
        <v>50592695.922999993</v>
      </c>
      <c r="W41" s="26">
        <v>74054323</v>
      </c>
      <c r="X41" s="26">
        <v>18056489</v>
      </c>
      <c r="Y41" s="26">
        <v>2871822</v>
      </c>
      <c r="Z41" s="26">
        <v>388646</v>
      </c>
      <c r="AA41" s="10">
        <f t="shared" si="20"/>
        <v>95371280</v>
      </c>
      <c r="AB41" s="26">
        <v>33118248</v>
      </c>
      <c r="AC41" s="26">
        <v>16782396</v>
      </c>
      <c r="AD41" s="26">
        <v>2737636</v>
      </c>
      <c r="AE41" s="26">
        <v>315459</v>
      </c>
      <c r="AF41" s="10">
        <f t="shared" si="21"/>
        <v>52953739</v>
      </c>
      <c r="AG41" s="29">
        <f t="shared" ref="AG41:AG46" si="33">W41-AB41</f>
        <v>40936075</v>
      </c>
      <c r="AH41" s="29">
        <f t="shared" ref="AH41:AH46" si="34">X41-AC41</f>
        <v>1274093</v>
      </c>
      <c r="AI41" s="29">
        <f t="shared" ref="AI41:AI46" si="35">Y41-AD41</f>
        <v>134186</v>
      </c>
      <c r="AJ41" s="29">
        <f t="shared" ref="AJ41:AJ46" si="36">Z41-AE41</f>
        <v>73187</v>
      </c>
      <c r="AK41" s="37">
        <f t="shared" ref="AK41:AK49" si="37">SUM(AG41:AJ41)</f>
        <v>42417541</v>
      </c>
      <c r="AL41" s="34"/>
      <c r="AM41" s="34"/>
      <c r="AN41" s="34"/>
    </row>
    <row r="42" spans="1:40" ht="15.75" x14ac:dyDescent="0.25">
      <c r="A42" s="34"/>
      <c r="B42" s="36">
        <f t="shared" si="32"/>
        <v>45505</v>
      </c>
      <c r="C42" s="26">
        <v>128706</v>
      </c>
      <c r="D42" s="26">
        <v>3397</v>
      </c>
      <c r="E42" s="26">
        <v>26</v>
      </c>
      <c r="F42" s="26">
        <v>125</v>
      </c>
      <c r="G42" s="10">
        <f t="shared" si="0"/>
        <v>132254</v>
      </c>
      <c r="H42" s="49">
        <v>805409.93590000004</v>
      </c>
      <c r="I42" s="49">
        <v>93907.240999999995</v>
      </c>
      <c r="J42" s="26">
        <v>17060.008000000002</v>
      </c>
      <c r="K42" s="26">
        <v>3109.1790000000001</v>
      </c>
      <c r="L42" s="10">
        <f t="shared" si="19"/>
        <v>919486.36390000011</v>
      </c>
      <c r="M42" s="26">
        <v>123340</v>
      </c>
      <c r="N42" s="26">
        <v>3255</v>
      </c>
      <c r="O42" s="26">
        <v>24</v>
      </c>
      <c r="P42" s="26">
        <v>121</v>
      </c>
      <c r="Q42" s="10">
        <f t="shared" si="9"/>
        <v>126740</v>
      </c>
      <c r="R42" s="49">
        <v>50719863.799999997</v>
      </c>
      <c r="S42" s="26">
        <v>4872330.71</v>
      </c>
      <c r="T42" s="26">
        <v>353247</v>
      </c>
      <c r="U42" s="26">
        <v>155379</v>
      </c>
      <c r="V42" s="10">
        <f t="shared" si="18"/>
        <v>56100820.509999998</v>
      </c>
      <c r="W42" s="26">
        <v>74983012</v>
      </c>
      <c r="X42" s="26">
        <v>18413897</v>
      </c>
      <c r="Y42" s="26">
        <v>3834832</v>
      </c>
      <c r="Z42" s="26">
        <v>389633</v>
      </c>
      <c r="AA42" s="10">
        <f t="shared" si="20"/>
        <v>97621374</v>
      </c>
      <c r="AB42" s="26">
        <v>31420771</v>
      </c>
      <c r="AC42" s="26">
        <v>15714760</v>
      </c>
      <c r="AD42" s="26">
        <v>3484945</v>
      </c>
      <c r="AE42" s="26">
        <v>306900</v>
      </c>
      <c r="AF42" s="10">
        <f t="shared" si="21"/>
        <v>50927376</v>
      </c>
      <c r="AG42" s="29">
        <f t="shared" si="33"/>
        <v>43562241</v>
      </c>
      <c r="AH42" s="29">
        <f t="shared" si="34"/>
        <v>2699137</v>
      </c>
      <c r="AI42" s="29">
        <f t="shared" si="35"/>
        <v>349887</v>
      </c>
      <c r="AJ42" s="29">
        <f t="shared" si="36"/>
        <v>82733</v>
      </c>
      <c r="AK42" s="37">
        <f t="shared" si="37"/>
        <v>46693998</v>
      </c>
      <c r="AL42" s="34"/>
      <c r="AM42" s="34"/>
      <c r="AN42" s="34"/>
    </row>
    <row r="43" spans="1:40" ht="15.75" x14ac:dyDescent="0.25">
      <c r="A43" s="34"/>
      <c r="B43" s="36">
        <f t="shared" si="32"/>
        <v>45536</v>
      </c>
      <c r="C43" s="26">
        <v>132061</v>
      </c>
      <c r="D43" s="26">
        <v>3468</v>
      </c>
      <c r="E43" s="26">
        <v>26</v>
      </c>
      <c r="F43" s="26">
        <v>126</v>
      </c>
      <c r="G43" s="10">
        <f t="shared" si="0"/>
        <v>135681</v>
      </c>
      <c r="H43" s="49">
        <v>831454.32490000001</v>
      </c>
      <c r="I43" s="49">
        <v>96278.024999999994</v>
      </c>
      <c r="J43" s="26">
        <v>17060.008000000002</v>
      </c>
      <c r="K43" s="26">
        <v>3114.1790000000001</v>
      </c>
      <c r="L43" s="10">
        <f t="shared" si="19"/>
        <v>947906.53690000006</v>
      </c>
      <c r="M43" s="26">
        <v>126457</v>
      </c>
      <c r="N43" s="26">
        <v>3292</v>
      </c>
      <c r="O43" s="26">
        <v>24</v>
      </c>
      <c r="P43" s="26">
        <v>120</v>
      </c>
      <c r="Q43" s="10">
        <f t="shared" si="9"/>
        <v>129893</v>
      </c>
      <c r="R43" s="49">
        <v>55076355.100000001</v>
      </c>
      <c r="S43" s="26">
        <v>4579025.0810000002</v>
      </c>
      <c r="T43" s="26">
        <v>435774.2</v>
      </c>
      <c r="U43" s="26">
        <v>138529</v>
      </c>
      <c r="V43" s="10">
        <f t="shared" si="18"/>
        <v>60229683.381000005</v>
      </c>
      <c r="W43" s="26">
        <v>78227182</v>
      </c>
      <c r="X43" s="26">
        <v>18999200</v>
      </c>
      <c r="Y43" s="26">
        <v>3946968</v>
      </c>
      <c r="Z43" s="26">
        <v>368261</v>
      </c>
      <c r="AA43" s="10">
        <f t="shared" si="20"/>
        <v>101541611</v>
      </c>
      <c r="AB43" s="26">
        <v>30188999</v>
      </c>
      <c r="AC43" s="26">
        <v>16188454</v>
      </c>
      <c r="AD43" s="26">
        <v>3515654</v>
      </c>
      <c r="AE43" s="26">
        <v>285289</v>
      </c>
      <c r="AF43" s="10">
        <f t="shared" si="21"/>
        <v>50178396</v>
      </c>
      <c r="AG43" s="29">
        <f t="shared" si="33"/>
        <v>48038183</v>
      </c>
      <c r="AH43" s="29">
        <f t="shared" si="34"/>
        <v>2810746</v>
      </c>
      <c r="AI43" s="29">
        <f t="shared" si="35"/>
        <v>431314</v>
      </c>
      <c r="AJ43" s="29">
        <f t="shared" si="36"/>
        <v>82972</v>
      </c>
      <c r="AK43" s="37">
        <f t="shared" si="37"/>
        <v>51363215</v>
      </c>
      <c r="AL43" s="34"/>
      <c r="AM43" s="34"/>
      <c r="AN43" s="34"/>
    </row>
    <row r="44" spans="1:40" ht="15.75" x14ac:dyDescent="0.25">
      <c r="A44" s="34"/>
      <c r="B44" s="36">
        <f t="shared" si="32"/>
        <v>45566</v>
      </c>
      <c r="C44" s="26">
        <v>135800</v>
      </c>
      <c r="D44" s="26">
        <v>3516</v>
      </c>
      <c r="E44" s="26">
        <v>26</v>
      </c>
      <c r="F44" s="26">
        <v>126</v>
      </c>
      <c r="G44" s="10">
        <f t="shared" si="0"/>
        <v>139468</v>
      </c>
      <c r="H44" s="49">
        <v>860189.81689999998</v>
      </c>
      <c r="I44" s="49">
        <v>97858.657000000007</v>
      </c>
      <c r="J44" s="26">
        <v>17060.008000000002</v>
      </c>
      <c r="K44" s="26">
        <v>3114.1790000000001</v>
      </c>
      <c r="L44" s="10">
        <f t="shared" si="19"/>
        <v>978222.66090000002</v>
      </c>
      <c r="M44" s="26">
        <v>130961</v>
      </c>
      <c r="N44" s="26">
        <v>3380</v>
      </c>
      <c r="O44" s="26">
        <v>26</v>
      </c>
      <c r="P44" s="26">
        <v>121</v>
      </c>
      <c r="Q44" s="10">
        <f t="shared" si="9"/>
        <v>134488</v>
      </c>
      <c r="R44" s="49">
        <v>54524726.75</v>
      </c>
      <c r="S44" s="26">
        <v>6505847.1890000002</v>
      </c>
      <c r="T44" s="26">
        <v>420663.8</v>
      </c>
      <c r="U44" s="26">
        <v>98412</v>
      </c>
      <c r="V44" s="10">
        <f t="shared" si="18"/>
        <v>61549649.739</v>
      </c>
      <c r="W44" s="26">
        <v>79056304</v>
      </c>
      <c r="X44" s="26">
        <v>20344225</v>
      </c>
      <c r="Y44" s="26">
        <v>3819215</v>
      </c>
      <c r="Z44" s="26">
        <v>376013</v>
      </c>
      <c r="AA44" s="10">
        <f t="shared" si="20"/>
        <v>103595757</v>
      </c>
      <c r="AB44" s="26">
        <v>31101944</v>
      </c>
      <c r="AC44" s="26">
        <v>17690961</v>
      </c>
      <c r="AD44" s="26">
        <v>3408071</v>
      </c>
      <c r="AE44" s="26">
        <v>288648</v>
      </c>
      <c r="AF44" s="10">
        <f t="shared" si="21"/>
        <v>52489624</v>
      </c>
      <c r="AG44" s="29">
        <f t="shared" si="33"/>
        <v>47954360</v>
      </c>
      <c r="AH44" s="29">
        <f t="shared" si="34"/>
        <v>2653264</v>
      </c>
      <c r="AI44" s="29">
        <f t="shared" si="35"/>
        <v>411144</v>
      </c>
      <c r="AJ44" s="29">
        <f t="shared" si="36"/>
        <v>87365</v>
      </c>
      <c r="AK44" s="37">
        <f t="shared" si="37"/>
        <v>51106133</v>
      </c>
      <c r="AL44" s="34"/>
      <c r="AM44" s="34"/>
      <c r="AN44" s="34"/>
    </row>
    <row r="45" spans="1:40" ht="15.75" x14ac:dyDescent="0.25">
      <c r="A45" s="34"/>
      <c r="B45" s="36">
        <f t="shared" si="32"/>
        <v>45597</v>
      </c>
      <c r="C45" s="26">
        <v>138900</v>
      </c>
      <c r="D45" s="26">
        <v>3573</v>
      </c>
      <c r="E45" s="26">
        <v>27</v>
      </c>
      <c r="F45" s="26">
        <v>126</v>
      </c>
      <c r="G45" s="10">
        <f t="shared" si="0"/>
        <v>142626</v>
      </c>
      <c r="H45" s="49">
        <v>884354.25490000006</v>
      </c>
      <c r="I45" s="49">
        <v>98474.184999999998</v>
      </c>
      <c r="J45" s="26">
        <v>17555.308000000001</v>
      </c>
      <c r="K45" s="26">
        <v>3114.1790000000001</v>
      </c>
      <c r="L45" s="10">
        <f t="shared" si="19"/>
        <v>1003497.9269000001</v>
      </c>
      <c r="M45" s="26">
        <v>134374</v>
      </c>
      <c r="N45" s="26">
        <v>3460</v>
      </c>
      <c r="O45" s="26">
        <v>27</v>
      </c>
      <c r="P45" s="26">
        <v>123</v>
      </c>
      <c r="Q45" s="10">
        <f t="shared" si="9"/>
        <v>137984</v>
      </c>
      <c r="R45" s="49">
        <v>45776265.289999999</v>
      </c>
      <c r="S45" s="26">
        <v>2759411.1230000001</v>
      </c>
      <c r="T45" s="26">
        <v>305989.40000000002</v>
      </c>
      <c r="U45" s="26">
        <v>89584</v>
      </c>
      <c r="V45" s="10">
        <f t="shared" si="18"/>
        <v>48931249.813000001</v>
      </c>
      <c r="W45" s="26">
        <v>76792970</v>
      </c>
      <c r="X45" s="26">
        <v>21363479</v>
      </c>
      <c r="Y45" s="26">
        <v>4152183</v>
      </c>
      <c r="Z45" s="26">
        <v>387506</v>
      </c>
      <c r="AA45" s="10">
        <f t="shared" si="20"/>
        <v>102696138</v>
      </c>
      <c r="AB45" s="26">
        <v>34283410</v>
      </c>
      <c r="AC45" s="26">
        <v>19108168</v>
      </c>
      <c r="AD45" s="26">
        <v>3851794</v>
      </c>
      <c r="AE45" s="26">
        <v>313231</v>
      </c>
      <c r="AF45" s="10">
        <f t="shared" si="21"/>
        <v>57556603</v>
      </c>
      <c r="AG45" s="29">
        <f t="shared" si="33"/>
        <v>42509560</v>
      </c>
      <c r="AH45" s="29">
        <f t="shared" si="34"/>
        <v>2255311</v>
      </c>
      <c r="AI45" s="29">
        <f t="shared" si="35"/>
        <v>300389</v>
      </c>
      <c r="AJ45" s="29">
        <f t="shared" si="36"/>
        <v>74275</v>
      </c>
      <c r="AK45" s="37">
        <f t="shared" si="37"/>
        <v>45139535</v>
      </c>
      <c r="AL45" s="34"/>
      <c r="AM45" s="34"/>
      <c r="AN45" s="34"/>
    </row>
    <row r="46" spans="1:40" ht="15.75" x14ac:dyDescent="0.25">
      <c r="A46" s="34"/>
      <c r="B46" s="36">
        <f t="shared" si="32"/>
        <v>45627</v>
      </c>
      <c r="C46" s="26">
        <v>141955</v>
      </c>
      <c r="D46" s="26">
        <v>3608</v>
      </c>
      <c r="E46" s="26">
        <v>27</v>
      </c>
      <c r="F46" s="26">
        <v>125</v>
      </c>
      <c r="G46" s="10">
        <f t="shared" si="0"/>
        <v>145715</v>
      </c>
      <c r="H46" s="49">
        <v>907223.90689999994</v>
      </c>
      <c r="I46" s="49">
        <v>99336.558999999994</v>
      </c>
      <c r="J46" s="26">
        <v>17555.308000000001</v>
      </c>
      <c r="K46" s="26">
        <v>3089.1790000000001</v>
      </c>
      <c r="L46" s="10">
        <f t="shared" si="19"/>
        <v>1027204.9528999999</v>
      </c>
      <c r="M46" s="26">
        <v>137009</v>
      </c>
      <c r="N46" s="26">
        <v>3493</v>
      </c>
      <c r="O46" s="26">
        <v>27</v>
      </c>
      <c r="P46" s="26">
        <v>121</v>
      </c>
      <c r="Q46" s="10">
        <f t="shared" si="9"/>
        <v>140650</v>
      </c>
      <c r="R46" s="49">
        <v>46306268.5</v>
      </c>
      <c r="S46" s="26">
        <v>5279180.5209999997</v>
      </c>
      <c r="T46" s="26">
        <v>321422.59999999998</v>
      </c>
      <c r="U46" s="26">
        <v>88365</v>
      </c>
      <c r="V46" s="10">
        <f t="shared" si="18"/>
        <v>51995236.620999999</v>
      </c>
      <c r="W46" s="26">
        <v>68059923</v>
      </c>
      <c r="X46" s="26">
        <v>20107114</v>
      </c>
      <c r="Y46" s="26">
        <v>4054546</v>
      </c>
      <c r="Z46" s="26">
        <v>364055</v>
      </c>
      <c r="AA46" s="10">
        <f t="shared" si="20"/>
        <v>92585638</v>
      </c>
      <c r="AB46" s="26">
        <v>27152334</v>
      </c>
      <c r="AC46" s="26">
        <v>17628823</v>
      </c>
      <c r="AD46" s="26">
        <v>3741063</v>
      </c>
      <c r="AE46" s="26">
        <v>292249</v>
      </c>
      <c r="AF46" s="10">
        <f t="shared" si="21"/>
        <v>48814469</v>
      </c>
      <c r="AG46" s="29">
        <f t="shared" si="33"/>
        <v>40907589</v>
      </c>
      <c r="AH46" s="29">
        <f t="shared" si="34"/>
        <v>2478291</v>
      </c>
      <c r="AI46" s="29">
        <f t="shared" si="35"/>
        <v>313483</v>
      </c>
      <c r="AJ46" s="29">
        <f t="shared" si="36"/>
        <v>71806</v>
      </c>
      <c r="AK46" s="37">
        <f t="shared" si="37"/>
        <v>43771169</v>
      </c>
      <c r="AL46" s="34"/>
      <c r="AM46" s="34"/>
      <c r="AN46" s="34"/>
    </row>
    <row r="47" spans="1:40" ht="15.75" x14ac:dyDescent="0.25">
      <c r="A47" s="34"/>
      <c r="B47" s="36">
        <f t="shared" si="32"/>
        <v>45658</v>
      </c>
      <c r="C47" s="26">
        <v>145608</v>
      </c>
      <c r="D47" s="26">
        <v>3641</v>
      </c>
      <c r="E47" s="26">
        <v>27</v>
      </c>
      <c r="F47" s="26">
        <v>124</v>
      </c>
      <c r="G47" s="10">
        <f t="shared" si="0"/>
        <v>149400</v>
      </c>
      <c r="H47" s="49">
        <v>934194.85690000001</v>
      </c>
      <c r="I47" s="49">
        <v>99958.971999999994</v>
      </c>
      <c r="J47" s="49">
        <v>17555.308000000001</v>
      </c>
      <c r="K47" s="49">
        <v>3064.1790000000001</v>
      </c>
      <c r="L47" s="10">
        <f t="shared" si="19"/>
        <v>1054773.3159</v>
      </c>
      <c r="M47" s="26">
        <v>138825</v>
      </c>
      <c r="N47" s="26">
        <v>3481</v>
      </c>
      <c r="O47" s="26">
        <v>26</v>
      </c>
      <c r="P47" s="26">
        <v>121</v>
      </c>
      <c r="Q47" s="10">
        <f t="shared" si="9"/>
        <v>142453</v>
      </c>
      <c r="R47" s="49">
        <v>43137256.07</v>
      </c>
      <c r="S47" s="49">
        <v>4297208.1390000004</v>
      </c>
      <c r="T47" s="49">
        <v>226641</v>
      </c>
      <c r="U47" s="49">
        <v>75919</v>
      </c>
      <c r="V47" s="10">
        <f t="shared" si="18"/>
        <v>47737024.208999999</v>
      </c>
      <c r="W47" s="26">
        <v>61595324</v>
      </c>
      <c r="X47" s="26">
        <v>17662181</v>
      </c>
      <c r="Y47" s="26">
        <v>3579070</v>
      </c>
      <c r="Z47" s="26">
        <v>353734</v>
      </c>
      <c r="AA47" s="10">
        <f t="shared" si="20"/>
        <v>83190309</v>
      </c>
      <c r="AB47" s="26">
        <v>24038809</v>
      </c>
      <c r="AC47" s="26">
        <v>15404411</v>
      </c>
      <c r="AD47" s="26">
        <v>3351489</v>
      </c>
      <c r="AE47" s="26">
        <v>287360</v>
      </c>
      <c r="AF47" s="10">
        <f t="shared" si="21"/>
        <v>43082069</v>
      </c>
      <c r="AG47" s="29">
        <f t="shared" ref="AG47:AG49" si="38">W47-AB47</f>
        <v>37556515</v>
      </c>
      <c r="AH47" s="29">
        <f t="shared" ref="AH47:AH49" si="39">X47-AC47</f>
        <v>2257770</v>
      </c>
      <c r="AI47" s="29">
        <f t="shared" ref="AI47:AI49" si="40">Y47-AD47</f>
        <v>227581</v>
      </c>
      <c r="AJ47" s="29">
        <f t="shared" ref="AJ47:AJ49" si="41">Z47-AE47</f>
        <v>66374</v>
      </c>
      <c r="AK47" s="37">
        <f t="shared" si="37"/>
        <v>40108240</v>
      </c>
      <c r="AL47" s="34"/>
      <c r="AM47" s="34"/>
      <c r="AN47" s="34"/>
    </row>
    <row r="48" spans="1:40" ht="15.75" x14ac:dyDescent="0.25">
      <c r="A48" s="34"/>
      <c r="B48" s="36">
        <f t="shared" si="32"/>
        <v>45689</v>
      </c>
      <c r="C48" s="26">
        <v>150532</v>
      </c>
      <c r="D48" s="26">
        <v>3712</v>
      </c>
      <c r="E48" s="26">
        <v>27</v>
      </c>
      <c r="F48" s="26">
        <v>124</v>
      </c>
      <c r="G48" s="10">
        <f t="shared" si="0"/>
        <v>154395</v>
      </c>
      <c r="H48" s="49">
        <v>973610.43389999995</v>
      </c>
      <c r="I48" s="49">
        <v>101650.04</v>
      </c>
      <c r="J48" s="49">
        <v>17555.308000000001</v>
      </c>
      <c r="K48" s="49">
        <v>3064.1790000000001</v>
      </c>
      <c r="L48" s="10">
        <f t="shared" si="19"/>
        <v>1095879.9608999998</v>
      </c>
      <c r="M48" s="26">
        <v>140278</v>
      </c>
      <c r="N48" s="26">
        <v>3487</v>
      </c>
      <c r="O48" s="26">
        <v>26</v>
      </c>
      <c r="P48" s="26">
        <v>120</v>
      </c>
      <c r="Q48" s="10">
        <f t="shared" si="9"/>
        <v>143911</v>
      </c>
      <c r="R48" s="49">
        <v>60283035.670000002</v>
      </c>
      <c r="S48" s="49">
        <v>5853768.9450000003</v>
      </c>
      <c r="T48" s="49">
        <v>148994</v>
      </c>
      <c r="U48" s="49">
        <v>86302</v>
      </c>
      <c r="V48" s="10">
        <f t="shared" si="18"/>
        <v>66372100.615000002</v>
      </c>
      <c r="W48" s="26">
        <v>58029415</v>
      </c>
      <c r="X48" s="26">
        <v>17739159</v>
      </c>
      <c r="Y48" s="26">
        <v>4102043</v>
      </c>
      <c r="Z48" s="26">
        <v>372468</v>
      </c>
      <c r="AA48" s="10">
        <f t="shared" si="20"/>
        <v>80243085</v>
      </c>
      <c r="AB48" s="26">
        <v>14714807</v>
      </c>
      <c r="AC48" s="26">
        <v>15029370</v>
      </c>
      <c r="AD48" s="26">
        <v>3957009</v>
      </c>
      <c r="AE48" s="26">
        <v>291564</v>
      </c>
      <c r="AF48" s="10">
        <f t="shared" si="21"/>
        <v>33992750</v>
      </c>
      <c r="AG48" s="29">
        <f t="shared" si="38"/>
        <v>43314608</v>
      </c>
      <c r="AH48" s="29">
        <f t="shared" si="39"/>
        <v>2709789</v>
      </c>
      <c r="AI48" s="29">
        <f t="shared" si="40"/>
        <v>145034</v>
      </c>
      <c r="AJ48" s="29">
        <f t="shared" si="41"/>
        <v>80904</v>
      </c>
      <c r="AK48" s="37">
        <f t="shared" si="37"/>
        <v>46250335</v>
      </c>
      <c r="AL48" s="34"/>
      <c r="AM48" s="34"/>
      <c r="AN48" s="34"/>
    </row>
    <row r="49" spans="1:40" ht="15.75" x14ac:dyDescent="0.25">
      <c r="A49" s="34"/>
      <c r="B49" s="36">
        <f t="shared" si="32"/>
        <v>45717</v>
      </c>
      <c r="C49" s="26">
        <v>154775</v>
      </c>
      <c r="D49" s="26">
        <v>3758</v>
      </c>
      <c r="E49" s="26">
        <v>27</v>
      </c>
      <c r="F49" s="26">
        <v>124</v>
      </c>
      <c r="G49" s="10">
        <f t="shared" si="0"/>
        <v>158684</v>
      </c>
      <c r="H49" s="49">
        <v>1021130.175</v>
      </c>
      <c r="I49" s="49">
        <v>102328.167</v>
      </c>
      <c r="J49" s="49">
        <v>17555.308000000001</v>
      </c>
      <c r="K49" s="49">
        <v>3065.6089999999999</v>
      </c>
      <c r="L49" s="10">
        <f t="shared" si="19"/>
        <v>1144079.2589999998</v>
      </c>
      <c r="M49" s="26">
        <v>142336</v>
      </c>
      <c r="N49" s="26">
        <v>3355</v>
      </c>
      <c r="O49" s="26">
        <v>25</v>
      </c>
      <c r="P49" s="26">
        <v>113</v>
      </c>
      <c r="Q49" s="10">
        <f t="shared" si="9"/>
        <v>145829</v>
      </c>
      <c r="R49" s="49">
        <v>69886562.459999993</v>
      </c>
      <c r="S49" s="49">
        <v>5655983.5489999996</v>
      </c>
      <c r="T49" s="49">
        <v>267663</v>
      </c>
      <c r="U49" s="49">
        <v>213058</v>
      </c>
      <c r="V49" s="10">
        <f t="shared" si="18"/>
        <v>76023267.008999988</v>
      </c>
      <c r="W49" s="26">
        <v>57794388</v>
      </c>
      <c r="X49" s="26">
        <v>15640515</v>
      </c>
      <c r="Y49" s="26">
        <v>3941409</v>
      </c>
      <c r="Z49" s="26">
        <v>339706</v>
      </c>
      <c r="AA49" s="10">
        <f t="shared" si="20"/>
        <v>77716018</v>
      </c>
      <c r="AB49" s="26">
        <v>11461531</v>
      </c>
      <c r="AC49" s="26">
        <v>12953249</v>
      </c>
      <c r="AD49" s="26">
        <v>3676266</v>
      </c>
      <c r="AE49" s="26">
        <v>260147</v>
      </c>
      <c r="AF49" s="10">
        <f t="shared" si="21"/>
        <v>28351193</v>
      </c>
      <c r="AG49" s="29">
        <f t="shared" si="38"/>
        <v>46332857</v>
      </c>
      <c r="AH49" s="29">
        <f t="shared" si="39"/>
        <v>2687266</v>
      </c>
      <c r="AI49" s="29">
        <f t="shared" si="40"/>
        <v>265143</v>
      </c>
      <c r="AJ49" s="29">
        <f t="shared" si="41"/>
        <v>79559</v>
      </c>
      <c r="AK49" s="37">
        <f t="shared" si="37"/>
        <v>49364825</v>
      </c>
      <c r="AL49" s="34"/>
      <c r="AM49" s="34"/>
      <c r="AN49" s="34"/>
    </row>
    <row r="50" spans="1:40" x14ac:dyDescent="0.2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</row>
  </sheetData>
  <pageMargins left="0.7" right="0.7" top="0.75" bottom="0.75" header="0.3" footer="0.3"/>
  <pageSetup orientation="portrait" r:id="rId1"/>
  <ignoredErrors>
    <ignoredError sqref="G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10F4-D343-4E8F-88BA-1A03BB1C7565}">
  <dimension ref="A2:BJ64"/>
  <sheetViews>
    <sheetView showGridLines="0" topLeftCell="A9" zoomScaleNormal="100" workbookViewId="0">
      <selection activeCell="B2" sqref="B2"/>
    </sheetView>
  </sheetViews>
  <sheetFormatPr defaultColWidth="8.85546875" defaultRowHeight="15" x14ac:dyDescent="0.2"/>
  <cols>
    <col min="1" max="1" width="8.85546875" style="4"/>
    <col min="2" max="2" width="21.5703125" style="4" customWidth="1"/>
    <col min="3" max="17" width="13.5703125" style="4" customWidth="1"/>
    <col min="18" max="18" width="15.42578125" style="4" bestFit="1" customWidth="1"/>
    <col min="19" max="19" width="14" style="4" bestFit="1" customWidth="1"/>
    <col min="20" max="20" width="11.42578125" style="4" bestFit="1" customWidth="1"/>
    <col min="21" max="21" width="10.5703125" style="4" bestFit="1" customWidth="1"/>
    <col min="22" max="23" width="15.42578125" style="4" bestFit="1" customWidth="1"/>
    <col min="24" max="25" width="14" style="4" bestFit="1" customWidth="1"/>
    <col min="26" max="26" width="12.5703125" style="4" bestFit="1" customWidth="1"/>
    <col min="27" max="27" width="15.42578125" style="4" bestFit="1" customWidth="1"/>
    <col min="28" max="30" width="14" style="4" bestFit="1" customWidth="1"/>
    <col min="31" max="31" width="12.140625" style="4" bestFit="1" customWidth="1"/>
    <col min="32" max="32" width="15.42578125" style="4" bestFit="1" customWidth="1"/>
    <col min="33" max="33" width="14" style="4" bestFit="1" customWidth="1"/>
    <col min="34" max="34" width="12.5703125" style="4" bestFit="1" customWidth="1"/>
    <col min="35" max="36" width="10.5703125" style="4" bestFit="1" customWidth="1"/>
    <col min="37" max="37" width="14.140625" style="4" bestFit="1" customWidth="1"/>
    <col min="38" max="49" width="13" style="4" customWidth="1"/>
    <col min="50" max="50" width="13.85546875" style="4" bestFit="1" customWidth="1"/>
    <col min="51" max="54" width="13" style="4" customWidth="1"/>
    <col min="55" max="55" width="13.85546875" style="4" bestFit="1" customWidth="1"/>
    <col min="56" max="62" width="13" style="4" customWidth="1"/>
    <col min="63" max="16384" width="8.85546875" style="4"/>
  </cols>
  <sheetData>
    <row r="2" spans="1:62" ht="18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0" t="s">
        <v>13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</row>
    <row r="3" spans="1:62" ht="15.75" x14ac:dyDescent="0.25">
      <c r="A3" s="34"/>
      <c r="B3" s="12"/>
      <c r="C3" s="13" t="s">
        <v>14</v>
      </c>
      <c r="D3" s="13"/>
      <c r="E3" s="13"/>
      <c r="F3" s="13"/>
      <c r="G3" s="14"/>
      <c r="H3" s="15" t="s">
        <v>15</v>
      </c>
      <c r="I3" s="15"/>
      <c r="J3" s="15"/>
      <c r="K3" s="15"/>
      <c r="L3" s="16"/>
      <c r="M3" s="13" t="s">
        <v>16</v>
      </c>
      <c r="N3" s="13"/>
      <c r="O3" s="13"/>
      <c r="P3" s="13"/>
      <c r="Q3" s="13"/>
      <c r="R3" s="15" t="s">
        <v>17</v>
      </c>
      <c r="S3" s="15"/>
      <c r="T3" s="15"/>
      <c r="U3" s="15"/>
      <c r="V3" s="15"/>
      <c r="W3" s="13" t="s">
        <v>18</v>
      </c>
      <c r="X3" s="13"/>
      <c r="Y3" s="13"/>
      <c r="Z3" s="13"/>
      <c r="AA3" s="14"/>
      <c r="AB3" s="15" t="s">
        <v>19</v>
      </c>
      <c r="AC3" s="15"/>
      <c r="AD3" s="15"/>
      <c r="AE3" s="15"/>
      <c r="AF3" s="15"/>
      <c r="AG3" s="13" t="s">
        <v>20</v>
      </c>
      <c r="AH3" s="13"/>
      <c r="AI3" s="13"/>
      <c r="AJ3" s="13"/>
      <c r="AK3" s="14"/>
      <c r="AL3" s="15" t="s">
        <v>21</v>
      </c>
      <c r="AM3" s="15"/>
      <c r="AN3" s="15"/>
      <c r="AO3" s="15"/>
      <c r="AP3" s="16"/>
      <c r="AQ3" s="15" t="s">
        <v>22</v>
      </c>
      <c r="AR3" s="15"/>
      <c r="AS3" s="15"/>
      <c r="AT3" s="15"/>
      <c r="AU3" s="16"/>
      <c r="AV3" s="13" t="s">
        <v>23</v>
      </c>
      <c r="AW3" s="13"/>
      <c r="AX3" s="13"/>
      <c r="AY3" s="13"/>
      <c r="AZ3" s="14"/>
      <c r="BA3" s="15" t="s">
        <v>24</v>
      </c>
      <c r="BB3" s="15"/>
      <c r="BC3" s="15"/>
      <c r="BD3" s="15"/>
      <c r="BE3" s="16"/>
      <c r="BF3" s="13" t="s">
        <v>25</v>
      </c>
      <c r="BG3" s="13"/>
      <c r="BH3" s="13"/>
      <c r="BI3" s="13"/>
      <c r="BJ3" s="14"/>
    </row>
    <row r="4" spans="1:62" ht="14.1" customHeight="1" thickBot="1" x14ac:dyDescent="0.3">
      <c r="A4" s="34"/>
      <c r="B4" s="17" t="s">
        <v>26</v>
      </c>
      <c r="C4" s="18" t="s">
        <v>8</v>
      </c>
      <c r="D4" s="18" t="s">
        <v>9</v>
      </c>
      <c r="E4" s="18" t="s">
        <v>10</v>
      </c>
      <c r="F4" s="19" t="s">
        <v>11</v>
      </c>
      <c r="G4" s="20" t="s">
        <v>12</v>
      </c>
      <c r="H4" s="21" t="s">
        <v>8</v>
      </c>
      <c r="I4" s="21" t="s">
        <v>9</v>
      </c>
      <c r="J4" s="21" t="s">
        <v>10</v>
      </c>
      <c r="K4" s="22" t="s">
        <v>11</v>
      </c>
      <c r="L4" s="23" t="s">
        <v>12</v>
      </c>
      <c r="M4" s="18" t="s">
        <v>8</v>
      </c>
      <c r="N4" s="18" t="s">
        <v>9</v>
      </c>
      <c r="O4" s="18" t="s">
        <v>10</v>
      </c>
      <c r="P4" s="19" t="s">
        <v>11</v>
      </c>
      <c r="Q4" s="20" t="s">
        <v>12</v>
      </c>
      <c r="R4" s="21" t="s">
        <v>8</v>
      </c>
      <c r="S4" s="21" t="s">
        <v>9</v>
      </c>
      <c r="T4" s="21" t="s">
        <v>10</v>
      </c>
      <c r="U4" s="22" t="s">
        <v>11</v>
      </c>
      <c r="V4" s="23" t="s">
        <v>12</v>
      </c>
      <c r="W4" s="18" t="s">
        <v>8</v>
      </c>
      <c r="X4" s="18" t="s">
        <v>9</v>
      </c>
      <c r="Y4" s="18" t="s">
        <v>10</v>
      </c>
      <c r="Z4" s="19" t="s">
        <v>11</v>
      </c>
      <c r="AA4" s="20" t="s">
        <v>12</v>
      </c>
      <c r="AB4" s="21" t="s">
        <v>8</v>
      </c>
      <c r="AC4" s="21" t="s">
        <v>9</v>
      </c>
      <c r="AD4" s="21" t="s">
        <v>10</v>
      </c>
      <c r="AE4" s="22" t="s">
        <v>11</v>
      </c>
      <c r="AF4" s="23" t="s">
        <v>12</v>
      </c>
      <c r="AG4" s="18" t="s">
        <v>8</v>
      </c>
      <c r="AH4" s="18" t="s">
        <v>9</v>
      </c>
      <c r="AI4" s="18" t="s">
        <v>10</v>
      </c>
      <c r="AJ4" s="19" t="s">
        <v>11</v>
      </c>
      <c r="AK4" s="20" t="s">
        <v>12</v>
      </c>
      <c r="AL4" s="21" t="s">
        <v>8</v>
      </c>
      <c r="AM4" s="21" t="s">
        <v>9</v>
      </c>
      <c r="AN4" s="21" t="s">
        <v>10</v>
      </c>
      <c r="AO4" s="22" t="s">
        <v>11</v>
      </c>
      <c r="AP4" s="23" t="s">
        <v>12</v>
      </c>
      <c r="AQ4" s="21" t="s">
        <v>8</v>
      </c>
      <c r="AR4" s="21" t="s">
        <v>9</v>
      </c>
      <c r="AS4" s="21" t="s">
        <v>10</v>
      </c>
      <c r="AT4" s="22" t="s">
        <v>11</v>
      </c>
      <c r="AU4" s="23" t="s">
        <v>12</v>
      </c>
      <c r="AV4" s="18" t="s">
        <v>8</v>
      </c>
      <c r="AW4" s="18" t="s">
        <v>9</v>
      </c>
      <c r="AX4" s="18" t="s">
        <v>10</v>
      </c>
      <c r="AY4" s="19" t="s">
        <v>11</v>
      </c>
      <c r="AZ4" s="20" t="s">
        <v>12</v>
      </c>
      <c r="BA4" s="21" t="s">
        <v>8</v>
      </c>
      <c r="BB4" s="21" t="s">
        <v>9</v>
      </c>
      <c r="BC4" s="21" t="s">
        <v>10</v>
      </c>
      <c r="BD4" s="22" t="s">
        <v>11</v>
      </c>
      <c r="BE4" s="23" t="s">
        <v>12</v>
      </c>
      <c r="BF4" s="18" t="s">
        <v>8</v>
      </c>
      <c r="BG4" s="18" t="s">
        <v>9</v>
      </c>
      <c r="BH4" s="18" t="s">
        <v>10</v>
      </c>
      <c r="BI4" s="19" t="s">
        <v>11</v>
      </c>
      <c r="BJ4" s="20" t="s">
        <v>12</v>
      </c>
    </row>
    <row r="5" spans="1:62" ht="18.600000000000001" customHeight="1" x14ac:dyDescent="0.2">
      <c r="A5" s="34"/>
      <c r="B5" s="33" t="s">
        <v>38</v>
      </c>
      <c r="C5" s="1">
        <f>AVERAGE(Monthly!C5:C7)</f>
        <v>33650</v>
      </c>
      <c r="D5" s="1">
        <f>AVERAGE(Monthly!D5:D7)</f>
        <v>1108</v>
      </c>
      <c r="E5" s="1">
        <f>AVERAGE(Monthly!E5:E7)</f>
        <v>20</v>
      </c>
      <c r="F5" s="1">
        <f>AVERAGE(Monthly!F5:F7)</f>
        <v>101.33333333333333</v>
      </c>
      <c r="G5" s="10">
        <f>SUM(C5:F5)</f>
        <v>34879.333333333336</v>
      </c>
      <c r="H5" s="1">
        <f>MAX(Monthly!H5:H7)</f>
        <v>200784.1949</v>
      </c>
      <c r="I5" s="1">
        <f>MAX(Monthly!I5:I7)</f>
        <v>54116.247000000003</v>
      </c>
      <c r="J5" s="1">
        <f>MAX(Monthly!J5:J7)</f>
        <v>8054.35</v>
      </c>
      <c r="K5" s="1">
        <f>MAX(Monthly!K5:K7)</f>
        <v>2698.7049999999999</v>
      </c>
      <c r="L5" s="10">
        <f>SUM(H5:K5)</f>
        <v>265653.49690000003</v>
      </c>
      <c r="M5" s="1">
        <f>AVERAGE(Monthly!M5:M7)</f>
        <v>29739</v>
      </c>
      <c r="N5" s="1">
        <f>AVERAGE(Monthly!N5:N7)</f>
        <v>977.66666666666663</v>
      </c>
      <c r="O5" s="1">
        <f>AVERAGE(Monthly!O5:O7)</f>
        <v>18.666666666666668</v>
      </c>
      <c r="P5" s="1">
        <f>AVERAGE(Monthly!P5:P7)</f>
        <v>86</v>
      </c>
      <c r="Q5" s="10">
        <f>SUM(M5:P5)</f>
        <v>30821.333333333336</v>
      </c>
      <c r="R5" s="1">
        <f>SUM(Monthly!R5:R7)/1000</f>
        <v>33911.473091000007</v>
      </c>
      <c r="S5" s="1">
        <f>SUM(Monthly!S5:S7)/1000</f>
        <v>5382.8716519999998</v>
      </c>
      <c r="T5" s="1">
        <f>SUM(Monthly!T5:T7)/1000</f>
        <v>685.39800000000002</v>
      </c>
      <c r="U5" s="1">
        <f>SUM(Monthly!U5:U7)/1000</f>
        <v>221.55600000000001</v>
      </c>
      <c r="V5" s="10">
        <f t="shared" ref="V5:V14" si="0">SUM(R5:U5)</f>
        <v>40201.298743000007</v>
      </c>
      <c r="W5" s="1">
        <f>SUM(Monthly!W5:W7)/1000</f>
        <v>54597.91</v>
      </c>
      <c r="X5" s="1">
        <f>SUM(Monthly!X5:X7)/1000</f>
        <v>31884.921999999999</v>
      </c>
      <c r="Y5" s="1">
        <f>SUM(Monthly!Y5:Y7)/1000</f>
        <v>20051.54</v>
      </c>
      <c r="Z5" s="1">
        <f>SUM(Monthly!Z5:Z7)/1000</f>
        <v>952.28599999999994</v>
      </c>
      <c r="AA5" s="10">
        <f t="shared" ref="AA5:AA14" si="1">SUM(W5:Z5)</f>
        <v>107486.658</v>
      </c>
      <c r="AB5" s="1">
        <f>SUM(Monthly!AB5:AB7)/1000</f>
        <v>23587.793000000001</v>
      </c>
      <c r="AC5" s="1">
        <f>SUM(Monthly!AC5:AC7)/1000</f>
        <v>26337.620999999999</v>
      </c>
      <c r="AD5" s="1">
        <f>SUM(Monthly!AD5:AD7)/1000</f>
        <v>19398.921999999999</v>
      </c>
      <c r="AE5" s="1">
        <f>SUM(Monthly!AE5:AE7)/1000</f>
        <v>773.85299999999995</v>
      </c>
      <c r="AF5" s="10">
        <f t="shared" ref="AF5:AF14" si="2">SUM(AB5:AE5)</f>
        <v>70098.189000000013</v>
      </c>
      <c r="AG5" s="1">
        <f>SUM(Monthly!AG5:AG7)/1000</f>
        <v>31010.116999999998</v>
      </c>
      <c r="AH5" s="1">
        <f>SUM(Monthly!AH5:AH7)/1000</f>
        <v>5547.3010000000004</v>
      </c>
      <c r="AI5" s="1">
        <f>SUM(Monthly!AI5:AI7)/1000</f>
        <v>652.61800000000005</v>
      </c>
      <c r="AJ5" s="1">
        <f>SUM(Monthly!AJ5:AJ7)/1000</f>
        <v>178.43299999999999</v>
      </c>
      <c r="AK5" s="10">
        <f t="shared" ref="AK5:AK14" si="3">SUM(AG5:AJ5)</f>
        <v>37388.468999999997</v>
      </c>
      <c r="AL5" s="39">
        <f>IFERROR(H5/C5,"-")</f>
        <v>5.9668408588410102</v>
      </c>
      <c r="AM5" s="39">
        <f t="shared" ref="AM5:AM15" si="4">IFERROR(I5/D5,"-")</f>
        <v>48.841378158844769</v>
      </c>
      <c r="AN5" s="39">
        <f t="shared" ref="AN5:AN15" si="5">IFERROR(J5/E5,"-")</f>
        <v>402.71750000000003</v>
      </c>
      <c r="AO5" s="39">
        <f t="shared" ref="AO5:AO15" si="6">IFERROR(K5/F5,"-")</f>
        <v>26.631957236842105</v>
      </c>
      <c r="AP5" s="10">
        <f t="shared" ref="AP5:AP15" si="7">IFERROR(L5/G5,"-")</f>
        <v>7.6163582130774676</v>
      </c>
      <c r="AQ5" s="40">
        <f>IFERROR(R5/M5,"-")*1000</f>
        <v>1140.3030731026599</v>
      </c>
      <c r="AR5" s="40">
        <f t="shared" ref="AR5:AU19" si="8">IFERROR(S5/N5,"-")*1000</f>
        <v>5505.8353071939991</v>
      </c>
      <c r="AS5" s="40">
        <f t="shared" si="8"/>
        <v>36717.75</v>
      </c>
      <c r="AT5" s="40">
        <f t="shared" si="8"/>
        <v>2576.2325581395353</v>
      </c>
      <c r="AU5" s="47">
        <f>IFERROR(V5/Q5,"-")*1000</f>
        <v>1304.3335376903444</v>
      </c>
      <c r="AV5" s="40">
        <f>IFERROR(W5/M5,"-")*1000</f>
        <v>1835.9026867076905</v>
      </c>
      <c r="AW5" s="40">
        <f t="shared" ref="AW5:AZ19" si="9">IFERROR(X5/N5,"-")*1000</f>
        <v>32613.28537333788</v>
      </c>
      <c r="AX5" s="40">
        <f t="shared" si="9"/>
        <v>1074189.642857143</v>
      </c>
      <c r="AY5" s="40">
        <f t="shared" si="9"/>
        <v>11073.093023255813</v>
      </c>
      <c r="AZ5" s="47">
        <f>IFERROR(AA5/Q5,"-")*1000</f>
        <v>3487.4110356463052</v>
      </c>
      <c r="BA5" s="40">
        <f>IFERROR(AB5/M5,"-")*1000</f>
        <v>793.16026093681705</v>
      </c>
      <c r="BB5" s="40">
        <f t="shared" ref="BB5:BE19" si="10">IFERROR(AC5/N5,"-")*1000</f>
        <v>26939.264575519945</v>
      </c>
      <c r="BC5" s="40">
        <f t="shared" si="10"/>
        <v>1039227.9642857141</v>
      </c>
      <c r="BD5" s="40">
        <f t="shared" si="10"/>
        <v>8998.290697674418</v>
      </c>
      <c r="BE5" s="47">
        <f t="shared" si="10"/>
        <v>2274.3399268904654</v>
      </c>
      <c r="BF5" s="40">
        <f>IFERROR(AG5/M5,"-")*1000</f>
        <v>1042.7424257708733</v>
      </c>
      <c r="BG5" s="40">
        <f t="shared" ref="BG5:BJ19" si="11">IFERROR(AH5/N5,"-")*1000</f>
        <v>5674.0207978179351</v>
      </c>
      <c r="BH5" s="40">
        <f t="shared" si="11"/>
        <v>34961.678571428572</v>
      </c>
      <c r="BI5" s="40">
        <f t="shared" si="11"/>
        <v>2074.8023255813951</v>
      </c>
      <c r="BJ5" s="40">
        <f t="shared" si="11"/>
        <v>1213.07110875584</v>
      </c>
    </row>
    <row r="6" spans="1:62" ht="18.600000000000001" customHeight="1" x14ac:dyDescent="0.2">
      <c r="A6" s="34"/>
      <c r="B6" s="33" t="s">
        <v>32</v>
      </c>
      <c r="C6" s="1">
        <f>AVERAGE(Monthly!C8:C10)</f>
        <v>37846.333333333336</v>
      </c>
      <c r="D6" s="1">
        <f>AVERAGE(Monthly!D8:D10)</f>
        <v>1189.3333333333333</v>
      </c>
      <c r="E6" s="1">
        <f>AVERAGE(Monthly!E8:E10)</f>
        <v>22</v>
      </c>
      <c r="F6" s="1">
        <f>AVERAGE(Monthly!F8:F10)</f>
        <v>109.66666666666667</v>
      </c>
      <c r="G6" s="10">
        <f t="shared" ref="G6:G15" si="12">SUM(C6:F6)</f>
        <v>39167.333333333336</v>
      </c>
      <c r="H6" s="1">
        <f>MAX(Monthly!H8:H10)</f>
        <v>224326.52590000001</v>
      </c>
      <c r="I6" s="1">
        <f>MAX(Monthly!I8:I10)</f>
        <v>55688.387000000002</v>
      </c>
      <c r="J6" s="1">
        <f>MAX(Monthly!J8:J10)</f>
        <v>8475.25</v>
      </c>
      <c r="K6" s="1">
        <f>MAX(Monthly!K8:K10)</f>
        <v>2939.1750000000002</v>
      </c>
      <c r="L6" s="10">
        <f t="shared" ref="L6:L19" si="13">SUM(H6:K6)</f>
        <v>291429.33789999998</v>
      </c>
      <c r="M6" s="1">
        <f>AVERAGE(Monthly!M8:M10)</f>
        <v>35355</v>
      </c>
      <c r="N6" s="1">
        <f>AVERAGE(Monthly!N8:N10)</f>
        <v>1102.3333333333333</v>
      </c>
      <c r="O6" s="1">
        <f>AVERAGE(Monthly!O8:O10)</f>
        <v>18.666666666666668</v>
      </c>
      <c r="P6" s="1">
        <f>AVERAGE(Monthly!P8:P10)</f>
        <v>102.66666666666667</v>
      </c>
      <c r="Q6" s="10">
        <f t="shared" ref="Q6:Q19" si="14">SUM(M6:P6)</f>
        <v>36578.666666666664</v>
      </c>
      <c r="R6" s="1">
        <f>SUM(Monthly!R8:R10)/1000</f>
        <v>37419.257490000004</v>
      </c>
      <c r="S6" s="1">
        <f>SUM(Monthly!S8:S10)/1000</f>
        <v>6285.3578799999996</v>
      </c>
      <c r="T6" s="1">
        <f>SUM(Monthly!T8:T10)/1000</f>
        <v>671.14139999999998</v>
      </c>
      <c r="U6" s="1">
        <f>SUM(Monthly!U8:U10)/1000</f>
        <v>273.00200000000001</v>
      </c>
      <c r="V6" s="10">
        <f t="shared" si="0"/>
        <v>44648.75877</v>
      </c>
      <c r="W6" s="1">
        <f>SUM(Monthly!W8:W10)/1000</f>
        <v>59093.839</v>
      </c>
      <c r="X6" s="1">
        <f>SUM(Monthly!X8:X10)/1000</f>
        <v>35656.072</v>
      </c>
      <c r="Y6" s="1">
        <f>SUM(Monthly!Y8:Y10)/1000</f>
        <v>18590.474999999999</v>
      </c>
      <c r="Z6" s="1">
        <f>SUM(Monthly!Z8:Z10)/1000</f>
        <v>1109.576</v>
      </c>
      <c r="AA6" s="10">
        <f t="shared" si="1"/>
        <v>114449.962</v>
      </c>
      <c r="AB6" s="1">
        <f>SUM(Monthly!AB8:AB10)/1000</f>
        <v>25375.815999999999</v>
      </c>
      <c r="AC6" s="1">
        <f>SUM(Monthly!AC8:AC10)/1000</f>
        <v>31228.725999999999</v>
      </c>
      <c r="AD6" s="1">
        <f>SUM(Monthly!AD8:AD10)/1000</f>
        <v>18065.633999999998</v>
      </c>
      <c r="AE6" s="1">
        <f>SUM(Monthly!AE8:AE10)/1000</f>
        <v>883.24199999999996</v>
      </c>
      <c r="AF6" s="10">
        <f t="shared" si="2"/>
        <v>75553.418000000005</v>
      </c>
      <c r="AG6" s="1">
        <f>SUM(Monthly!AG8:AG10)/1000</f>
        <v>33718.023000000001</v>
      </c>
      <c r="AH6" s="1">
        <f>SUM(Monthly!AH8:AH10)/1000</f>
        <v>4427.3459999999995</v>
      </c>
      <c r="AI6" s="1">
        <f>SUM(Monthly!AI8:AI10)/1000</f>
        <v>524.84100000000001</v>
      </c>
      <c r="AJ6" s="1">
        <f>SUM(Monthly!AJ8:AJ10)/1000</f>
        <v>226.334</v>
      </c>
      <c r="AK6" s="10">
        <f t="shared" si="3"/>
        <v>38896.544000000002</v>
      </c>
      <c r="AL6" s="39">
        <f t="shared" ref="AL6:AL15" si="15">IFERROR(H6/C6,"-")</f>
        <v>5.9272987933661563</v>
      </c>
      <c r="AM6" s="39">
        <f t="shared" si="4"/>
        <v>46.823195347533634</v>
      </c>
      <c r="AN6" s="39">
        <f t="shared" si="5"/>
        <v>385.23863636363637</v>
      </c>
      <c r="AO6" s="39">
        <f t="shared" si="6"/>
        <v>26.80098784194529</v>
      </c>
      <c r="AP6" s="10">
        <f t="shared" si="7"/>
        <v>7.4406224038739754</v>
      </c>
      <c r="AQ6" s="40">
        <f t="shared" ref="AQ6:AQ19" si="16">IFERROR(R6/M6,"-")*1000</f>
        <v>1058.3865787017396</v>
      </c>
      <c r="AR6" s="40">
        <f t="shared" si="8"/>
        <v>5701.8668400362867</v>
      </c>
      <c r="AS6" s="40">
        <f t="shared" si="8"/>
        <v>35954.003571428562</v>
      </c>
      <c r="AT6" s="40">
        <f t="shared" si="8"/>
        <v>2659.1103896103896</v>
      </c>
      <c r="AU6" s="41">
        <f t="shared" si="8"/>
        <v>1220.6229159983964</v>
      </c>
      <c r="AV6" s="40">
        <f t="shared" ref="AV6:AV19" si="17">IFERROR(W6/M6,"-")*1000</f>
        <v>1671.4422005374063</v>
      </c>
      <c r="AW6" s="40">
        <f t="shared" si="9"/>
        <v>32345.998185666773</v>
      </c>
      <c r="AX6" s="40">
        <f t="shared" si="9"/>
        <v>995918.30357142841</v>
      </c>
      <c r="AY6" s="40">
        <f t="shared" si="9"/>
        <v>10807.558441558442</v>
      </c>
      <c r="AZ6" s="41">
        <f t="shared" si="9"/>
        <v>3128.8718925421013</v>
      </c>
      <c r="BA6" s="40">
        <f t="shared" ref="BA6:BA19" si="18">IFERROR(AB6/M6,"-")*1000</f>
        <v>717.74334606137745</v>
      </c>
      <c r="BB6" s="40">
        <f t="shared" si="10"/>
        <v>28329.657695796795</v>
      </c>
      <c r="BC6" s="40">
        <f t="shared" si="10"/>
        <v>967801.82142857136</v>
      </c>
      <c r="BD6" s="40">
        <f t="shared" si="10"/>
        <v>8603.0064935064929</v>
      </c>
      <c r="BE6" s="41">
        <f t="shared" si="10"/>
        <v>2065.5049755777504</v>
      </c>
      <c r="BF6" s="40">
        <f t="shared" ref="BF6:BF19" si="19">IFERROR(AG6/M6,"-")*1000</f>
        <v>953.69885447602883</v>
      </c>
      <c r="BG6" s="40">
        <f t="shared" si="11"/>
        <v>4016.3404898699728</v>
      </c>
      <c r="BH6" s="40">
        <f t="shared" si="11"/>
        <v>28116.482142857141</v>
      </c>
      <c r="BI6" s="40">
        <f t="shared" si="11"/>
        <v>2204.5519480519479</v>
      </c>
      <c r="BJ6" s="40">
        <f t="shared" si="11"/>
        <v>1063.3669169643508</v>
      </c>
    </row>
    <row r="7" spans="1:62" ht="18.600000000000001" customHeight="1" x14ac:dyDescent="0.2">
      <c r="A7" s="34"/>
      <c r="B7" s="33" t="s">
        <v>36</v>
      </c>
      <c r="C7" s="1">
        <f>AVERAGE(Monthly!C11:C13)</f>
        <v>42543.333333333336</v>
      </c>
      <c r="D7" s="1">
        <f>AVERAGE(Monthly!D11:D13)</f>
        <v>1248.6666666666667</v>
      </c>
      <c r="E7" s="1">
        <f>AVERAGE(Monthly!E11:E13)</f>
        <v>23</v>
      </c>
      <c r="F7" s="1">
        <f>AVERAGE(Monthly!F11:F13)</f>
        <v>115.33333333333333</v>
      </c>
      <c r="G7" s="10">
        <f t="shared" si="12"/>
        <v>43930.333333333336</v>
      </c>
      <c r="H7" s="1">
        <f>MAX(Monthly!H11:H13)</f>
        <v>253634.72690000001</v>
      </c>
      <c r="I7" s="1">
        <f>MAX(Monthly!I11:I13)</f>
        <v>57588.097000000002</v>
      </c>
      <c r="J7" s="1">
        <f>MAX(Monthly!J11:J13)</f>
        <v>8978.25</v>
      </c>
      <c r="K7" s="1">
        <f>MAX(Monthly!K11:K13)</f>
        <v>3005.875</v>
      </c>
      <c r="L7" s="10">
        <f t="shared" si="13"/>
        <v>323206.94890000002</v>
      </c>
      <c r="M7" s="1">
        <f>AVERAGE(Monthly!M11:M13)</f>
        <v>39995.666666666664</v>
      </c>
      <c r="N7" s="1">
        <f>AVERAGE(Monthly!N11:N13)</f>
        <v>1190.3333333333333</v>
      </c>
      <c r="O7" s="1">
        <f>AVERAGE(Monthly!O11:O13)</f>
        <v>21</v>
      </c>
      <c r="P7" s="1">
        <f>AVERAGE(Monthly!P11:P13)</f>
        <v>110.33333333333333</v>
      </c>
      <c r="Q7" s="10">
        <f t="shared" si="14"/>
        <v>41317.333333333336</v>
      </c>
      <c r="R7" s="1">
        <f>SUM(Monthly!R11:R13)/1000</f>
        <v>43194.907659999997</v>
      </c>
      <c r="S7" s="1">
        <f>SUM(Monthly!S11:S13)/1000</f>
        <v>6653.0632940000005</v>
      </c>
      <c r="T7" s="1">
        <f>SUM(Monthly!T11:T13)/1000</f>
        <v>644.21580000000006</v>
      </c>
      <c r="U7" s="1">
        <f>SUM(Monthly!U11:U13)/1000</f>
        <v>282.19600000000003</v>
      </c>
      <c r="V7" s="10">
        <f t="shared" si="0"/>
        <v>50774.382753999998</v>
      </c>
      <c r="W7" s="1">
        <f>SUM(Monthly!W11:W13)/1000</f>
        <v>50679.896000000001</v>
      </c>
      <c r="X7" s="1">
        <f>SUM(Monthly!X11:X13)/1000</f>
        <v>32005.534</v>
      </c>
      <c r="Y7" s="1">
        <f>SUM(Monthly!Y11:Y13)/1000</f>
        <v>14190.266</v>
      </c>
      <c r="Z7" s="1">
        <f>SUM(Monthly!Z11:Z13)/1000</f>
        <v>1181.4949999999999</v>
      </c>
      <c r="AA7" s="10">
        <f t="shared" si="1"/>
        <v>98057.190999999992</v>
      </c>
      <c r="AB7" s="1">
        <f>SUM(Monthly!AB11:AB13)/1000</f>
        <v>17461.646000000001</v>
      </c>
      <c r="AC7" s="1">
        <f>SUM(Monthly!AC11:AC13)/1000</f>
        <v>27174.047999999999</v>
      </c>
      <c r="AD7" s="1">
        <f>SUM(Monthly!AD11:AD13)/1000</f>
        <v>13509.53</v>
      </c>
      <c r="AE7" s="1">
        <f>SUM(Monthly!AE11:AE13)/1000</f>
        <v>951.39300000000003</v>
      </c>
      <c r="AF7" s="10">
        <f t="shared" si="2"/>
        <v>59096.616999999998</v>
      </c>
      <c r="AG7" s="1">
        <f>SUM(Monthly!AG11:AG13)/1000</f>
        <v>33218.25</v>
      </c>
      <c r="AH7" s="1">
        <f>SUM(Monthly!AH11:AH13)/1000</f>
        <v>4831.4859999999999</v>
      </c>
      <c r="AI7" s="1">
        <f>SUM(Monthly!AI11:AI13)/1000</f>
        <v>680.73599999999999</v>
      </c>
      <c r="AJ7" s="1">
        <f>SUM(Monthly!AJ11:AJ13)/1000</f>
        <v>230.102</v>
      </c>
      <c r="AK7" s="10">
        <f t="shared" si="3"/>
        <v>38960.573999999993</v>
      </c>
      <c r="AL7" s="39">
        <f t="shared" si="15"/>
        <v>5.9617972318420431</v>
      </c>
      <c r="AM7" s="39">
        <f t="shared" si="4"/>
        <v>46.119671916711155</v>
      </c>
      <c r="AN7" s="39">
        <f t="shared" si="5"/>
        <v>390.35869565217394</v>
      </c>
      <c r="AO7" s="39">
        <f t="shared" si="6"/>
        <v>26.0625</v>
      </c>
      <c r="AP7" s="10">
        <f t="shared" si="7"/>
        <v>7.3572614723311913</v>
      </c>
      <c r="AQ7" s="40">
        <f t="shared" si="16"/>
        <v>1079.9896903831248</v>
      </c>
      <c r="AR7" s="40">
        <f t="shared" si="8"/>
        <v>5589.2438762251486</v>
      </c>
      <c r="AS7" s="40">
        <f t="shared" si="8"/>
        <v>30676.942857142858</v>
      </c>
      <c r="AT7" s="40">
        <f t="shared" si="8"/>
        <v>2557.6676737160124</v>
      </c>
      <c r="AU7" s="41">
        <f t="shared" si="8"/>
        <v>1228.888184635988</v>
      </c>
      <c r="AV7" s="40">
        <f t="shared" si="17"/>
        <v>1267.1346729229001</v>
      </c>
      <c r="AW7" s="40">
        <f t="shared" si="9"/>
        <v>26887.875105012605</v>
      </c>
      <c r="AX7" s="40">
        <f t="shared" si="9"/>
        <v>675726.95238095243</v>
      </c>
      <c r="AY7" s="40">
        <f t="shared" si="9"/>
        <v>10708.413897280967</v>
      </c>
      <c r="AZ7" s="41">
        <f t="shared" si="9"/>
        <v>2373.270080353685</v>
      </c>
      <c r="BA7" s="40">
        <f t="shared" si="18"/>
        <v>436.58844708176724</v>
      </c>
      <c r="BB7" s="40">
        <f t="shared" si="10"/>
        <v>22828.939792775134</v>
      </c>
      <c r="BC7" s="40">
        <f t="shared" si="10"/>
        <v>643310.95238095231</v>
      </c>
      <c r="BD7" s="40">
        <f t="shared" si="10"/>
        <v>8622.8972809667684</v>
      </c>
      <c r="BE7" s="41">
        <f t="shared" si="10"/>
        <v>1430.3105314960628</v>
      </c>
      <c r="BF7" s="40">
        <f t="shared" si="19"/>
        <v>830.54622584113281</v>
      </c>
      <c r="BG7" s="40">
        <f t="shared" si="11"/>
        <v>4058.9353122374687</v>
      </c>
      <c r="BH7" s="40">
        <f t="shared" si="11"/>
        <v>32415.999999999996</v>
      </c>
      <c r="BI7" s="40">
        <f t="shared" si="11"/>
        <v>2085.5166163141994</v>
      </c>
      <c r="BJ7" s="40">
        <f t="shared" si="11"/>
        <v>942.95954885762217</v>
      </c>
    </row>
    <row r="8" spans="1:62" ht="18.600000000000001" customHeight="1" x14ac:dyDescent="0.2">
      <c r="A8" s="34"/>
      <c r="B8" s="33" t="s">
        <v>42</v>
      </c>
      <c r="C8" s="1">
        <f>AVERAGE(Monthly!C14:C16)</f>
        <v>48533.333333333336</v>
      </c>
      <c r="D8" s="1">
        <f>AVERAGE(Monthly!D14:D16)</f>
        <v>1312.6666666666667</v>
      </c>
      <c r="E8" s="1">
        <f>AVERAGE(Monthly!E14:E16)</f>
        <v>23</v>
      </c>
      <c r="F8" s="1">
        <f>AVERAGE(Monthly!F14:F16)</f>
        <v>116</v>
      </c>
      <c r="G8" s="10">
        <f t="shared" si="12"/>
        <v>49985</v>
      </c>
      <c r="H8" s="1">
        <f>MAX(Monthly!H14:H16)</f>
        <v>291869.95990000002</v>
      </c>
      <c r="I8" s="1">
        <f>MAX(Monthly!I14:I16)</f>
        <v>59562.006999999998</v>
      </c>
      <c r="J8" s="1">
        <f>MAX(Monthly!J14:J16)</f>
        <v>8978.25</v>
      </c>
      <c r="K8" s="1">
        <f>MAX(Monthly!K14:K16)</f>
        <v>3005.875</v>
      </c>
      <c r="L8" s="10">
        <f t="shared" si="13"/>
        <v>363416.0919</v>
      </c>
      <c r="M8" s="1">
        <f>AVERAGE(Monthly!M14:M16)</f>
        <v>43792</v>
      </c>
      <c r="N8" s="1">
        <f>AVERAGE(Monthly!N14:N16)</f>
        <v>1224</v>
      </c>
      <c r="O8" s="1">
        <f>AVERAGE(Monthly!O14:O16)</f>
        <v>21.666666666666668</v>
      </c>
      <c r="P8" s="1">
        <f>AVERAGE(Monthly!P14:P16)</f>
        <v>104.33333333333333</v>
      </c>
      <c r="Q8" s="10">
        <f t="shared" si="14"/>
        <v>45142</v>
      </c>
      <c r="R8" s="1">
        <f>SUM(Monthly!R14:R16)/1000</f>
        <v>58964.153419999995</v>
      </c>
      <c r="S8" s="1">
        <f>SUM(Monthly!S14:S16)/1000</f>
        <v>9169.0406779999994</v>
      </c>
      <c r="T8" s="1">
        <f>SUM(Monthly!T14:T16)/1000</f>
        <v>1129.0250000000001</v>
      </c>
      <c r="U8" s="1">
        <f>SUM(Monthly!U14:U16)/1000</f>
        <v>370.46800000000002</v>
      </c>
      <c r="V8" s="10">
        <f t="shared" si="0"/>
        <v>69632.68709799998</v>
      </c>
      <c r="W8" s="1">
        <f>SUM(Monthly!W14:W16)/1000</f>
        <v>62139.809000000001</v>
      </c>
      <c r="X8" s="1">
        <f>SUM(Monthly!X14:X16)/1000</f>
        <v>34127.58</v>
      </c>
      <c r="Y8" s="1">
        <f>SUM(Monthly!Y14:Y16)/1000</f>
        <v>12672.171</v>
      </c>
      <c r="Z8" s="1">
        <f>SUM(Monthly!Z14:Z16)/1000</f>
        <v>1126.5609999999999</v>
      </c>
      <c r="AA8" s="10">
        <f t="shared" si="1"/>
        <v>110066.121</v>
      </c>
      <c r="AB8" s="1">
        <f>SUM(Monthly!AB14:AB16)/1000</f>
        <v>18145.447</v>
      </c>
      <c r="AC8" s="1">
        <f>SUM(Monthly!AC14:AC16)/1000</f>
        <v>29279.86</v>
      </c>
      <c r="AD8" s="1">
        <f>SUM(Monthly!AD14:AD16)/1000</f>
        <v>11633.486000000001</v>
      </c>
      <c r="AE8" s="1">
        <f>SUM(Monthly!AE14:AE16)/1000</f>
        <v>870.846</v>
      </c>
      <c r="AF8" s="10">
        <f t="shared" si="2"/>
        <v>59929.639000000003</v>
      </c>
      <c r="AG8" s="1">
        <f>SUM(Monthly!AG14:AG16)/1000</f>
        <v>43994.362000000001</v>
      </c>
      <c r="AH8" s="1">
        <f>SUM(Monthly!AH14:AH16)/1000</f>
        <v>4847.72</v>
      </c>
      <c r="AI8" s="1">
        <f>SUM(Monthly!AI14:AI16)/1000</f>
        <v>1038.6849999999999</v>
      </c>
      <c r="AJ8" s="1">
        <f>SUM(Monthly!AJ14:AJ16)/1000</f>
        <v>255.715</v>
      </c>
      <c r="AK8" s="10">
        <f t="shared" si="3"/>
        <v>50136.481999999996</v>
      </c>
      <c r="AL8" s="39">
        <f t="shared" si="15"/>
        <v>6.0138041188186815</v>
      </c>
      <c r="AM8" s="39">
        <f t="shared" si="4"/>
        <v>45.374814880650071</v>
      </c>
      <c r="AN8" s="39">
        <f t="shared" si="5"/>
        <v>390.35869565217394</v>
      </c>
      <c r="AO8" s="39">
        <f t="shared" si="6"/>
        <v>25.912715517241381</v>
      </c>
      <c r="AP8" s="10">
        <f t="shared" si="7"/>
        <v>7.270502988896669</v>
      </c>
      <c r="AQ8" s="40">
        <f t="shared" si="16"/>
        <v>1346.4594770734379</v>
      </c>
      <c r="AR8" s="40">
        <f t="shared" si="8"/>
        <v>7491.0463055555547</v>
      </c>
      <c r="AS8" s="40">
        <f t="shared" si="8"/>
        <v>52108.846153846156</v>
      </c>
      <c r="AT8" s="40">
        <f t="shared" si="8"/>
        <v>3550.8115015974445</v>
      </c>
      <c r="AU8" s="41">
        <f t="shared" si="8"/>
        <v>1542.5255216428154</v>
      </c>
      <c r="AV8" s="40">
        <f t="shared" si="17"/>
        <v>1418.9762742053342</v>
      </c>
      <c r="AW8" s="40">
        <f t="shared" si="9"/>
        <v>27882.00980392157</v>
      </c>
      <c r="AX8" s="40">
        <f t="shared" si="9"/>
        <v>584869.43076923082</v>
      </c>
      <c r="AY8" s="40">
        <f t="shared" si="9"/>
        <v>10797.709265175719</v>
      </c>
      <c r="AZ8" s="41">
        <f t="shared" si="9"/>
        <v>2438.2198617695276</v>
      </c>
      <c r="BA8" s="40">
        <f t="shared" si="18"/>
        <v>414.35529320423819</v>
      </c>
      <c r="BB8" s="40">
        <f t="shared" si="10"/>
        <v>23921.454248366015</v>
      </c>
      <c r="BC8" s="40">
        <f t="shared" si="10"/>
        <v>536930.12307692308</v>
      </c>
      <c r="BD8" s="40">
        <f t="shared" si="10"/>
        <v>8346.7667731629408</v>
      </c>
      <c r="BE8" s="41">
        <f t="shared" si="10"/>
        <v>1327.58050152851</v>
      </c>
      <c r="BF8" s="40">
        <f t="shared" si="19"/>
        <v>1004.6209810010962</v>
      </c>
      <c r="BG8" s="40">
        <f t="shared" si="11"/>
        <v>3960.5555555555557</v>
      </c>
      <c r="BH8" s="40">
        <f t="shared" si="11"/>
        <v>47939.307692307688</v>
      </c>
      <c r="BI8" s="40">
        <f t="shared" si="11"/>
        <v>2450.9424920127799</v>
      </c>
      <c r="BJ8" s="40">
        <f t="shared" si="11"/>
        <v>1110.6393602410171</v>
      </c>
    </row>
    <row r="9" spans="1:62" ht="18.600000000000001" customHeight="1" x14ac:dyDescent="0.2">
      <c r="A9" s="34"/>
      <c r="B9" s="33" t="s">
        <v>39</v>
      </c>
      <c r="C9" s="1">
        <f>AVERAGE(Monthly!C17:C19)</f>
        <v>56647.666666666664</v>
      </c>
      <c r="D9" s="1">
        <f>AVERAGE(Monthly!D17:D19)</f>
        <v>1419.6666666666667</v>
      </c>
      <c r="E9" s="1">
        <f>AVERAGE(Monthly!E17:E19)</f>
        <v>23</v>
      </c>
      <c r="F9" s="1">
        <f>AVERAGE(Monthly!F17:F19)</f>
        <v>117</v>
      </c>
      <c r="G9" s="10">
        <f t="shared" si="12"/>
        <v>58207.333333333328</v>
      </c>
      <c r="H9" s="1">
        <f>AVERAGE(Monthly!H17:H19)</f>
        <v>325322.53490000003</v>
      </c>
      <c r="I9" s="1">
        <f>AVERAGE(Monthly!I17:I19)</f>
        <v>61292.17533333334</v>
      </c>
      <c r="J9" s="1">
        <f>AVERAGE(Monthly!J17:J19)</f>
        <v>8978.25</v>
      </c>
      <c r="K9" s="1">
        <f>AVERAGE(Monthly!K17:K19)</f>
        <v>3032.3883333333338</v>
      </c>
      <c r="L9" s="10">
        <f t="shared" si="13"/>
        <v>398625.34856666665</v>
      </c>
      <c r="M9" s="1">
        <f>AVERAGE(Monthly!M17:M19)</f>
        <v>52486.666666666664</v>
      </c>
      <c r="N9" s="1">
        <f>AVERAGE(Monthly!N17:N19)</f>
        <v>1332</v>
      </c>
      <c r="O9" s="1">
        <f>AVERAGE(Monthly!O17:O19)</f>
        <v>21</v>
      </c>
      <c r="P9" s="1">
        <f>AVERAGE(Monthly!P17:P19)</f>
        <v>110</v>
      </c>
      <c r="Q9" s="10">
        <f t="shared" si="14"/>
        <v>53949.666666666664</v>
      </c>
      <c r="R9" s="1">
        <f>SUM(Monthly!R17:R19)/1000</f>
        <v>62688.585270000003</v>
      </c>
      <c r="S9" s="1">
        <f>SUM(Monthly!S17:S19)/1000</f>
        <v>6363.2216579999995</v>
      </c>
      <c r="T9" s="1">
        <f>SUM(Monthly!T17:T19)/1000</f>
        <v>741.05719999999997</v>
      </c>
      <c r="U9" s="1">
        <f>SUM(Monthly!U17:U19)/1000</f>
        <v>321.53300000000002</v>
      </c>
      <c r="V9" s="10">
        <f t="shared" si="0"/>
        <v>70114.397127999997</v>
      </c>
      <c r="W9" s="1">
        <f>SUM(Monthly!W17:W19)/1000</f>
        <v>88178.29</v>
      </c>
      <c r="X9" s="1">
        <f>SUM(Monthly!X17:X19)/1000</f>
        <v>37932.531999999999</v>
      </c>
      <c r="Y9" s="1">
        <f>SUM(Monthly!Y17:Y19)/1000</f>
        <v>16800.455000000002</v>
      </c>
      <c r="Z9" s="1">
        <f>SUM(Monthly!Z17:Z19)/1000</f>
        <v>1160.1320000000001</v>
      </c>
      <c r="AA9" s="10">
        <f t="shared" si="1"/>
        <v>144071.40900000001</v>
      </c>
      <c r="AB9" s="1">
        <f>SUM(Monthly!AB17:AB19)/1000</f>
        <v>33105.851000000002</v>
      </c>
      <c r="AC9" s="1">
        <f>SUM(Monthly!AC17:AC19)/1000</f>
        <v>32891.463000000003</v>
      </c>
      <c r="AD9" s="1">
        <f>SUM(Monthly!AD17:AD19)/1000</f>
        <v>16101.578</v>
      </c>
      <c r="AE9" s="1">
        <f>SUM(Monthly!AE17:AE19)/1000</f>
        <v>891.16200000000003</v>
      </c>
      <c r="AF9" s="10">
        <f t="shared" si="2"/>
        <v>82990.054000000004</v>
      </c>
      <c r="AG9" s="1">
        <f>SUM(Monthly!AG17:AG19)/1000</f>
        <v>55072.438999999998</v>
      </c>
      <c r="AH9" s="1">
        <f>SUM(Monthly!AH17:AH19)/1000</f>
        <v>5041.0690000000004</v>
      </c>
      <c r="AI9" s="1">
        <f>SUM(Monthly!AI17:AI19)/1000</f>
        <v>698.87699999999995</v>
      </c>
      <c r="AJ9" s="1">
        <f>SUM(Monthly!AJ17:AJ19)/1000</f>
        <v>268.97000000000003</v>
      </c>
      <c r="AK9" s="10">
        <f t="shared" si="3"/>
        <v>61081.355000000003</v>
      </c>
      <c r="AL9" s="40">
        <f t="shared" si="15"/>
        <v>5.7429114744355472</v>
      </c>
      <c r="AM9" s="40">
        <f t="shared" si="4"/>
        <v>43.173638412772952</v>
      </c>
      <c r="AN9" s="40">
        <f t="shared" si="5"/>
        <v>390.35869565217394</v>
      </c>
      <c r="AO9" s="40">
        <f t="shared" si="6"/>
        <v>25.917849002849007</v>
      </c>
      <c r="AP9" s="32">
        <f t="shared" si="7"/>
        <v>6.848369882947166</v>
      </c>
      <c r="AQ9" s="40">
        <f t="shared" si="16"/>
        <v>1194.3716233329101</v>
      </c>
      <c r="AR9" s="40">
        <f t="shared" si="8"/>
        <v>4777.1934369369365</v>
      </c>
      <c r="AS9" s="40">
        <f t="shared" si="8"/>
        <v>35288.438095238089</v>
      </c>
      <c r="AT9" s="40">
        <f t="shared" si="8"/>
        <v>2923.0272727272732</v>
      </c>
      <c r="AU9" s="41">
        <f t="shared" si="8"/>
        <v>1299.6261415516933</v>
      </c>
      <c r="AV9" s="40">
        <f t="shared" si="17"/>
        <v>1680.0131461958592</v>
      </c>
      <c r="AW9" s="40">
        <f t="shared" si="9"/>
        <v>28477.876876876879</v>
      </c>
      <c r="AX9" s="40">
        <f t="shared" si="9"/>
        <v>800021.66666666674</v>
      </c>
      <c r="AY9" s="40">
        <f t="shared" si="9"/>
        <v>10546.654545454545</v>
      </c>
      <c r="AZ9" s="41">
        <f t="shared" si="9"/>
        <v>2670.4782049935434</v>
      </c>
      <c r="BA9" s="40">
        <f t="shared" si="18"/>
        <v>630.74782801981462</v>
      </c>
      <c r="BB9" s="40">
        <f t="shared" si="10"/>
        <v>24693.29054054054</v>
      </c>
      <c r="BC9" s="40">
        <f t="shared" si="10"/>
        <v>766741.80952380947</v>
      </c>
      <c r="BD9" s="40">
        <f t="shared" si="10"/>
        <v>8101.4727272727268</v>
      </c>
      <c r="BE9" s="41">
        <f t="shared" si="10"/>
        <v>1538.2866869736606</v>
      </c>
      <c r="BF9" s="40">
        <f t="shared" si="19"/>
        <v>1049.2653181760447</v>
      </c>
      <c r="BG9" s="40">
        <f t="shared" si="11"/>
        <v>3784.5863363363364</v>
      </c>
      <c r="BH9" s="40">
        <f t="shared" si="11"/>
        <v>33279.857142857138</v>
      </c>
      <c r="BI9" s="40">
        <f t="shared" si="11"/>
        <v>2445.1818181818185</v>
      </c>
      <c r="BJ9" s="40">
        <f t="shared" si="11"/>
        <v>1132.191518019883</v>
      </c>
    </row>
    <row r="10" spans="1:62" ht="18.600000000000001" customHeight="1" x14ac:dyDescent="0.2">
      <c r="A10" s="34"/>
      <c r="B10" s="33" t="s">
        <v>31</v>
      </c>
      <c r="C10" s="1">
        <f>AVERAGE(Monthly!C20:C22)</f>
        <v>65878</v>
      </c>
      <c r="D10" s="1">
        <f>AVERAGE(Monthly!D20:D22)</f>
        <v>1639</v>
      </c>
      <c r="E10" s="1">
        <f>AVERAGE(Monthly!E20:E22)</f>
        <v>23</v>
      </c>
      <c r="F10" s="1">
        <f>AVERAGE(Monthly!F20:F22)</f>
        <v>119.33333333333333</v>
      </c>
      <c r="G10" s="10">
        <f t="shared" si="12"/>
        <v>67659.333333333328</v>
      </c>
      <c r="H10" s="1">
        <f>AVERAGE(Monthly!H20:H22)</f>
        <v>380283.97289999994</v>
      </c>
      <c r="I10" s="1">
        <f>AVERAGE(Monthly!I20:I22)</f>
        <v>64872.927333333333</v>
      </c>
      <c r="J10" s="1">
        <f>AVERAGE(Monthly!J20:J22)</f>
        <v>8978.25</v>
      </c>
      <c r="K10" s="1">
        <f>AVERAGE(Monthly!K20:K22)</f>
        <v>3073.4683333333337</v>
      </c>
      <c r="L10" s="10">
        <f t="shared" si="13"/>
        <v>457208.61856666661</v>
      </c>
      <c r="M10" s="1">
        <f>AVERAGE(Monthly!M20:M22)</f>
        <v>60696</v>
      </c>
      <c r="N10" s="1">
        <f>AVERAGE(Monthly!N20:N22)</f>
        <v>1479</v>
      </c>
      <c r="O10" s="1">
        <f>AVERAGE(Monthly!O20:O22)</f>
        <v>20</v>
      </c>
      <c r="P10" s="1">
        <f>AVERAGE(Monthly!P20:P22)</f>
        <v>110.33333333333333</v>
      </c>
      <c r="Q10" s="10">
        <f t="shared" si="14"/>
        <v>62305.333333333336</v>
      </c>
      <c r="R10" s="1">
        <f>SUM(Monthly!R20:R22)/1000</f>
        <v>63170.500060000006</v>
      </c>
      <c r="S10" s="1">
        <f>SUM(Monthly!S20:S22)/1000</f>
        <v>7920.7445059999991</v>
      </c>
      <c r="T10" s="1">
        <f>SUM(Monthly!T20:T22)/1000</f>
        <v>442.8168</v>
      </c>
      <c r="U10" s="1">
        <f>SUM(Monthly!U20:U22)/1000</f>
        <v>301.11200000000002</v>
      </c>
      <c r="V10" s="10">
        <f t="shared" si="0"/>
        <v>71835.173366000003</v>
      </c>
      <c r="W10" s="1">
        <f>SUM(Monthly!W20:W22)/1000</f>
        <v>85071.960999999996</v>
      </c>
      <c r="X10" s="1">
        <f>SUM(Monthly!X20:X22)/1000</f>
        <v>35515.836000000003</v>
      </c>
      <c r="Y10" s="1">
        <f>SUM(Monthly!Y20:Y22)/1000</f>
        <v>17187.260999999999</v>
      </c>
      <c r="Z10" s="1">
        <f>SUM(Monthly!Z20:Z22)/1000</f>
        <v>927.14400000000001</v>
      </c>
      <c r="AA10" s="10">
        <f t="shared" si="1"/>
        <v>138702.20199999999</v>
      </c>
      <c r="AB10" s="1">
        <f>SUM(Monthly!AB20:AB22)/1000</f>
        <v>32018.958999999999</v>
      </c>
      <c r="AC10" s="1">
        <f>SUM(Monthly!AC20:AC22)/1000</f>
        <v>31474.478999999999</v>
      </c>
      <c r="AD10" s="1">
        <f>SUM(Monthly!AD20:AD22)/1000</f>
        <v>16744.884999999998</v>
      </c>
      <c r="AE10" s="1">
        <f>SUM(Monthly!AE20:AE22)/1000</f>
        <v>707.74400000000003</v>
      </c>
      <c r="AF10" s="10">
        <f t="shared" si="2"/>
        <v>80946.066999999995</v>
      </c>
      <c r="AG10" s="1">
        <f>SUM(Monthly!AG20:AG22)/1000</f>
        <v>53053.002</v>
      </c>
      <c r="AH10" s="1">
        <f>SUM(Monthly!AH20:AH22)/1000</f>
        <v>4041.357</v>
      </c>
      <c r="AI10" s="1">
        <f>SUM(Monthly!AI20:AI22)/1000</f>
        <v>442.37599999999998</v>
      </c>
      <c r="AJ10" s="1">
        <f>SUM(Monthly!AJ20:AJ22)/1000</f>
        <v>219.4</v>
      </c>
      <c r="AK10" s="10">
        <f t="shared" si="3"/>
        <v>57756.134999999995</v>
      </c>
      <c r="AL10" s="40">
        <f t="shared" si="15"/>
        <v>5.7725488463523469</v>
      </c>
      <c r="AM10" s="40">
        <f t="shared" si="4"/>
        <v>39.580797640837908</v>
      </c>
      <c r="AN10" s="40">
        <f t="shared" si="5"/>
        <v>390.35869565217394</v>
      </c>
      <c r="AO10" s="40">
        <f t="shared" si="6"/>
        <v>25.755321229050285</v>
      </c>
      <c r="AP10" s="32">
        <f t="shared" si="7"/>
        <v>6.7575099552660873</v>
      </c>
      <c r="AQ10" s="40">
        <f t="shared" si="16"/>
        <v>1040.7687501647556</v>
      </c>
      <c r="AR10" s="40">
        <f t="shared" si="8"/>
        <v>5355.472958755915</v>
      </c>
      <c r="AS10" s="40">
        <f t="shared" si="8"/>
        <v>22140.84</v>
      </c>
      <c r="AT10" s="40">
        <f t="shared" si="8"/>
        <v>2729.1117824773419</v>
      </c>
      <c r="AU10" s="41">
        <f t="shared" si="8"/>
        <v>1152.9538407519956</v>
      </c>
      <c r="AV10" s="40">
        <f t="shared" si="17"/>
        <v>1401.6073711611966</v>
      </c>
      <c r="AW10" s="40">
        <f t="shared" si="9"/>
        <v>24013.411764705885</v>
      </c>
      <c r="AX10" s="40">
        <f t="shared" si="9"/>
        <v>859363.04999999993</v>
      </c>
      <c r="AY10" s="40">
        <f t="shared" si="9"/>
        <v>8403.1178247734133</v>
      </c>
      <c r="AZ10" s="41">
        <f t="shared" si="9"/>
        <v>2226.1690063985961</v>
      </c>
      <c r="BA10" s="40">
        <f t="shared" si="18"/>
        <v>527.52996902596544</v>
      </c>
      <c r="BB10" s="40">
        <f t="shared" si="10"/>
        <v>21280.918864097363</v>
      </c>
      <c r="BC10" s="40">
        <f t="shared" si="10"/>
        <v>837244.25</v>
      </c>
      <c r="BD10" s="40">
        <f t="shared" si="10"/>
        <v>6414.5981873111787</v>
      </c>
      <c r="BE10" s="41">
        <f t="shared" si="10"/>
        <v>1299.1835958398424</v>
      </c>
      <c r="BF10" s="40">
        <f t="shared" si="19"/>
        <v>874.0774021352313</v>
      </c>
      <c r="BG10" s="40">
        <f t="shared" si="11"/>
        <v>2732.4929006085194</v>
      </c>
      <c r="BH10" s="40">
        <f t="shared" si="11"/>
        <v>22118.799999999999</v>
      </c>
      <c r="BI10" s="40">
        <f t="shared" si="11"/>
        <v>1988.5196374622358</v>
      </c>
      <c r="BJ10" s="40">
        <f t="shared" si="11"/>
        <v>926.98541055875353</v>
      </c>
    </row>
    <row r="11" spans="1:62" ht="18.600000000000001" customHeight="1" x14ac:dyDescent="0.2">
      <c r="A11" s="34"/>
      <c r="B11" s="33" t="s">
        <v>35</v>
      </c>
      <c r="C11" s="1">
        <f>AVERAGE(Monthly!C23:C25)</f>
        <v>74911</v>
      </c>
      <c r="D11" s="1">
        <f>AVERAGE(Monthly!D23:D25)</f>
        <v>1885.3333333333333</v>
      </c>
      <c r="E11" s="1">
        <f>AVERAGE(Monthly!E23:E25)</f>
        <v>23.666666666666668</v>
      </c>
      <c r="F11" s="1">
        <f>AVERAGE(Monthly!F23:F25)</f>
        <v>121.33333333333333</v>
      </c>
      <c r="G11" s="10">
        <f t="shared" si="12"/>
        <v>76941.333333333328</v>
      </c>
      <c r="H11" s="1">
        <f>AVERAGE(Monthly!H23:H25)</f>
        <v>434421.21090000001</v>
      </c>
      <c r="I11" s="1">
        <f>AVERAGE(Monthly!I23:I25)</f>
        <v>68482.317333333325</v>
      </c>
      <c r="J11" s="1">
        <f>AVERAGE(Monthly!J23:J25)</f>
        <v>9618.25</v>
      </c>
      <c r="K11" s="1">
        <f>AVERAGE(Monthly!K23:K25)</f>
        <v>3093.0283333333336</v>
      </c>
      <c r="L11" s="10">
        <f t="shared" si="13"/>
        <v>515614.80656666664</v>
      </c>
      <c r="M11" s="1">
        <f>AVERAGE(Monthly!M23:M25)</f>
        <v>71023.666666666672</v>
      </c>
      <c r="N11" s="1">
        <f>AVERAGE(Monthly!N23:N25)</f>
        <v>1765</v>
      </c>
      <c r="O11" s="1">
        <f>AVERAGE(Monthly!O23:O25)</f>
        <v>23</v>
      </c>
      <c r="P11" s="1">
        <f>AVERAGE(Monthly!P23:P25)</f>
        <v>118.66666666666667</v>
      </c>
      <c r="Q11" s="10">
        <f t="shared" si="14"/>
        <v>72930.333333333343</v>
      </c>
      <c r="R11" s="1">
        <f>SUM(Monthly!R23:R25)/1000</f>
        <v>89127.964340000006</v>
      </c>
      <c r="S11" s="1">
        <f>SUM(Monthly!S23:S25)/1000</f>
        <v>6485.90182</v>
      </c>
      <c r="T11" s="1">
        <f>SUM(Monthly!T23:T25)/1000</f>
        <v>543.18399999999997</v>
      </c>
      <c r="U11" s="1">
        <f>SUM(Monthly!U23:U25)/1000</f>
        <v>307.90699999999998</v>
      </c>
      <c r="V11" s="10">
        <f t="shared" si="0"/>
        <v>96464.957160000005</v>
      </c>
      <c r="W11" s="1">
        <f>SUM(Monthly!W23:W25)/1000</f>
        <v>80046.547000000006</v>
      </c>
      <c r="X11" s="1">
        <f>SUM(Monthly!X23:X25)/1000</f>
        <v>35852.055</v>
      </c>
      <c r="Y11" s="1">
        <f>SUM(Monthly!Y23:Y25)/1000</f>
        <v>18114.72</v>
      </c>
      <c r="Z11" s="1">
        <f>SUM(Monthly!Z23:Z25)/1000</f>
        <v>1164.0409999999999</v>
      </c>
      <c r="AA11" s="10">
        <f t="shared" si="1"/>
        <v>135177.36300000001</v>
      </c>
      <c r="AB11" s="1">
        <f>SUM(Monthly!AB23:AB25)/1000</f>
        <v>20014.921999999999</v>
      </c>
      <c r="AC11" s="1">
        <f>SUM(Monthly!AC23:AC25)/1000</f>
        <v>30609.286</v>
      </c>
      <c r="AD11" s="1">
        <f>SUM(Monthly!AD23:AD25)/1000</f>
        <v>17573.396000000001</v>
      </c>
      <c r="AE11" s="1">
        <f>SUM(Monthly!AE23:AE25)/1000</f>
        <v>880.32299999999998</v>
      </c>
      <c r="AF11" s="10">
        <f t="shared" si="2"/>
        <v>69077.926999999996</v>
      </c>
      <c r="AG11" s="1">
        <f>SUM(Monthly!AG23:AG25)/1000</f>
        <v>60031.625</v>
      </c>
      <c r="AH11" s="1">
        <f>SUM(Monthly!AH23:AH25)/1000</f>
        <v>5242.7690000000002</v>
      </c>
      <c r="AI11" s="1">
        <f>SUM(Monthly!AI23:AI25)/1000</f>
        <v>541.32399999999996</v>
      </c>
      <c r="AJ11" s="1">
        <f>SUM(Monthly!AJ23:AJ25)/1000</f>
        <v>283.71800000000002</v>
      </c>
      <c r="AK11" s="10">
        <f t="shared" si="3"/>
        <v>66099.435999999987</v>
      </c>
      <c r="AL11" s="40">
        <f t="shared" si="15"/>
        <v>5.7991644871914669</v>
      </c>
      <c r="AM11" s="40">
        <f t="shared" si="4"/>
        <v>36.323718528995755</v>
      </c>
      <c r="AN11" s="40">
        <f t="shared" si="5"/>
        <v>406.40492957746477</v>
      </c>
      <c r="AO11" s="40">
        <f t="shared" si="6"/>
        <v>25.491991758241763</v>
      </c>
      <c r="AP11" s="32">
        <f t="shared" si="7"/>
        <v>6.7014020192874222</v>
      </c>
      <c r="AQ11" s="40">
        <f t="shared" si="16"/>
        <v>1254.9051396952188</v>
      </c>
      <c r="AR11" s="40">
        <f t="shared" si="8"/>
        <v>3674.7319093484421</v>
      </c>
      <c r="AS11" s="40">
        <f t="shared" si="8"/>
        <v>23616.695652173912</v>
      </c>
      <c r="AT11" s="40">
        <f t="shared" si="8"/>
        <v>2594.7219101123592</v>
      </c>
      <c r="AU11" s="41">
        <f t="shared" si="8"/>
        <v>1322.7000721236248</v>
      </c>
      <c r="AV11" s="40">
        <f t="shared" si="17"/>
        <v>1127.0404747713203</v>
      </c>
      <c r="AW11" s="40">
        <f t="shared" si="9"/>
        <v>20312.779036827196</v>
      </c>
      <c r="AX11" s="40">
        <f t="shared" si="9"/>
        <v>787596.52173913049</v>
      </c>
      <c r="AY11" s="40">
        <f t="shared" si="9"/>
        <v>9809.3342696629206</v>
      </c>
      <c r="AZ11" s="41">
        <f t="shared" si="9"/>
        <v>1853.5135768838752</v>
      </c>
      <c r="BA11" s="40">
        <f t="shared" si="18"/>
        <v>281.80637440102123</v>
      </c>
      <c r="BB11" s="40">
        <f t="shared" si="10"/>
        <v>17342.3716713881</v>
      </c>
      <c r="BC11" s="40">
        <f t="shared" si="10"/>
        <v>764060.69565217395</v>
      </c>
      <c r="BD11" s="40">
        <f t="shared" si="10"/>
        <v>7418.4522471910113</v>
      </c>
      <c r="BE11" s="41">
        <f t="shared" si="10"/>
        <v>947.17689941542369</v>
      </c>
      <c r="BF11" s="40">
        <f t="shared" si="19"/>
        <v>845.23410037029896</v>
      </c>
      <c r="BG11" s="40">
        <f t="shared" si="11"/>
        <v>2970.4073654390936</v>
      </c>
      <c r="BH11" s="40">
        <f t="shared" si="11"/>
        <v>23535.82608695652</v>
      </c>
      <c r="BI11" s="40">
        <f t="shared" si="11"/>
        <v>2390.8820224719102</v>
      </c>
      <c r="BJ11" s="40">
        <f t="shared" si="11"/>
        <v>906.3366774684514</v>
      </c>
    </row>
    <row r="12" spans="1:62" ht="18.600000000000001" customHeight="1" x14ac:dyDescent="0.2">
      <c r="A12" s="34"/>
      <c r="B12" s="33" t="s">
        <v>43</v>
      </c>
      <c r="C12" s="1">
        <f>AVERAGE(Monthly!C26:C28)</f>
        <v>83787.333333333328</v>
      </c>
      <c r="D12" s="1">
        <f>AVERAGE(Monthly!D26:D28)</f>
        <v>2115.6666666666665</v>
      </c>
      <c r="E12" s="1">
        <f>AVERAGE(Monthly!E26:E28)</f>
        <v>25</v>
      </c>
      <c r="F12" s="1">
        <f>AVERAGE(Monthly!F26:F28)</f>
        <v>121.33333333333333</v>
      </c>
      <c r="G12" s="10">
        <f t="shared" si="12"/>
        <v>86049.333333333328</v>
      </c>
      <c r="H12" s="1">
        <f>AVERAGE(Monthly!H26:H28)</f>
        <v>491894.02790000004</v>
      </c>
      <c r="I12" s="1">
        <f>AVERAGE(Monthly!I26:I28)</f>
        <v>72134.306666666671</v>
      </c>
      <c r="J12" s="1">
        <f>AVERAGE(Monthly!J26:J28)</f>
        <v>11588.25</v>
      </c>
      <c r="K12" s="1">
        <f>AVERAGE(Monthly!K26:K28)</f>
        <v>3084.2549999999997</v>
      </c>
      <c r="L12" s="10">
        <f t="shared" si="13"/>
        <v>578700.83956666675</v>
      </c>
      <c r="M12" s="1">
        <f>AVERAGE(Monthly!M26:M28)</f>
        <v>78790.333333333328</v>
      </c>
      <c r="N12" s="1">
        <f>AVERAGE(Monthly!N26:N28)</f>
        <v>1983</v>
      </c>
      <c r="O12" s="1">
        <f>AVERAGE(Monthly!O26:O28)</f>
        <v>24</v>
      </c>
      <c r="P12" s="1">
        <f>AVERAGE(Monthly!P26:P28)</f>
        <v>115</v>
      </c>
      <c r="Q12" s="10">
        <f t="shared" si="14"/>
        <v>80912.333333333328</v>
      </c>
      <c r="R12" s="1">
        <f>SUM(Monthly!R26:R28)/1000</f>
        <v>122584.21791999998</v>
      </c>
      <c r="S12" s="1">
        <f>SUM(Monthly!S26:S28)/1000</f>
        <v>9700.1629070000017</v>
      </c>
      <c r="T12" s="1">
        <f>SUM(Monthly!T26:T28)/1000</f>
        <v>667.67399999999998</v>
      </c>
      <c r="U12" s="1">
        <f>SUM(Monthly!U26:U28)/1000</f>
        <v>355.84199999999998</v>
      </c>
      <c r="V12" s="10">
        <f t="shared" si="0"/>
        <v>133307.89682699999</v>
      </c>
      <c r="W12" s="1">
        <f>SUM(Monthly!W26:W28)/1000</f>
        <v>115846.583</v>
      </c>
      <c r="X12" s="1">
        <f>SUM(Monthly!X26:X28)/1000</f>
        <v>41607.375</v>
      </c>
      <c r="Y12" s="1">
        <f>SUM(Monthly!Y26:Y28)/1000</f>
        <v>18817.263999999999</v>
      </c>
      <c r="Z12" s="1">
        <f>SUM(Monthly!Z26:Z28)/1000</f>
        <v>1212.7950000000001</v>
      </c>
      <c r="AA12" s="10">
        <f t="shared" si="1"/>
        <v>177484.01699999999</v>
      </c>
      <c r="AB12" s="1">
        <f>SUM(Monthly!AB26:AB28)/1000</f>
        <v>25867.062000000002</v>
      </c>
      <c r="AC12" s="1">
        <f>SUM(Monthly!AC26:AC28)/1000</f>
        <v>34322.783000000003</v>
      </c>
      <c r="AD12" s="1">
        <f>SUM(Monthly!AD26:AD28)/1000</f>
        <v>18195.13</v>
      </c>
      <c r="AE12" s="1">
        <f>SUM(Monthly!AE26:AE28)/1000</f>
        <v>920.02200000000005</v>
      </c>
      <c r="AF12" s="10">
        <f t="shared" si="2"/>
        <v>79304.997000000003</v>
      </c>
      <c r="AG12" s="1">
        <f>SUM(Monthly!AG26:AG28)/1000</f>
        <v>89979.520999999993</v>
      </c>
      <c r="AH12" s="1">
        <f>SUM(Monthly!AH26:AH28)/1000</f>
        <v>7284.5919999999996</v>
      </c>
      <c r="AI12" s="1">
        <f>SUM(Monthly!AI26:AI28)/1000</f>
        <v>622.13400000000001</v>
      </c>
      <c r="AJ12" s="1">
        <f>SUM(Monthly!AJ26:AJ28)/1000</f>
        <v>292.77300000000002</v>
      </c>
      <c r="AK12" s="10">
        <f t="shared" si="3"/>
        <v>98179.02</v>
      </c>
      <c r="AL12" s="40">
        <f t="shared" si="15"/>
        <v>5.8707445186623284</v>
      </c>
      <c r="AM12" s="40">
        <f t="shared" si="4"/>
        <v>34.095308019536795</v>
      </c>
      <c r="AN12" s="40">
        <f t="shared" si="5"/>
        <v>463.53</v>
      </c>
      <c r="AO12" s="40">
        <f t="shared" si="6"/>
        <v>25.419684065934064</v>
      </c>
      <c r="AP12" s="32">
        <f t="shared" si="7"/>
        <v>6.7252216507584812</v>
      </c>
      <c r="AQ12" s="40">
        <f t="shared" si="16"/>
        <v>1555.8281420309597</v>
      </c>
      <c r="AR12" s="40">
        <f t="shared" si="8"/>
        <v>4891.6605683308126</v>
      </c>
      <c r="AS12" s="40">
        <f t="shared" si="8"/>
        <v>27819.75</v>
      </c>
      <c r="AT12" s="40">
        <f t="shared" si="8"/>
        <v>3094.2782608695652</v>
      </c>
      <c r="AU12" s="41">
        <f t="shared" si="8"/>
        <v>1647.5596653209029</v>
      </c>
      <c r="AV12" s="40">
        <f t="shared" si="17"/>
        <v>1470.3146705814165</v>
      </c>
      <c r="AW12" s="40">
        <f t="shared" si="9"/>
        <v>20982.034795763993</v>
      </c>
      <c r="AX12" s="40">
        <f t="shared" si="9"/>
        <v>784052.66666666663</v>
      </c>
      <c r="AY12" s="40">
        <f t="shared" si="9"/>
        <v>10546.04347826087</v>
      </c>
      <c r="AZ12" s="41">
        <f t="shared" si="9"/>
        <v>2193.5347763216982</v>
      </c>
      <c r="BA12" s="40">
        <f t="shared" si="18"/>
        <v>328.30248211498031</v>
      </c>
      <c r="BB12" s="40">
        <f t="shared" si="10"/>
        <v>17308.513867876954</v>
      </c>
      <c r="BC12" s="40">
        <f t="shared" si="10"/>
        <v>758130.41666666674</v>
      </c>
      <c r="BD12" s="40">
        <f t="shared" si="10"/>
        <v>8000.1913043478262</v>
      </c>
      <c r="BE12" s="41">
        <f t="shared" si="10"/>
        <v>980.13484141272261</v>
      </c>
      <c r="BF12" s="40">
        <f t="shared" si="19"/>
        <v>1142.0121884664363</v>
      </c>
      <c r="BG12" s="40">
        <f t="shared" si="11"/>
        <v>3673.5209278870398</v>
      </c>
      <c r="BH12" s="40">
        <f t="shared" si="11"/>
        <v>25922.25</v>
      </c>
      <c r="BI12" s="40">
        <f t="shared" si="11"/>
        <v>2545.8521739130433</v>
      </c>
      <c r="BJ12" s="40">
        <f t="shared" si="11"/>
        <v>1213.3999349089756</v>
      </c>
    </row>
    <row r="13" spans="1:62" ht="18.600000000000001" customHeight="1" x14ac:dyDescent="0.2">
      <c r="A13" s="34"/>
      <c r="B13" s="33" t="s">
        <v>40</v>
      </c>
      <c r="C13" s="1">
        <f>AVERAGE(Monthly!C29:C31)</f>
        <v>93709.333333333328</v>
      </c>
      <c r="D13" s="1">
        <f>AVERAGE(Monthly!D29:D31)</f>
        <v>2388.6666666666665</v>
      </c>
      <c r="E13" s="1">
        <f>AVERAGE(Monthly!E29:E31)</f>
        <v>25</v>
      </c>
      <c r="F13" s="1">
        <f>AVERAGE(Monthly!F29:F31)</f>
        <v>123</v>
      </c>
      <c r="G13" s="10">
        <f t="shared" si="12"/>
        <v>96246</v>
      </c>
      <c r="H13" s="1">
        <f>AVERAGE(Monthly!H29:H31)</f>
        <v>561967.59223333339</v>
      </c>
      <c r="I13" s="1">
        <f>AVERAGE(Monthly!I29:I31)</f>
        <v>76225.539333333334</v>
      </c>
      <c r="J13" s="1">
        <f>AVERAGE(Monthly!J29:J31)</f>
        <v>11588.25</v>
      </c>
      <c r="K13" s="1">
        <f>AVERAGE(Monthly!K29:K31)</f>
        <v>3086.0183333333334</v>
      </c>
      <c r="L13" s="10">
        <f t="shared" si="13"/>
        <v>652867.39990000008</v>
      </c>
      <c r="M13" s="1">
        <f>AVERAGE(Monthly!M29:M31)</f>
        <v>88345</v>
      </c>
      <c r="N13" s="1">
        <f>AVERAGE(Monthly!N29:N31)</f>
        <v>2249.3333333333335</v>
      </c>
      <c r="O13" s="1">
        <f>AVERAGE(Monthly!O29:O31)</f>
        <v>22.666666666666668</v>
      </c>
      <c r="P13" s="1">
        <f>AVERAGE(Monthly!P29:P31)</f>
        <v>118.33333333333333</v>
      </c>
      <c r="Q13" s="10">
        <f t="shared" si="14"/>
        <v>90735.333333333328</v>
      </c>
      <c r="R13" s="1">
        <f>SUM(Monthly!R29:R31)/1000</f>
        <v>106764.68634999999</v>
      </c>
      <c r="S13" s="1">
        <f>SUM(Monthly!S29:S31)/1000</f>
        <v>14108.589583000001</v>
      </c>
      <c r="T13" s="1">
        <f>SUM(Monthly!T29:T31)/1000</f>
        <v>461.29199999999997</v>
      </c>
      <c r="U13" s="1">
        <f>SUM(Monthly!U29:U31)/1000</f>
        <v>320.363</v>
      </c>
      <c r="V13" s="10">
        <f t="shared" si="0"/>
        <v>121654.930933</v>
      </c>
      <c r="W13" s="1">
        <f>SUM(Monthly!W29:W31)/1000</f>
        <v>166027.26500000001</v>
      </c>
      <c r="X13" s="1">
        <f>SUM(Monthly!X29:X31)/1000</f>
        <v>47229.447999999997</v>
      </c>
      <c r="Y13" s="1">
        <f>SUM(Monthly!Y29:Y31)/1000</f>
        <v>19828.904999999999</v>
      </c>
      <c r="Z13" s="1">
        <f>SUM(Monthly!Z29:Z31)/1000</f>
        <v>1227.8900000000001</v>
      </c>
      <c r="AA13" s="10">
        <f t="shared" si="1"/>
        <v>234313.50800000003</v>
      </c>
      <c r="AB13" s="1">
        <f>SUM(Monthly!AB29:AB31)/1000</f>
        <v>72427.282000000007</v>
      </c>
      <c r="AC13" s="1">
        <f>SUM(Monthly!AC29:AC31)/1000</f>
        <v>40878.828999999998</v>
      </c>
      <c r="AD13" s="1">
        <f>SUM(Monthly!AD29:AD31)/1000</f>
        <v>19423.492999999999</v>
      </c>
      <c r="AE13" s="1">
        <f>SUM(Monthly!AE29:AE31)/1000</f>
        <v>987.726</v>
      </c>
      <c r="AF13" s="10">
        <f t="shared" si="2"/>
        <v>133717.32999999999</v>
      </c>
      <c r="AG13" s="1">
        <f>SUM(Monthly!AG29:AG31)/1000</f>
        <v>93599.982999999993</v>
      </c>
      <c r="AH13" s="1">
        <f>SUM(Monthly!AH29:AH31)/1000</f>
        <v>6350.6189999999997</v>
      </c>
      <c r="AI13" s="1">
        <f>SUM(Monthly!AI29:AI31)/1000</f>
        <v>405.41199999999998</v>
      </c>
      <c r="AJ13" s="1">
        <f>SUM(Monthly!AJ29:AJ31)/1000</f>
        <v>240.16399999999999</v>
      </c>
      <c r="AK13" s="10">
        <f t="shared" si="3"/>
        <v>100596.178</v>
      </c>
      <c r="AL13" s="40">
        <f t="shared" si="15"/>
        <v>5.996922315457728</v>
      </c>
      <c r="AM13" s="40">
        <f t="shared" si="4"/>
        <v>31.911333798492887</v>
      </c>
      <c r="AN13" s="40">
        <f t="shared" si="5"/>
        <v>463.53</v>
      </c>
      <c r="AO13" s="40">
        <f t="shared" si="6"/>
        <v>25.089579945799457</v>
      </c>
      <c r="AP13" s="32">
        <f t="shared" si="7"/>
        <v>6.7833198252394915</v>
      </c>
      <c r="AQ13" s="40">
        <f t="shared" si="16"/>
        <v>1208.4972137642196</v>
      </c>
      <c r="AR13" s="40">
        <f t="shared" si="8"/>
        <v>6272.3427310314164</v>
      </c>
      <c r="AS13" s="40">
        <f t="shared" si="8"/>
        <v>20351.117647058822</v>
      </c>
      <c r="AT13" s="40">
        <f t="shared" si="8"/>
        <v>2707.2929577464788</v>
      </c>
      <c r="AU13" s="41">
        <f t="shared" si="8"/>
        <v>1340.7668927172801</v>
      </c>
      <c r="AV13" s="40">
        <f t="shared" si="17"/>
        <v>1879.3057332050485</v>
      </c>
      <c r="AW13" s="40">
        <f t="shared" si="9"/>
        <v>20997.087136929458</v>
      </c>
      <c r="AX13" s="40">
        <f t="shared" si="9"/>
        <v>874804.63235294109</v>
      </c>
      <c r="AY13" s="40">
        <f t="shared" si="9"/>
        <v>10376.535211267606</v>
      </c>
      <c r="AZ13" s="41">
        <f t="shared" si="9"/>
        <v>2582.3843853552094</v>
      </c>
      <c r="BA13" s="40">
        <f t="shared" si="18"/>
        <v>819.82321580168662</v>
      </c>
      <c r="BB13" s="40">
        <f t="shared" si="10"/>
        <v>18173.75326022525</v>
      </c>
      <c r="BC13" s="40">
        <f t="shared" si="10"/>
        <v>856918.80882352928</v>
      </c>
      <c r="BD13" s="40">
        <f t="shared" si="10"/>
        <v>8346.9802816901411</v>
      </c>
      <c r="BE13" s="41">
        <f t="shared" si="10"/>
        <v>1473.7073760313879</v>
      </c>
      <c r="BF13" s="40">
        <f t="shared" si="19"/>
        <v>1059.4825174033617</v>
      </c>
      <c r="BG13" s="40">
        <f t="shared" si="11"/>
        <v>2823.3338767042083</v>
      </c>
      <c r="BH13" s="40">
        <f t="shared" si="11"/>
        <v>17885.823529411762</v>
      </c>
      <c r="BI13" s="40">
        <f t="shared" si="11"/>
        <v>2029.5549295774649</v>
      </c>
      <c r="BJ13" s="40">
        <f t="shared" si="11"/>
        <v>1108.677009323821</v>
      </c>
    </row>
    <row r="14" spans="1:62" ht="18.600000000000001" customHeight="1" x14ac:dyDescent="0.2">
      <c r="A14" s="34"/>
      <c r="B14" s="33" t="s">
        <v>30</v>
      </c>
      <c r="C14" s="1">
        <f>AVERAGE(Monthly!C32:C34)</f>
        <v>105642</v>
      </c>
      <c r="D14" s="1">
        <f>AVERAGE(Monthly!D32:D34)</f>
        <v>2750.6666666666665</v>
      </c>
      <c r="E14" s="1">
        <f>AVERAGE(Monthly!E32:E34)</f>
        <v>25</v>
      </c>
      <c r="F14" s="1">
        <f>AVERAGE(Monthly!F32:F34)</f>
        <v>123.66666666666667</v>
      </c>
      <c r="G14" s="10">
        <f t="shared" si="12"/>
        <v>108541.33333333334</v>
      </c>
      <c r="H14" s="1">
        <f>AVERAGE(Monthly!H32:H34)</f>
        <v>643065.23823333334</v>
      </c>
      <c r="I14" s="1">
        <f>AVERAGE(Monthly!I32:I34)</f>
        <v>81845.084000000003</v>
      </c>
      <c r="J14" s="1">
        <f>AVERAGE(Monthly!J32:J34)</f>
        <v>11588.25</v>
      </c>
      <c r="K14" s="1">
        <f>AVERAGE(Monthly!K32:K34)</f>
        <v>3092.9950000000003</v>
      </c>
      <c r="L14" s="10">
        <f t="shared" si="13"/>
        <v>739591.56723333336</v>
      </c>
      <c r="M14" s="1">
        <f>AVERAGE(Monthly!M32:M34)</f>
        <v>99617</v>
      </c>
      <c r="N14" s="1">
        <f>AVERAGE(Monthly!N32:N34)</f>
        <v>2580.6666666666665</v>
      </c>
      <c r="O14" s="1">
        <f>AVERAGE(Monthly!O32:O34)</f>
        <v>23.666666666666668</v>
      </c>
      <c r="P14" s="1">
        <f>AVERAGE(Monthly!P32:P34)</f>
        <v>120</v>
      </c>
      <c r="Q14" s="10">
        <f t="shared" si="14"/>
        <v>102341.33333333334</v>
      </c>
      <c r="R14" s="1">
        <f>SUM(Monthly!R32:R34)/1000</f>
        <v>111037.51940999999</v>
      </c>
      <c r="S14" s="1">
        <f>SUM(Monthly!S32:S34)/1000</f>
        <v>7034.4906010000004</v>
      </c>
      <c r="T14" s="1">
        <f>SUM(Monthly!T32:T34)/1000</f>
        <v>431.22120000000001</v>
      </c>
      <c r="U14" s="1">
        <f>SUM(Monthly!U32:U34)/1000</f>
        <v>307.55799999999999</v>
      </c>
      <c r="V14" s="10">
        <f t="shared" si="0"/>
        <v>118810.789211</v>
      </c>
      <c r="W14" s="1">
        <f>SUM(Monthly!W32:W34)/1000</f>
        <v>172322.65700000001</v>
      </c>
      <c r="X14" s="1">
        <f>SUM(Monthly!X32:X34)/1000</f>
        <v>51186.391000000003</v>
      </c>
      <c r="Y14" s="1">
        <f>SUM(Monthly!Y32:Y34)/1000</f>
        <v>22747.956999999999</v>
      </c>
      <c r="Z14" s="1">
        <f>SUM(Monthly!Z32:Z34)/1000</f>
        <v>1221.8820000000001</v>
      </c>
      <c r="AA14" s="10">
        <f t="shared" si="1"/>
        <v>247478.88700000002</v>
      </c>
      <c r="AB14" s="1">
        <f>SUM(Monthly!AB32:AB34)/1000</f>
        <v>72497.407999999996</v>
      </c>
      <c r="AC14" s="1">
        <f>SUM(Monthly!AC32:AC34)/1000</f>
        <v>45156.588000000003</v>
      </c>
      <c r="AD14" s="1">
        <f>SUM(Monthly!AD32:AD34)/1000</f>
        <v>22300.236000000001</v>
      </c>
      <c r="AE14" s="1">
        <f>SUM(Monthly!AE32:AE34)/1000</f>
        <v>994.55200000000002</v>
      </c>
      <c r="AF14" s="10">
        <f t="shared" si="2"/>
        <v>140948.78399999999</v>
      </c>
      <c r="AG14" s="1">
        <f>SUM(Monthly!AG32:AG34)/1000</f>
        <v>99825.248999999996</v>
      </c>
      <c r="AH14" s="1">
        <f>SUM(Monthly!AH32:AH34)/1000</f>
        <v>6029.8029999999999</v>
      </c>
      <c r="AI14" s="1">
        <f>SUM(Monthly!AI32:AI34)/1000</f>
        <v>447.721</v>
      </c>
      <c r="AJ14" s="1">
        <f>SUM(Monthly!AJ32:AJ34)/1000</f>
        <v>227.33</v>
      </c>
      <c r="AK14" s="10">
        <f t="shared" si="3"/>
        <v>106530.103</v>
      </c>
      <c r="AL14" s="40">
        <f t="shared" si="15"/>
        <v>6.0872118876330754</v>
      </c>
      <c r="AM14" s="40">
        <f t="shared" si="4"/>
        <v>29.754635482307322</v>
      </c>
      <c r="AN14" s="40">
        <f t="shared" si="5"/>
        <v>463.53</v>
      </c>
      <c r="AO14" s="40">
        <f t="shared" si="6"/>
        <v>25.010741239892184</v>
      </c>
      <c r="AP14" s="32">
        <f t="shared" si="7"/>
        <v>6.8139163627373902</v>
      </c>
      <c r="AQ14" s="40">
        <f t="shared" si="16"/>
        <v>1114.6442816989068</v>
      </c>
      <c r="AR14" s="40">
        <f t="shared" si="8"/>
        <v>2725.842392534229</v>
      </c>
      <c r="AS14" s="40">
        <f t="shared" si="8"/>
        <v>18220.61408450704</v>
      </c>
      <c r="AT14" s="40">
        <f t="shared" si="8"/>
        <v>2562.9833333333336</v>
      </c>
      <c r="AU14" s="41">
        <f t="shared" si="8"/>
        <v>1160.9267276597268</v>
      </c>
      <c r="AV14" s="40">
        <f t="shared" si="17"/>
        <v>1729.8519027876769</v>
      </c>
      <c r="AW14" s="40">
        <f t="shared" si="9"/>
        <v>19834.5612244898</v>
      </c>
      <c r="AX14" s="40">
        <f t="shared" si="9"/>
        <v>961181.28169014072</v>
      </c>
      <c r="AY14" s="40">
        <f t="shared" si="9"/>
        <v>10182.350000000002</v>
      </c>
      <c r="AZ14" s="41">
        <f t="shared" si="9"/>
        <v>2418.1714165667831</v>
      </c>
      <c r="BA14" s="40">
        <f t="shared" si="18"/>
        <v>727.76140618569116</v>
      </c>
      <c r="BB14" s="40">
        <f t="shared" si="10"/>
        <v>17498.032033066393</v>
      </c>
      <c r="BC14" s="40">
        <f t="shared" si="10"/>
        <v>942263.49295774649</v>
      </c>
      <c r="BD14" s="40">
        <f t="shared" si="10"/>
        <v>8287.9333333333325</v>
      </c>
      <c r="BE14" s="41">
        <f t="shared" si="10"/>
        <v>1377.2420136536555</v>
      </c>
      <c r="BF14" s="40">
        <f t="shared" si="19"/>
        <v>1002.0904966019855</v>
      </c>
      <c r="BG14" s="40">
        <f t="shared" si="11"/>
        <v>2336.5291914234049</v>
      </c>
      <c r="BH14" s="40">
        <f t="shared" si="11"/>
        <v>18917.788732394365</v>
      </c>
      <c r="BI14" s="40">
        <f t="shared" si="11"/>
        <v>1894.416666666667</v>
      </c>
      <c r="BJ14" s="40">
        <f t="shared" si="11"/>
        <v>1040.9294029131272</v>
      </c>
    </row>
    <row r="15" spans="1:62" ht="18.600000000000001" customHeight="1" x14ac:dyDescent="0.2">
      <c r="A15" s="34"/>
      <c r="B15" s="33" t="s">
        <v>34</v>
      </c>
      <c r="C15" s="1">
        <f>AVERAGE(Monthly!C35:C37)</f>
        <v>113057.66666666667</v>
      </c>
      <c r="D15" s="1">
        <f>AVERAGE(Monthly!D35:D37)</f>
        <v>2952.3333333333335</v>
      </c>
      <c r="E15" s="1">
        <f>AVERAGE(Monthly!E35:E37)</f>
        <v>24.333333333333332</v>
      </c>
      <c r="F15" s="1">
        <f>AVERAGE(Monthly!F35:F37)</f>
        <v>124</v>
      </c>
      <c r="G15" s="10">
        <f t="shared" si="12"/>
        <v>116158.33333333333</v>
      </c>
      <c r="H15" s="1">
        <f>AVERAGE(Monthly!H35:H37)</f>
        <v>694444.46623333322</v>
      </c>
      <c r="I15" s="1">
        <f>AVERAGE(Monthly!I35:I37)</f>
        <v>85119.433333333334</v>
      </c>
      <c r="J15" s="1">
        <f>AVERAGE(Monthly!J35:J37)</f>
        <v>11491.583333333334</v>
      </c>
      <c r="K15" s="1">
        <f>AVERAGE(Monthly!K35:K37)</f>
        <v>3101.5949999999998</v>
      </c>
      <c r="L15" s="10">
        <f t="shared" si="13"/>
        <v>794157.07789999992</v>
      </c>
      <c r="M15" s="1">
        <f>AVERAGE(Monthly!M35:M37)</f>
        <v>107895.33333333333</v>
      </c>
      <c r="N15" s="1">
        <f>AVERAGE(Monthly!N35:N37)</f>
        <v>2822</v>
      </c>
      <c r="O15" s="1">
        <f>AVERAGE(Monthly!O35:O37)</f>
        <v>23.333333333333332</v>
      </c>
      <c r="P15" s="1">
        <f>AVERAGE(Monthly!P35:P37)</f>
        <v>121</v>
      </c>
      <c r="Q15" s="10">
        <f t="shared" si="14"/>
        <v>110861.66666666666</v>
      </c>
      <c r="R15" s="1">
        <f>SUM(Monthly!R35:R37)/1000</f>
        <v>125280.12517</v>
      </c>
      <c r="S15" s="1">
        <f>SUM(Monthly!S35:S37)/1000</f>
        <v>8260.1943910000009</v>
      </c>
      <c r="T15" s="1">
        <f>SUM(Monthly!T35:T37)/1000</f>
        <v>403.45800000000003</v>
      </c>
      <c r="U15" s="1">
        <f>SUM(Monthly!U35:U37)/1000</f>
        <v>263.22899999999998</v>
      </c>
      <c r="V15" s="10">
        <f>SUM(R15:U15)</f>
        <v>134207.00656100002</v>
      </c>
      <c r="W15" s="1">
        <f>SUM(Monthly!W35:W37)/1000</f>
        <v>136712.902</v>
      </c>
      <c r="X15" s="1">
        <f>SUM(Monthly!X35:X37)/1000</f>
        <v>45062.877</v>
      </c>
      <c r="Y15" s="1">
        <f>SUM(Monthly!Y35:Y37)/1000</f>
        <v>12619.382</v>
      </c>
      <c r="Z15" s="1">
        <f>SUM(Monthly!Z35:Z37)/1000</f>
        <v>1208.5</v>
      </c>
      <c r="AA15" s="10">
        <f>SUM(W15:Z15)</f>
        <v>195603.66100000002</v>
      </c>
      <c r="AB15" s="1">
        <f>SUM(Monthly!AB35:AB37)/1000</f>
        <v>40371.553999999996</v>
      </c>
      <c r="AC15" s="1">
        <f>SUM(Monthly!AC35:AC37)/1000</f>
        <v>38194.896999999997</v>
      </c>
      <c r="AD15" s="1">
        <f>SUM(Monthly!AD35:AD37)/1000</f>
        <v>12210.424999999999</v>
      </c>
      <c r="AE15" s="1">
        <f>SUM(Monthly!AE35:AE37)/1000</f>
        <v>994.12099999999998</v>
      </c>
      <c r="AF15" s="10">
        <f>SUM(AB15:AE15)</f>
        <v>91770.997000000003</v>
      </c>
      <c r="AG15" s="1">
        <f>SUM(Monthly!AG35:AG37)/1000</f>
        <v>96341.347999999998</v>
      </c>
      <c r="AH15" s="1">
        <f>SUM(Monthly!AH35:AH37)/1000</f>
        <v>6867.98</v>
      </c>
      <c r="AI15" s="1">
        <f>SUM(Monthly!AI35:AI37)/1000</f>
        <v>408.95699999999999</v>
      </c>
      <c r="AJ15" s="1">
        <f>SUM(Monthly!AJ35:AJ37)/1000</f>
        <v>214.37899999999999</v>
      </c>
      <c r="AK15" s="10">
        <f>SUM(AG15:AJ15)</f>
        <v>103832.66399999999</v>
      </c>
      <c r="AL15" s="40">
        <f t="shared" si="15"/>
        <v>6.1423916370111993</v>
      </c>
      <c r="AM15" s="40">
        <f t="shared" si="4"/>
        <v>28.831240826464942</v>
      </c>
      <c r="AN15" s="40">
        <f t="shared" si="5"/>
        <v>472.25684931506856</v>
      </c>
      <c r="AO15" s="40">
        <f t="shared" si="6"/>
        <v>25.012862903225805</v>
      </c>
      <c r="AP15" s="32">
        <f t="shared" si="7"/>
        <v>6.8368497989812749</v>
      </c>
      <c r="AQ15" s="40">
        <f t="shared" si="16"/>
        <v>1161.1264481936198</v>
      </c>
      <c r="AR15" s="40">
        <f t="shared" si="8"/>
        <v>2927.0710102764001</v>
      </c>
      <c r="AS15" s="40">
        <f t="shared" si="8"/>
        <v>17291.057142857146</v>
      </c>
      <c r="AT15" s="40">
        <f t="shared" si="8"/>
        <v>2175.4462809917354</v>
      </c>
      <c r="AU15" s="41">
        <f t="shared" si="8"/>
        <v>1210.5808129741272</v>
      </c>
      <c r="AV15" s="40">
        <f t="shared" si="17"/>
        <v>1267.0881842279248</v>
      </c>
      <c r="AW15" s="40">
        <f t="shared" si="9"/>
        <v>15968.418497519489</v>
      </c>
      <c r="AX15" s="40">
        <f t="shared" si="9"/>
        <v>540830.65714285721</v>
      </c>
      <c r="AY15" s="40">
        <f t="shared" si="9"/>
        <v>9987.6033057851237</v>
      </c>
      <c r="AZ15" s="41">
        <f t="shared" si="9"/>
        <v>1764.3940135604435</v>
      </c>
      <c r="BA15" s="40">
        <f t="shared" si="18"/>
        <v>374.1733099361727</v>
      </c>
      <c r="BB15" s="40">
        <f t="shared" si="10"/>
        <v>13534.690644932671</v>
      </c>
      <c r="BC15" s="40">
        <f t="shared" si="10"/>
        <v>523303.92857142852</v>
      </c>
      <c r="BD15" s="40">
        <f t="shared" si="10"/>
        <v>8215.8760330578516</v>
      </c>
      <c r="BE15" s="41">
        <f t="shared" si="10"/>
        <v>827.79737811386576</v>
      </c>
      <c r="BF15" s="40">
        <f t="shared" si="19"/>
        <v>892.91487429175186</v>
      </c>
      <c r="BG15" s="40">
        <f t="shared" si="11"/>
        <v>2433.7278525868178</v>
      </c>
      <c r="BH15" s="40">
        <f t="shared" si="11"/>
        <v>17526.728571428572</v>
      </c>
      <c r="BI15" s="40">
        <f t="shared" si="11"/>
        <v>1771.7272727272725</v>
      </c>
      <c r="BJ15" s="40">
        <f t="shared" si="11"/>
        <v>936.59663544657758</v>
      </c>
    </row>
    <row r="16" spans="1:62" ht="18.600000000000001" customHeight="1" x14ac:dyDescent="0.2">
      <c r="A16" s="34"/>
      <c r="B16" s="33" t="s">
        <v>37</v>
      </c>
      <c r="C16" s="1">
        <f>AVERAGE(Monthly!C38:C40)</f>
        <v>121135</v>
      </c>
      <c r="D16" s="1">
        <f>AVERAGE(Monthly!D38:D40)</f>
        <v>3210</v>
      </c>
      <c r="E16" s="1">
        <f>AVERAGE(Monthly!E38:E40)</f>
        <v>24</v>
      </c>
      <c r="F16" s="1">
        <f>AVERAGE(Monthly!F38:F40)</f>
        <v>125.66666666666667</v>
      </c>
      <c r="G16" s="10">
        <f t="shared" ref="G16:G19" si="20">SUM(C16:F16)</f>
        <v>124494.66666666667</v>
      </c>
      <c r="H16" s="1">
        <f>AVERAGE(Monthly!H38:H40)</f>
        <v>750446.48623333324</v>
      </c>
      <c r="I16" s="1">
        <f>AVERAGE(Monthly!I38:I40)</f>
        <v>89883.215333333312</v>
      </c>
      <c r="J16" s="1">
        <f>AVERAGE(Monthly!J38:J40)</f>
        <v>11443.25</v>
      </c>
      <c r="K16" s="1">
        <f>AVERAGE(Monthly!K38:K40)</f>
        <v>3130.1790000000001</v>
      </c>
      <c r="L16" s="10">
        <f t="shared" si="13"/>
        <v>854903.1305666666</v>
      </c>
      <c r="M16" s="1">
        <f>AVERAGE(Monthly!M38:M40)</f>
        <v>116011.66666666667</v>
      </c>
      <c r="N16" s="1">
        <f>AVERAGE(Monthly!N38:N40)</f>
        <v>3048</v>
      </c>
      <c r="O16" s="1">
        <f>AVERAGE(Monthly!O38:O40)</f>
        <v>23.666666666666668</v>
      </c>
      <c r="P16" s="1">
        <f>AVERAGE(Monthly!P38:P40)</f>
        <v>120.66666666666667</v>
      </c>
      <c r="Q16" s="10">
        <f t="shared" si="14"/>
        <v>119204.00000000001</v>
      </c>
      <c r="R16" s="1">
        <f>SUM(Monthly!R38:R40)/1000</f>
        <v>156609.99505</v>
      </c>
      <c r="S16" s="1">
        <f>SUM(Monthly!S38:S40)/1000</f>
        <v>9530.777266000001</v>
      </c>
      <c r="T16" s="1">
        <f>SUM(Monthly!T38:T40)/1000</f>
        <v>442.61539999999997</v>
      </c>
      <c r="U16" s="1">
        <f>SUM(Monthly!U38:U40)/1000</f>
        <v>314.23099999999999</v>
      </c>
      <c r="V16" s="10">
        <f>SUM(R16:U16)</f>
        <v>166897.618716</v>
      </c>
      <c r="W16" s="1">
        <f>SUM(Monthly!W38:W40)/1000</f>
        <v>179945.67</v>
      </c>
      <c r="X16" s="1">
        <f>SUM(Monthly!X38:X40)/1000</f>
        <v>50658.962</v>
      </c>
      <c r="Y16" s="1">
        <f>SUM(Monthly!Y38:Y40)/1000</f>
        <v>8233.152</v>
      </c>
      <c r="Z16" s="1">
        <f>SUM(Monthly!Z38:Z40)/1000</f>
        <v>1207.653</v>
      </c>
      <c r="AA16" s="10">
        <f>SUM(W16:Z16)</f>
        <v>240045.43700000001</v>
      </c>
      <c r="AB16" s="1">
        <f>SUM(Monthly!AB38:AB40)/1000</f>
        <v>51581.016000000003</v>
      </c>
      <c r="AC16" s="1">
        <f>SUM(Monthly!AC38:AC40)/1000</f>
        <v>42264.472000000002</v>
      </c>
      <c r="AD16" s="1">
        <f>SUM(Monthly!AD38:AD40)/1000</f>
        <v>7803.9560000000001</v>
      </c>
      <c r="AE16" s="1">
        <f>SUM(Monthly!AE38:AE40)/1000</f>
        <v>950.20899999999995</v>
      </c>
      <c r="AF16" s="10">
        <f>SUM(AB16:AE16)</f>
        <v>102599.65300000002</v>
      </c>
      <c r="AG16" s="1">
        <f>SUM(Monthly!AG38:AG40)/1000</f>
        <v>128364.65399999999</v>
      </c>
      <c r="AH16" s="1">
        <f>SUM(Monthly!AH38:AH40)/1000</f>
        <v>8394.49</v>
      </c>
      <c r="AI16" s="1">
        <f>SUM(Monthly!AI38:AI40)/1000</f>
        <v>429.19600000000003</v>
      </c>
      <c r="AJ16" s="1">
        <f>SUM(Monthly!AJ38:AJ40)/1000</f>
        <v>257.44400000000002</v>
      </c>
      <c r="AK16" s="10">
        <f>SUM(AG16:AJ16)</f>
        <v>137445.78399999999</v>
      </c>
      <c r="AL16" s="40">
        <f t="shared" ref="AL16" si="21">IFERROR(H16/C16,"-")</f>
        <v>6.1951251598079269</v>
      </c>
      <c r="AM16" s="40">
        <f t="shared" ref="AM16" si="22">IFERROR(I16/D16,"-")</f>
        <v>28.00100166147455</v>
      </c>
      <c r="AN16" s="40">
        <f t="shared" ref="AN16" si="23">IFERROR(J16/E16,"-")</f>
        <v>476.80208333333331</v>
      </c>
      <c r="AO16" s="40">
        <f t="shared" ref="AO16" si="24">IFERROR(K16/F16,"-")</f>
        <v>24.908586206896551</v>
      </c>
      <c r="AP16" s="32">
        <f t="shared" ref="AP16" si="25">IFERROR(L16/G16,"-")</f>
        <v>6.8669859798545581</v>
      </c>
      <c r="AQ16" s="40">
        <f t="shared" si="16"/>
        <v>1349.9503933512433</v>
      </c>
      <c r="AR16" s="40">
        <f t="shared" si="8"/>
        <v>3126.8954284776905</v>
      </c>
      <c r="AS16" s="40">
        <f t="shared" si="8"/>
        <v>18702.059154929575</v>
      </c>
      <c r="AT16" s="40">
        <f t="shared" si="8"/>
        <v>2604.1243093922653</v>
      </c>
      <c r="AU16" s="41">
        <f t="shared" si="8"/>
        <v>1400.1008247709808</v>
      </c>
      <c r="AV16" s="40">
        <f t="shared" si="17"/>
        <v>1551.0997744479721</v>
      </c>
      <c r="AW16" s="40">
        <f t="shared" si="9"/>
        <v>16620.394356955381</v>
      </c>
      <c r="AX16" s="40">
        <f t="shared" si="9"/>
        <v>347879.66197183094</v>
      </c>
      <c r="AY16" s="40">
        <f t="shared" si="9"/>
        <v>10008.174033149171</v>
      </c>
      <c r="AZ16" s="41">
        <f t="shared" si="9"/>
        <v>2013.7364266299787</v>
      </c>
      <c r="BA16" s="40">
        <f t="shared" si="18"/>
        <v>444.61921358484062</v>
      </c>
      <c r="BB16" s="40">
        <f t="shared" si="10"/>
        <v>13866.29658792651</v>
      </c>
      <c r="BC16" s="40">
        <f t="shared" si="10"/>
        <v>329744.61971830984</v>
      </c>
      <c r="BD16" s="40">
        <f t="shared" si="10"/>
        <v>7874.6602209944749</v>
      </c>
      <c r="BE16" s="41">
        <f t="shared" si="10"/>
        <v>860.70646119257754</v>
      </c>
      <c r="BF16" s="40">
        <f t="shared" si="19"/>
        <v>1106.4805608631314</v>
      </c>
      <c r="BG16" s="40">
        <f t="shared" si="11"/>
        <v>2754.0977690288714</v>
      </c>
      <c r="BH16" s="40">
        <f t="shared" si="11"/>
        <v>18135.042253521129</v>
      </c>
      <c r="BI16" s="40">
        <f t="shared" si="11"/>
        <v>2133.5138121546961</v>
      </c>
      <c r="BJ16" s="40">
        <f t="shared" si="11"/>
        <v>1153.0299654374012</v>
      </c>
    </row>
    <row r="17" spans="1:62" ht="18.600000000000001" customHeight="1" x14ac:dyDescent="0.2">
      <c r="A17" s="34"/>
      <c r="B17" s="33" t="s">
        <v>41</v>
      </c>
      <c r="C17" s="1">
        <f>AVERAGE(Monthly!C41:C43)</f>
        <v>129074.33333333333</v>
      </c>
      <c r="D17" s="1">
        <f>AVERAGE(Monthly!D41:D43)</f>
        <v>3407</v>
      </c>
      <c r="E17" s="1">
        <f>AVERAGE(Monthly!E41:E43)</f>
        <v>26</v>
      </c>
      <c r="F17" s="1">
        <f>AVERAGE(Monthly!F41:F43)</f>
        <v>125</v>
      </c>
      <c r="G17" s="10">
        <f t="shared" si="20"/>
        <v>132632.33333333331</v>
      </c>
      <c r="H17" s="1">
        <f>AVERAGE(Monthly!H41:H43)</f>
        <v>808474.32156666659</v>
      </c>
      <c r="I17" s="1">
        <f>AVERAGE(Monthly!I41:I43)</f>
        <v>94482.046000000017</v>
      </c>
      <c r="J17" s="1">
        <f>AVERAGE(Monthly!J41:J43)</f>
        <v>17060.008000000002</v>
      </c>
      <c r="K17" s="1">
        <f>AVERAGE(Monthly!K41:K43)</f>
        <v>3106.8456666666666</v>
      </c>
      <c r="L17" s="10">
        <f t="shared" si="13"/>
        <v>923123.22123333323</v>
      </c>
      <c r="M17" s="1">
        <f>AVERAGE(Monthly!M41:M43)</f>
        <v>123755</v>
      </c>
      <c r="N17" s="1">
        <f>AVERAGE(Monthly!N41:N43)</f>
        <v>3256.6666666666665</v>
      </c>
      <c r="O17" s="1">
        <f>AVERAGE(Monthly!O41:O43)</f>
        <v>24</v>
      </c>
      <c r="P17" s="1">
        <f>AVERAGE(Monthly!P41:P43)</f>
        <v>120.33333333333333</v>
      </c>
      <c r="Q17" s="10">
        <f t="shared" si="14"/>
        <v>127156</v>
      </c>
      <c r="R17" s="1">
        <f>SUM(Monthly!R41:R43)/1000</f>
        <v>153258.92829999997</v>
      </c>
      <c r="S17" s="1">
        <f>SUM(Monthly!S41:S43)/1000</f>
        <v>12352.246514</v>
      </c>
      <c r="T17" s="1">
        <f>SUM(Monthly!T41:T43)/1000</f>
        <v>925.18700000000001</v>
      </c>
      <c r="U17" s="1">
        <f>SUM(Monthly!U41:U43)/1000</f>
        <v>386.83800000000002</v>
      </c>
      <c r="V17" s="10">
        <f t="shared" ref="V17:V19" si="26">SUM(R17:U17)</f>
        <v>166923.19981399996</v>
      </c>
      <c r="W17" s="1">
        <f>SUM(Monthly!W41:W43)/1000</f>
        <v>227264.51699999999</v>
      </c>
      <c r="X17" s="1">
        <f>SUM(Monthly!X41:X43)/1000</f>
        <v>55469.586000000003</v>
      </c>
      <c r="Y17" s="1">
        <f>SUM(Monthly!Y41:Y43)/1000</f>
        <v>10653.621999999999</v>
      </c>
      <c r="Z17" s="1">
        <f>SUM(Monthly!Z41:Z43)/1000</f>
        <v>1146.54</v>
      </c>
      <c r="AA17" s="10">
        <f t="shared" ref="AA17:AA19" si="27">SUM(W17:Z17)</f>
        <v>294534.26499999996</v>
      </c>
      <c r="AB17" s="1">
        <f>SUM(Monthly!AB41:AB43)/1000</f>
        <v>94728.017999999996</v>
      </c>
      <c r="AC17" s="1">
        <f>SUM(Monthly!AC41:AC43)/1000</f>
        <v>48685.61</v>
      </c>
      <c r="AD17" s="1">
        <f>SUM(Monthly!AD41:AD43)/1000</f>
        <v>9738.2350000000006</v>
      </c>
      <c r="AE17" s="1">
        <f>SUM(Monthly!AE41:AE43)/1000</f>
        <v>907.64800000000002</v>
      </c>
      <c r="AF17" s="10">
        <f t="shared" ref="AF17:AF19" si="28">SUM(AB17:AE17)</f>
        <v>154059.511</v>
      </c>
      <c r="AG17" s="1">
        <f>SUM(Monthly!AG41:AG43)/1000</f>
        <v>132536.49900000001</v>
      </c>
      <c r="AH17" s="1">
        <f>SUM(Monthly!AH41:AH43)/1000</f>
        <v>6783.9759999999997</v>
      </c>
      <c r="AI17" s="1">
        <f>SUM(Monthly!AI41:AI43)/1000</f>
        <v>915.38699999999994</v>
      </c>
      <c r="AJ17" s="1">
        <f>SUM(Monthly!AJ41:AJ43)/1000</f>
        <v>238.892</v>
      </c>
      <c r="AK17" s="10">
        <f t="shared" ref="AK17:AK19" si="29">SUM(AG17:AJ17)</f>
        <v>140474.75399999999</v>
      </c>
      <c r="AL17" s="40">
        <f t="shared" ref="AL17:AL19" si="30">IFERROR(H17/C17,"-")</f>
        <v>6.2636335256428461</v>
      </c>
      <c r="AM17" s="40">
        <f t="shared" ref="AM17:AM19" si="31">IFERROR(I17/D17,"-")</f>
        <v>27.73174229527444</v>
      </c>
      <c r="AN17" s="40">
        <f t="shared" ref="AN17:AN19" si="32">IFERROR(J17/E17,"-")</f>
        <v>656.15415384615392</v>
      </c>
      <c r="AO17" s="40">
        <f t="shared" ref="AO17:AO19" si="33">IFERROR(K17/F17,"-")</f>
        <v>24.854765333333333</v>
      </c>
      <c r="AP17" s="32">
        <f t="shared" ref="AP17:AP19" si="34">IFERROR(L17/G17,"-")</f>
        <v>6.9600164457133378</v>
      </c>
      <c r="AQ17" s="40">
        <f t="shared" si="16"/>
        <v>1238.4059496585994</v>
      </c>
      <c r="AR17" s="40">
        <f t="shared" si="8"/>
        <v>3792.9109050153534</v>
      </c>
      <c r="AS17" s="40">
        <f t="shared" si="8"/>
        <v>38549.458333333336</v>
      </c>
      <c r="AT17" s="40">
        <f t="shared" si="8"/>
        <v>3214.7202216066485</v>
      </c>
      <c r="AU17" s="41">
        <f t="shared" si="8"/>
        <v>1312.7434003428857</v>
      </c>
      <c r="AV17" s="40">
        <f t="shared" si="17"/>
        <v>1836.4067472021334</v>
      </c>
      <c r="AW17" s="40">
        <f t="shared" si="9"/>
        <v>17032.626202661209</v>
      </c>
      <c r="AX17" s="40">
        <f t="shared" si="9"/>
        <v>443900.91666666669</v>
      </c>
      <c r="AY17" s="40">
        <f t="shared" si="9"/>
        <v>9528.0332409972307</v>
      </c>
      <c r="AZ17" s="41">
        <f t="shared" si="9"/>
        <v>2316.322194784359</v>
      </c>
      <c r="BA17" s="40">
        <f t="shared" si="18"/>
        <v>765.44800614116605</v>
      </c>
      <c r="BB17" s="40">
        <f t="shared" si="10"/>
        <v>14949.522006141249</v>
      </c>
      <c r="BC17" s="40">
        <f t="shared" si="10"/>
        <v>405759.79166666669</v>
      </c>
      <c r="BD17" s="40">
        <f t="shared" si="10"/>
        <v>7542.7811634349036</v>
      </c>
      <c r="BE17" s="41">
        <f t="shared" si="10"/>
        <v>1211.5787772499923</v>
      </c>
      <c r="BF17" s="40">
        <f t="shared" si="19"/>
        <v>1070.9587410609674</v>
      </c>
      <c r="BG17" s="40">
        <f t="shared" si="11"/>
        <v>2083.1041965199593</v>
      </c>
      <c r="BH17" s="40">
        <f t="shared" si="11"/>
        <v>38141.124999999993</v>
      </c>
      <c r="BI17" s="40">
        <f t="shared" si="11"/>
        <v>1985.252077562327</v>
      </c>
      <c r="BJ17" s="40">
        <f t="shared" si="11"/>
        <v>1104.7434175343672</v>
      </c>
    </row>
    <row r="18" spans="1:62" ht="18.600000000000001" customHeight="1" x14ac:dyDescent="0.2">
      <c r="A18" s="34"/>
      <c r="B18" s="33" t="s">
        <v>29</v>
      </c>
      <c r="C18" s="1">
        <f>AVERAGE(Monthly!C44:C46)</f>
        <v>138885</v>
      </c>
      <c r="D18" s="1">
        <f>AVERAGE(Monthly!D44:D46)</f>
        <v>3565.6666666666665</v>
      </c>
      <c r="E18" s="1">
        <f>AVERAGE(Monthly!E44:E46)</f>
        <v>26.666666666666668</v>
      </c>
      <c r="F18" s="1">
        <f>AVERAGE(Monthly!F44:F46)</f>
        <v>125.66666666666667</v>
      </c>
      <c r="G18" s="10">
        <f t="shared" si="20"/>
        <v>142602.99999999997</v>
      </c>
      <c r="H18" s="1">
        <f>AVERAGE(Monthly!H44:H46)</f>
        <v>883922.65956666658</v>
      </c>
      <c r="I18" s="1">
        <f>AVERAGE(Monthly!I44:I46)</f>
        <v>98556.467000000004</v>
      </c>
      <c r="J18" s="1">
        <f>AVERAGE(Monthly!J44:J46)</f>
        <v>17390.208000000002</v>
      </c>
      <c r="K18" s="1">
        <f>AVERAGE(Monthly!K44:K46)</f>
        <v>3105.8456666666666</v>
      </c>
      <c r="L18" s="10">
        <f t="shared" si="13"/>
        <v>1002975.1802333333</v>
      </c>
      <c r="M18" s="1">
        <f>AVERAGE(Monthly!M44:M46)</f>
        <v>134114.66666666666</v>
      </c>
      <c r="N18" s="1">
        <f>AVERAGE(Monthly!N44:N46)</f>
        <v>3444.3333333333335</v>
      </c>
      <c r="O18" s="1">
        <f>AVERAGE(Monthly!O44:O46)</f>
        <v>26.666666666666668</v>
      </c>
      <c r="P18" s="1">
        <f>AVERAGE(Monthly!P44:P46)</f>
        <v>121.66666666666667</v>
      </c>
      <c r="Q18" s="10">
        <f t="shared" si="14"/>
        <v>137707.33333333331</v>
      </c>
      <c r="R18" s="1">
        <f>SUM(Monthly!R44:R46)/1000</f>
        <v>146607.26053999999</v>
      </c>
      <c r="S18" s="1">
        <f>SUM(Monthly!S44:S46)/1000</f>
        <v>14544.438833</v>
      </c>
      <c r="T18" s="1">
        <f>SUM(Monthly!T44:T46)/1000</f>
        <v>1048.0757999999998</v>
      </c>
      <c r="U18" s="1">
        <f>SUM(Monthly!U44:U46)/1000</f>
        <v>276.36099999999999</v>
      </c>
      <c r="V18" s="10">
        <f t="shared" si="26"/>
        <v>162476.13617299998</v>
      </c>
      <c r="W18" s="1">
        <f>SUM(Monthly!W44:W46)/1000</f>
        <v>223909.19699999999</v>
      </c>
      <c r="X18" s="1">
        <f>SUM(Monthly!X44:X46)/1000</f>
        <v>61814.817999999999</v>
      </c>
      <c r="Y18" s="1">
        <f>SUM(Monthly!Y44:Y46)/1000</f>
        <v>12025.944</v>
      </c>
      <c r="Z18" s="1">
        <f>SUM(Monthly!Z44:Z46)/1000</f>
        <v>1127.5740000000001</v>
      </c>
      <c r="AA18" s="10">
        <f t="shared" si="27"/>
        <v>298877.53300000005</v>
      </c>
      <c r="AB18" s="1">
        <f>SUM(Monthly!AB44:AB46)/1000</f>
        <v>92537.687999999995</v>
      </c>
      <c r="AC18" s="1">
        <f>SUM(Monthly!AC44:AC46)/1000</f>
        <v>54427.951999999997</v>
      </c>
      <c r="AD18" s="1">
        <f>SUM(Monthly!AD44:AD46)/1000</f>
        <v>11000.928</v>
      </c>
      <c r="AE18" s="1">
        <f>SUM(Monthly!AE44:AE46)/1000</f>
        <v>894.12800000000004</v>
      </c>
      <c r="AF18" s="10">
        <f t="shared" si="28"/>
        <v>158860.69599999997</v>
      </c>
      <c r="AG18" s="1">
        <f>SUM(Monthly!AG44:AG46)/1000</f>
        <v>131371.50899999999</v>
      </c>
      <c r="AH18" s="1">
        <f>SUM(Monthly!AH44:AH46)/1000</f>
        <v>7386.866</v>
      </c>
      <c r="AI18" s="1">
        <f>SUM(Monthly!AI44:AI46)/1000</f>
        <v>1025.0160000000001</v>
      </c>
      <c r="AJ18" s="1">
        <f>SUM(Monthly!AJ44:AJ46)/1000</f>
        <v>233.446</v>
      </c>
      <c r="AK18" s="10">
        <f t="shared" si="29"/>
        <v>140016.837</v>
      </c>
      <c r="AL18" s="40">
        <f t="shared" si="30"/>
        <v>6.3644213526778746</v>
      </c>
      <c r="AM18" s="40">
        <f t="shared" si="31"/>
        <v>27.64040394503132</v>
      </c>
      <c r="AN18" s="40">
        <f t="shared" si="32"/>
        <v>652.13280000000009</v>
      </c>
      <c r="AO18" s="40">
        <f t="shared" si="33"/>
        <v>24.714952254641908</v>
      </c>
      <c r="AP18" s="32">
        <f t="shared" si="34"/>
        <v>7.0333385709510559</v>
      </c>
      <c r="AQ18" s="40">
        <f t="shared" si="16"/>
        <v>1093.1486032350426</v>
      </c>
      <c r="AR18" s="40">
        <f t="shared" si="8"/>
        <v>4222.7152326526657</v>
      </c>
      <c r="AS18" s="40">
        <f t="shared" si="8"/>
        <v>39302.842499999992</v>
      </c>
      <c r="AT18" s="40">
        <f t="shared" si="8"/>
        <v>2271.4602739726029</v>
      </c>
      <c r="AU18" s="41">
        <f t="shared" si="8"/>
        <v>1179.8655325037155</v>
      </c>
      <c r="AV18" s="40">
        <f t="shared" si="17"/>
        <v>1669.5354994730878</v>
      </c>
      <c r="AW18" s="40">
        <f t="shared" si="9"/>
        <v>17946.816413432691</v>
      </c>
      <c r="AX18" s="40">
        <f t="shared" si="9"/>
        <v>450972.89999999997</v>
      </c>
      <c r="AY18" s="40">
        <f t="shared" si="9"/>
        <v>9267.7315068493153</v>
      </c>
      <c r="AZ18" s="41">
        <f t="shared" si="9"/>
        <v>2170.3821123058087</v>
      </c>
      <c r="BA18" s="40">
        <f t="shared" si="18"/>
        <v>689.98932256974138</v>
      </c>
      <c r="BB18" s="40">
        <f t="shared" si="10"/>
        <v>15802.173231394559</v>
      </c>
      <c r="BC18" s="40">
        <f t="shared" si="10"/>
        <v>412534.8</v>
      </c>
      <c r="BD18" s="40">
        <f t="shared" si="10"/>
        <v>7348.9972602739726</v>
      </c>
      <c r="BE18" s="41">
        <f t="shared" si="10"/>
        <v>1153.611010791001</v>
      </c>
      <c r="BF18" s="40">
        <f t="shared" si="19"/>
        <v>979.54617690334646</v>
      </c>
      <c r="BG18" s="40">
        <f t="shared" si="11"/>
        <v>2144.6431820381304</v>
      </c>
      <c r="BH18" s="40">
        <f t="shared" si="11"/>
        <v>38438.1</v>
      </c>
      <c r="BI18" s="40">
        <f t="shared" si="11"/>
        <v>1918.7342465753422</v>
      </c>
      <c r="BJ18" s="40">
        <f t="shared" si="11"/>
        <v>1016.7711015148069</v>
      </c>
    </row>
    <row r="19" spans="1:62" ht="18.600000000000001" customHeight="1" x14ac:dyDescent="0.2">
      <c r="A19" s="34"/>
      <c r="B19" s="33" t="s">
        <v>33</v>
      </c>
      <c r="C19" s="1">
        <f>AVERAGE(Monthly!C47:C49)</f>
        <v>150305</v>
      </c>
      <c r="D19" s="1">
        <f>AVERAGE(Monthly!D47:D49)</f>
        <v>3703.6666666666665</v>
      </c>
      <c r="E19" s="1">
        <f>AVERAGE(Monthly!E47:E49)</f>
        <v>27</v>
      </c>
      <c r="F19" s="1">
        <f>AVERAGE(Monthly!F47:F49)</f>
        <v>124</v>
      </c>
      <c r="G19" s="10">
        <f t="shared" si="20"/>
        <v>154159.66666666666</v>
      </c>
      <c r="H19" s="1">
        <f>AVERAGE(Monthly!H47:H49)</f>
        <v>976311.82193333341</v>
      </c>
      <c r="I19" s="1">
        <f>AVERAGE(Monthly!I47:I49)</f>
        <v>101312.393</v>
      </c>
      <c r="J19" s="1">
        <f>AVERAGE(Monthly!J47:J49)</f>
        <v>17555.308000000001</v>
      </c>
      <c r="K19" s="1">
        <f>AVERAGE(Monthly!K47:K49)</f>
        <v>3064.655666666667</v>
      </c>
      <c r="L19" s="10">
        <f t="shared" si="13"/>
        <v>1098244.1786</v>
      </c>
      <c r="M19" s="1">
        <f>AVERAGE(Monthly!M47:M49)</f>
        <v>140479.66666666666</v>
      </c>
      <c r="N19" s="1">
        <f>AVERAGE(Monthly!N47:N49)</f>
        <v>3441</v>
      </c>
      <c r="O19" s="1">
        <f>AVERAGE(Monthly!O47:O49)</f>
        <v>25.666666666666668</v>
      </c>
      <c r="P19" s="1">
        <f>AVERAGE(Monthly!P47:P49)</f>
        <v>118</v>
      </c>
      <c r="Q19" s="10">
        <f t="shared" si="14"/>
        <v>144064.33333333331</v>
      </c>
      <c r="R19" s="1">
        <f>SUM(Monthly!R47:R49)/1000</f>
        <v>173306.8542</v>
      </c>
      <c r="S19" s="1">
        <f>SUM(Monthly!S47:S49)/1000</f>
        <v>15806.960633000001</v>
      </c>
      <c r="T19" s="1">
        <f>SUM(Monthly!T47:T49)/1000</f>
        <v>643.298</v>
      </c>
      <c r="U19" s="1">
        <f>SUM(Monthly!U47:U49)/1000</f>
        <v>375.279</v>
      </c>
      <c r="V19" s="10">
        <f t="shared" si="26"/>
        <v>190132.39183300003</v>
      </c>
      <c r="W19" s="1">
        <f>SUM(Monthly!W47:W49)/1000</f>
        <v>177419.12700000001</v>
      </c>
      <c r="X19" s="1">
        <f>SUM(Monthly!X47:X49)/1000</f>
        <v>51041.855000000003</v>
      </c>
      <c r="Y19" s="1">
        <f>SUM(Monthly!Y47:Y49)/1000</f>
        <v>11622.522000000001</v>
      </c>
      <c r="Z19" s="1">
        <f>SUM(Monthly!Z47:Z49)/1000</f>
        <v>1065.9079999999999</v>
      </c>
      <c r="AA19" s="10">
        <f t="shared" si="27"/>
        <v>241149.41200000001</v>
      </c>
      <c r="AB19" s="1">
        <f>SUM(Monthly!AB47:AB49)/1000</f>
        <v>50215.146999999997</v>
      </c>
      <c r="AC19" s="1">
        <f>SUM(Monthly!AC47:AC49)/1000</f>
        <v>43387.03</v>
      </c>
      <c r="AD19" s="1">
        <f>SUM(Monthly!AD47:AD49)/1000</f>
        <v>10984.763999999999</v>
      </c>
      <c r="AE19" s="1">
        <f>SUM(Monthly!AE47:AE49)/1000</f>
        <v>839.07100000000003</v>
      </c>
      <c r="AF19" s="10">
        <f t="shared" si="28"/>
        <v>105426.01199999999</v>
      </c>
      <c r="AG19" s="1">
        <f>SUM(Monthly!AG47:AG49)/1000</f>
        <v>127203.98</v>
      </c>
      <c r="AH19" s="1">
        <f>SUM(Monthly!AH47:AH49)/1000</f>
        <v>7654.8249999999998</v>
      </c>
      <c r="AI19" s="1">
        <f>SUM(Monthly!AI47:AI49)/1000</f>
        <v>637.75800000000004</v>
      </c>
      <c r="AJ19" s="1">
        <f>SUM(Monthly!AJ47:AJ49)/1000</f>
        <v>226.83699999999999</v>
      </c>
      <c r="AK19" s="10">
        <f t="shared" si="29"/>
        <v>135723.4</v>
      </c>
      <c r="AL19" s="40">
        <f t="shared" si="30"/>
        <v>6.4955378858543193</v>
      </c>
      <c r="AM19" s="40">
        <f t="shared" si="31"/>
        <v>27.354619656196562</v>
      </c>
      <c r="AN19" s="40">
        <f t="shared" si="32"/>
        <v>650.19659259259265</v>
      </c>
      <c r="AO19" s="40">
        <f t="shared" si="33"/>
        <v>24.714965053763443</v>
      </c>
      <c r="AP19" s="32">
        <f t="shared" si="34"/>
        <v>7.1240694946148908</v>
      </c>
      <c r="AQ19" s="40">
        <f t="shared" si="16"/>
        <v>1233.6792812245665</v>
      </c>
      <c r="AR19" s="40">
        <f t="shared" si="8"/>
        <v>4593.7113144434752</v>
      </c>
      <c r="AS19" s="40">
        <f t="shared" si="8"/>
        <v>25063.558441558442</v>
      </c>
      <c r="AT19" s="40">
        <f t="shared" si="8"/>
        <v>3180.3305084745762</v>
      </c>
      <c r="AU19" s="41">
        <f t="shared" si="8"/>
        <v>1319.774210824794</v>
      </c>
      <c r="AV19" s="40">
        <f t="shared" si="17"/>
        <v>1262.952363212707</v>
      </c>
      <c r="AW19" s="40">
        <f t="shared" si="9"/>
        <v>14833.436501017146</v>
      </c>
      <c r="AX19" s="40">
        <f t="shared" si="9"/>
        <v>452825.5324675325</v>
      </c>
      <c r="AY19" s="40">
        <f t="shared" si="9"/>
        <v>9033.1186440677957</v>
      </c>
      <c r="AZ19" s="41">
        <f t="shared" si="9"/>
        <v>1673.9008637344891</v>
      </c>
      <c r="BA19" s="40">
        <f t="shared" si="18"/>
        <v>357.45491281063215</v>
      </c>
      <c r="BB19" s="40">
        <f t="shared" si="10"/>
        <v>12608.843359488521</v>
      </c>
      <c r="BC19" s="40">
        <f t="shared" si="10"/>
        <v>427977.81818181812</v>
      </c>
      <c r="BD19" s="40">
        <f t="shared" si="10"/>
        <v>7110.7711864406783</v>
      </c>
      <c r="BE19" s="41">
        <f t="shared" si="10"/>
        <v>731.79814573581712</v>
      </c>
      <c r="BF19" s="40">
        <f t="shared" si="19"/>
        <v>905.49745040207483</v>
      </c>
      <c r="BG19" s="40">
        <f t="shared" si="11"/>
        <v>2224.5931415286254</v>
      </c>
      <c r="BH19" s="40">
        <f t="shared" si="11"/>
        <v>24847.714285714286</v>
      </c>
      <c r="BI19" s="40">
        <f t="shared" si="11"/>
        <v>1922.3474576271185</v>
      </c>
      <c r="BJ19" s="40">
        <f t="shared" si="11"/>
        <v>942.10271799867201</v>
      </c>
    </row>
    <row r="20" spans="1:62" ht="15.75" x14ac:dyDescent="0.25">
      <c r="A20" s="34"/>
      <c r="B20" s="36"/>
      <c r="C20" s="3"/>
      <c r="D20" s="3"/>
      <c r="E20" s="3"/>
      <c r="F20" s="3"/>
      <c r="G20" s="5"/>
      <c r="H20" s="3"/>
      <c r="I20" s="3"/>
      <c r="J20" s="3"/>
      <c r="K20" s="3"/>
      <c r="L20" s="3"/>
      <c r="M20" s="5"/>
      <c r="N20" s="6"/>
      <c r="O20" s="3"/>
      <c r="P20" s="3"/>
      <c r="Q20" s="3"/>
      <c r="R20" s="5"/>
      <c r="S20" s="5"/>
      <c r="T20" s="3"/>
      <c r="U20" s="3"/>
      <c r="V20" s="3"/>
      <c r="W20" s="3"/>
      <c r="X20" s="5"/>
      <c r="Y20" s="3"/>
      <c r="Z20" s="3"/>
      <c r="AA20" s="3"/>
      <c r="AB20" s="3"/>
      <c r="AC20" s="5"/>
      <c r="AD20" s="3"/>
      <c r="AE20" s="3"/>
      <c r="AF20" s="3"/>
      <c r="AG20" s="7"/>
      <c r="AH20" s="34"/>
      <c r="AI20" s="34"/>
      <c r="AJ20" s="38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</row>
    <row r="21" spans="1:62" ht="20.25" x14ac:dyDescent="0.3">
      <c r="A21" s="34"/>
      <c r="B21" s="9" t="s">
        <v>27</v>
      </c>
      <c r="C21" s="3"/>
      <c r="D21" s="3"/>
      <c r="E21" s="3"/>
      <c r="F21" s="3"/>
      <c r="G21" s="5"/>
      <c r="H21" s="3"/>
      <c r="I21" s="3"/>
      <c r="J21" s="3"/>
      <c r="K21" s="3"/>
      <c r="L21" s="3"/>
      <c r="M21" s="5"/>
      <c r="N21" s="6"/>
      <c r="O21" s="3"/>
      <c r="P21" s="3"/>
      <c r="Q21" s="3"/>
      <c r="R21" s="5"/>
      <c r="S21" s="5"/>
      <c r="T21" s="3"/>
      <c r="U21" s="3"/>
      <c r="V21" s="3"/>
      <c r="W21" s="3"/>
      <c r="X21" s="5"/>
      <c r="Y21" s="3"/>
      <c r="Z21" s="3"/>
      <c r="AA21" s="3"/>
      <c r="AB21" s="3"/>
      <c r="AC21" s="5"/>
      <c r="AD21" s="3"/>
      <c r="AE21" s="3"/>
      <c r="AF21" s="3"/>
      <c r="AG21" s="7"/>
      <c r="AH21" s="34"/>
      <c r="AI21" s="34"/>
      <c r="AJ21" s="38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</row>
    <row r="22" spans="1:62" ht="15.75" x14ac:dyDescent="0.25">
      <c r="A22" s="34"/>
      <c r="B22" s="12"/>
      <c r="C22" s="13" t="str">
        <f>C3</f>
        <v>Promedio de Clientes Registrados</v>
      </c>
      <c r="D22" s="13"/>
      <c r="E22" s="13"/>
      <c r="F22" s="13"/>
      <c r="G22" s="14"/>
      <c r="H22" s="15" t="str">
        <f>H3</f>
        <v>Capacidad Registrada Promedio (KW)</v>
      </c>
      <c r="I22" s="15"/>
      <c r="J22" s="15"/>
      <c r="K22" s="15"/>
      <c r="L22" s="16"/>
      <c r="M22" s="13" t="str">
        <f>M3</f>
        <v>Clientes Promedio Facturados</v>
      </c>
      <c r="N22" s="13"/>
      <c r="O22" s="13"/>
      <c r="P22" s="13"/>
      <c r="Q22" s="14"/>
      <c r="R22" s="15" t="str">
        <f>R3</f>
        <v>Exportaciones (MWh)</v>
      </c>
      <c r="S22" s="15"/>
      <c r="T22" s="15"/>
      <c r="U22" s="15"/>
      <c r="V22" s="16"/>
      <c r="W22" s="13" t="str">
        <f>W3</f>
        <v>Consumo LUMA (MWh)</v>
      </c>
      <c r="X22" s="13"/>
      <c r="Y22" s="13"/>
      <c r="Z22" s="13"/>
      <c r="AA22" s="14"/>
      <c r="AB22" s="15" t="str">
        <f>AB3</f>
        <v>Consumo Neto Facturado (MWh)</v>
      </c>
      <c r="AC22" s="15"/>
      <c r="AD22" s="15"/>
      <c r="AE22" s="15"/>
      <c r="AF22" s="16"/>
      <c r="AG22" s="13" t="str">
        <f>AG3</f>
        <v>Acreditado (MWh)</v>
      </c>
      <c r="AH22" s="13"/>
      <c r="AI22" s="13"/>
      <c r="AJ22" s="13"/>
      <c r="AK22" s="14"/>
      <c r="AL22" s="13" t="str">
        <f>AL3</f>
        <v>Capacidad (KW) por cliente registrado</v>
      </c>
      <c r="AM22" s="13"/>
      <c r="AN22" s="13"/>
      <c r="AO22" s="13"/>
      <c r="AP22" s="14"/>
      <c r="AQ22" s="15" t="str">
        <f>AQ3</f>
        <v>Exportaciones (KWh) por cliente</v>
      </c>
      <c r="AR22" s="15"/>
      <c r="AS22" s="15"/>
      <c r="AT22" s="15"/>
      <c r="AU22" s="16"/>
      <c r="AV22" s="13" t="str">
        <f>AV3</f>
        <v>Consumo LUMA (MWh) pr cliente</v>
      </c>
      <c r="AW22" s="13"/>
      <c r="AX22" s="13"/>
      <c r="AY22" s="13"/>
      <c r="AZ22" s="14"/>
      <c r="BA22" s="15" t="str">
        <f>BA3</f>
        <v>Consumo Neto Facturado (MWH) por cliente</v>
      </c>
      <c r="BB22" s="15"/>
      <c r="BC22" s="15"/>
      <c r="BD22" s="15"/>
      <c r="BE22" s="16"/>
      <c r="BF22" s="13" t="str">
        <f>BF3</f>
        <v>Acreditado (MWh) por cliente</v>
      </c>
      <c r="BG22" s="13"/>
      <c r="BH22" s="13"/>
      <c r="BI22" s="13"/>
      <c r="BJ22" s="14"/>
    </row>
    <row r="23" spans="1:62" ht="14.1" customHeight="1" thickBot="1" x14ac:dyDescent="0.3">
      <c r="A23" s="34"/>
      <c r="B23" s="17" t="s">
        <v>26</v>
      </c>
      <c r="C23" s="18" t="s">
        <v>8</v>
      </c>
      <c r="D23" s="18" t="s">
        <v>9</v>
      </c>
      <c r="E23" s="18" t="s">
        <v>10</v>
      </c>
      <c r="F23" s="19" t="s">
        <v>11</v>
      </c>
      <c r="G23" s="20" t="s">
        <v>12</v>
      </c>
      <c r="H23" s="21" t="s">
        <v>8</v>
      </c>
      <c r="I23" s="21" t="s">
        <v>9</v>
      </c>
      <c r="J23" s="21" t="s">
        <v>10</v>
      </c>
      <c r="K23" s="22" t="s">
        <v>11</v>
      </c>
      <c r="L23" s="23" t="s">
        <v>12</v>
      </c>
      <c r="M23" s="18" t="s">
        <v>8</v>
      </c>
      <c r="N23" s="18" t="s">
        <v>9</v>
      </c>
      <c r="O23" s="18" t="s">
        <v>10</v>
      </c>
      <c r="P23" s="19" t="s">
        <v>11</v>
      </c>
      <c r="Q23" s="20" t="s">
        <v>12</v>
      </c>
      <c r="R23" s="21" t="s">
        <v>8</v>
      </c>
      <c r="S23" s="21" t="s">
        <v>9</v>
      </c>
      <c r="T23" s="21" t="s">
        <v>10</v>
      </c>
      <c r="U23" s="22" t="s">
        <v>11</v>
      </c>
      <c r="V23" s="23" t="s">
        <v>12</v>
      </c>
      <c r="W23" s="18" t="s">
        <v>8</v>
      </c>
      <c r="X23" s="18" t="s">
        <v>9</v>
      </c>
      <c r="Y23" s="18" t="s">
        <v>10</v>
      </c>
      <c r="Z23" s="19" t="s">
        <v>11</v>
      </c>
      <c r="AA23" s="20" t="s">
        <v>12</v>
      </c>
      <c r="AB23" s="21" t="s">
        <v>8</v>
      </c>
      <c r="AC23" s="21" t="s">
        <v>9</v>
      </c>
      <c r="AD23" s="21" t="s">
        <v>10</v>
      </c>
      <c r="AE23" s="22" t="s">
        <v>11</v>
      </c>
      <c r="AF23" s="23" t="s">
        <v>12</v>
      </c>
      <c r="AG23" s="18" t="s">
        <v>8</v>
      </c>
      <c r="AH23" s="18" t="s">
        <v>9</v>
      </c>
      <c r="AI23" s="18" t="s">
        <v>10</v>
      </c>
      <c r="AJ23" s="19" t="s">
        <v>11</v>
      </c>
      <c r="AK23" s="20" t="s">
        <v>12</v>
      </c>
      <c r="AL23" s="18" t="s">
        <v>8</v>
      </c>
      <c r="AM23" s="18" t="s">
        <v>9</v>
      </c>
      <c r="AN23" s="18" t="s">
        <v>10</v>
      </c>
      <c r="AO23" s="19" t="s">
        <v>11</v>
      </c>
      <c r="AP23" s="20" t="s">
        <v>12</v>
      </c>
      <c r="AQ23" s="21" t="s">
        <v>8</v>
      </c>
      <c r="AR23" s="21" t="s">
        <v>9</v>
      </c>
      <c r="AS23" s="21" t="s">
        <v>10</v>
      </c>
      <c r="AT23" s="22" t="s">
        <v>11</v>
      </c>
      <c r="AU23" s="23" t="s">
        <v>12</v>
      </c>
      <c r="AV23" s="18" t="s">
        <v>8</v>
      </c>
      <c r="AW23" s="18" t="s">
        <v>9</v>
      </c>
      <c r="AX23" s="18" t="s">
        <v>10</v>
      </c>
      <c r="AY23" s="19" t="s">
        <v>11</v>
      </c>
      <c r="AZ23" s="20" t="s">
        <v>12</v>
      </c>
      <c r="BA23" s="21" t="s">
        <v>8</v>
      </c>
      <c r="BB23" s="21" t="s">
        <v>9</v>
      </c>
      <c r="BC23" s="21" t="s">
        <v>10</v>
      </c>
      <c r="BD23" s="22" t="s">
        <v>11</v>
      </c>
      <c r="BE23" s="23" t="s">
        <v>12</v>
      </c>
      <c r="BF23" s="18" t="s">
        <v>8</v>
      </c>
      <c r="BG23" s="18" t="s">
        <v>9</v>
      </c>
      <c r="BH23" s="18" t="s">
        <v>10</v>
      </c>
      <c r="BI23" s="19" t="s">
        <v>11</v>
      </c>
      <c r="BJ23" s="20" t="s">
        <v>12</v>
      </c>
    </row>
    <row r="24" spans="1:62" ht="23.45" customHeight="1" x14ac:dyDescent="0.2">
      <c r="A24" s="34"/>
      <c r="B24" s="33" t="s">
        <v>32</v>
      </c>
      <c r="C24" s="42">
        <f>((C6/C5)-1)*100</f>
        <v>12.47052996532938</v>
      </c>
      <c r="D24" s="42">
        <f t="shared" ref="D24:AF24" si="35">((D6/D5)-1)*100</f>
        <v>7.3405535499398322</v>
      </c>
      <c r="E24" s="42">
        <f t="shared" si="35"/>
        <v>10.000000000000009</v>
      </c>
      <c r="F24" s="42">
        <f t="shared" si="35"/>
        <v>8.2236842105263275</v>
      </c>
      <c r="G24" s="43">
        <f t="shared" si="35"/>
        <v>12.293812955140581</v>
      </c>
      <c r="H24" s="42">
        <f>IFERROR(((H6/H5)-1)*100," ")</f>
        <v>11.725191323811712</v>
      </c>
      <c r="I24" s="42">
        <f t="shared" ref="I24:L24" si="36">IFERROR(((I6/I5)-1)*100," ")</f>
        <v>2.9051164616053171</v>
      </c>
      <c r="J24" s="42">
        <f t="shared" si="36"/>
        <v>5.2257475773960671</v>
      </c>
      <c r="K24" s="42">
        <f t="shared" si="36"/>
        <v>8.9105700697186272</v>
      </c>
      <c r="L24" s="43">
        <f t="shared" si="36"/>
        <v>9.70280508285677</v>
      </c>
      <c r="M24" s="42">
        <f t="shared" si="35"/>
        <v>18.884293352163816</v>
      </c>
      <c r="N24" s="42">
        <f t="shared" si="35"/>
        <v>12.751449028298655</v>
      </c>
      <c r="O24" s="42">
        <f t="shared" si="35"/>
        <v>0</v>
      </c>
      <c r="P24" s="42">
        <f t="shared" si="35"/>
        <v>19.379844961240323</v>
      </c>
      <c r="Q24" s="43">
        <f t="shared" si="35"/>
        <v>18.67970237065235</v>
      </c>
      <c r="R24" s="42">
        <f t="shared" si="35"/>
        <v>10.343945807329003</v>
      </c>
      <c r="S24" s="42">
        <f t="shared" si="35"/>
        <v>16.765887919038192</v>
      </c>
      <c r="T24" s="42">
        <f t="shared" si="35"/>
        <v>-2.0800469216426198</v>
      </c>
      <c r="U24" s="42">
        <f t="shared" si="35"/>
        <v>23.220314502879624</v>
      </c>
      <c r="V24" s="43">
        <f t="shared" si="35"/>
        <v>11.062975988491907</v>
      </c>
      <c r="W24" s="42">
        <f t="shared" si="35"/>
        <v>8.2346174056845634</v>
      </c>
      <c r="X24" s="42">
        <f t="shared" si="35"/>
        <v>11.827377216102342</v>
      </c>
      <c r="Y24" s="42">
        <f t="shared" si="35"/>
        <v>-7.2865475669200546</v>
      </c>
      <c r="Z24" s="42">
        <f t="shared" si="35"/>
        <v>16.517096754546444</v>
      </c>
      <c r="AA24" s="43">
        <f t="shared" si="35"/>
        <v>6.4782961249013837</v>
      </c>
      <c r="AB24" s="42">
        <f t="shared" si="35"/>
        <v>7.5802895167004225</v>
      </c>
      <c r="AC24" s="42">
        <f t="shared" si="35"/>
        <v>18.57079270751143</v>
      </c>
      <c r="AD24" s="42">
        <f t="shared" si="35"/>
        <v>-6.8730004687889368</v>
      </c>
      <c r="AE24" s="42">
        <f t="shared" si="35"/>
        <v>14.135630410426781</v>
      </c>
      <c r="AF24" s="43">
        <f t="shared" si="35"/>
        <v>7.7822680982528647</v>
      </c>
      <c r="AG24" s="42">
        <f t="shared" ref="AG24:AK24" si="37">((AG6/AG5)-1)*100</f>
        <v>8.7323308067493102</v>
      </c>
      <c r="AH24" s="42">
        <f t="shared" si="37"/>
        <v>-20.18918749856914</v>
      </c>
      <c r="AI24" s="42">
        <f t="shared" si="37"/>
        <v>-19.579141243422647</v>
      </c>
      <c r="AJ24" s="42">
        <f t="shared" si="37"/>
        <v>26.845370531235812</v>
      </c>
      <c r="AK24" s="43">
        <f t="shared" si="37"/>
        <v>4.0335296960140488</v>
      </c>
      <c r="AL24" s="44">
        <f>IFERROR(((AL6/AL5)-1)*100, "-")</f>
        <v>-0.66269683422618408</v>
      </c>
      <c r="AM24" s="44">
        <f t="shared" ref="AM24:AP24" si="38">IFERROR(((AM6/AM5)-1)*100, "-")</f>
        <v>-4.1321168390201501</v>
      </c>
      <c r="AN24" s="44">
        <f t="shared" si="38"/>
        <v>-4.3402294750944925</v>
      </c>
      <c r="AO24" s="44">
        <f t="shared" si="38"/>
        <v>0.63469088508956162</v>
      </c>
      <c r="AP24" s="45">
        <f t="shared" si="38"/>
        <v>-2.3073469535840552</v>
      </c>
      <c r="AQ24" s="42">
        <f>IFERROR(((AQ6/AQ5)-1)*100," ")</f>
        <v>-7.1837475784427234</v>
      </c>
      <c r="AR24" s="42">
        <f t="shared" ref="AR24:AU24" si="39">IFERROR(((AR6/AR5)-1)*100," ")</f>
        <v>3.5604321942966699</v>
      </c>
      <c r="AS24" s="42">
        <f t="shared" si="39"/>
        <v>-2.0800469216426309</v>
      </c>
      <c r="AT24" s="42">
        <f t="shared" si="39"/>
        <v>3.2170166939705869</v>
      </c>
      <c r="AU24" s="43">
        <f t="shared" si="39"/>
        <v>-6.417884634031501</v>
      </c>
      <c r="AV24" s="42">
        <f t="shared" ref="AV24:BJ24" si="40">((AV6/AV5)-1)*100</f>
        <v>-8.9580176204878228</v>
      </c>
      <c r="AW24" s="42">
        <f t="shared" si="40"/>
        <v>-0.81956535384692941</v>
      </c>
      <c r="AX24" s="42">
        <f t="shared" si="40"/>
        <v>-7.2865475669200759</v>
      </c>
      <c r="AY24" s="42">
        <f t="shared" si="40"/>
        <v>-2.3980163549578548</v>
      </c>
      <c r="AZ24" s="43">
        <f t="shared" si="40"/>
        <v>-10.2809545373179</v>
      </c>
      <c r="BA24" s="42">
        <f t="shared" si="40"/>
        <v>-9.5084081477258113</v>
      </c>
      <c r="BB24" s="42">
        <f t="shared" si="40"/>
        <v>5.1612140946873497</v>
      </c>
      <c r="BC24" s="42">
        <f t="shared" si="40"/>
        <v>-6.8730004687889252</v>
      </c>
      <c r="BD24" s="42">
        <f t="shared" si="40"/>
        <v>-4.3928810198373025</v>
      </c>
      <c r="BE24" s="43">
        <f t="shared" si="40"/>
        <v>-9.1822224480858203</v>
      </c>
      <c r="BF24" s="42">
        <f t="shared" si="40"/>
        <v>-8.5393639976830134</v>
      </c>
      <c r="BG24" s="42">
        <f t="shared" si="40"/>
        <v>-29.215266686816843</v>
      </c>
      <c r="BH24" s="42">
        <f t="shared" si="40"/>
        <v>-19.579141243422647</v>
      </c>
      <c r="BI24" s="42">
        <f t="shared" si="40"/>
        <v>6.2535896008403924</v>
      </c>
      <c r="BJ24" s="43">
        <f t="shared" si="40"/>
        <v>-12.340924675473474</v>
      </c>
    </row>
    <row r="25" spans="1:62" ht="23.45" customHeight="1" x14ac:dyDescent="0.2">
      <c r="A25" s="34"/>
      <c r="B25" s="33" t="s">
        <v>36</v>
      </c>
      <c r="C25" s="42">
        <f t="shared" ref="C25:AF25" si="41">((C7/C6)-1)*100</f>
        <v>12.410713499326231</v>
      </c>
      <c r="D25" s="42">
        <f t="shared" si="41"/>
        <v>4.9887892376681675</v>
      </c>
      <c r="E25" s="42">
        <f t="shared" si="41"/>
        <v>4.5454545454545414</v>
      </c>
      <c r="F25" s="42">
        <f t="shared" si="41"/>
        <v>5.1671732522796221</v>
      </c>
      <c r="G25" s="43">
        <f t="shared" si="41"/>
        <v>12.160644074143413</v>
      </c>
      <c r="H25" s="42">
        <f t="shared" ref="H25:L34" si="42">IFERROR(((H7/H6)-1)*100," ")</f>
        <v>13.064973427647587</v>
      </c>
      <c r="I25" s="42">
        <f t="shared" si="42"/>
        <v>3.4113216459295215</v>
      </c>
      <c r="J25" s="42">
        <f t="shared" si="42"/>
        <v>5.9349281732102188</v>
      </c>
      <c r="K25" s="42">
        <f t="shared" si="42"/>
        <v>2.2693442887885107</v>
      </c>
      <c r="L25" s="43">
        <f t="shared" si="42"/>
        <v>10.904053527687086</v>
      </c>
      <c r="M25" s="42">
        <f t="shared" si="41"/>
        <v>13.125913355018138</v>
      </c>
      <c r="N25" s="42">
        <f t="shared" si="41"/>
        <v>7.9830662231629823</v>
      </c>
      <c r="O25" s="42">
        <f t="shared" si="41"/>
        <v>12.5</v>
      </c>
      <c r="P25" s="42">
        <f t="shared" si="41"/>
        <v>7.4675324675324672</v>
      </c>
      <c r="Q25" s="43">
        <f t="shared" si="41"/>
        <v>12.954727710140723</v>
      </c>
      <c r="R25" s="42">
        <f t="shared" si="41"/>
        <v>15.434967333447203</v>
      </c>
      <c r="S25" s="42">
        <f t="shared" si="41"/>
        <v>5.8501905702146084</v>
      </c>
      <c r="T25" s="42">
        <f t="shared" si="41"/>
        <v>-4.0119116478285921</v>
      </c>
      <c r="U25" s="42">
        <f t="shared" si="41"/>
        <v>3.3677408956710897</v>
      </c>
      <c r="V25" s="43">
        <f t="shared" si="41"/>
        <v>13.719584043881362</v>
      </c>
      <c r="W25" s="42">
        <f t="shared" si="41"/>
        <v>-14.238274484079462</v>
      </c>
      <c r="X25" s="42">
        <f t="shared" si="41"/>
        <v>-10.238194493212827</v>
      </c>
      <c r="Y25" s="42">
        <f t="shared" si="41"/>
        <v>-23.669158534141811</v>
      </c>
      <c r="Z25" s="42">
        <f t="shared" si="41"/>
        <v>6.4816650684585753</v>
      </c>
      <c r="AA25" s="43">
        <f t="shared" si="41"/>
        <v>-14.323089945630574</v>
      </c>
      <c r="AB25" s="42">
        <f t="shared" si="41"/>
        <v>-31.187844363310326</v>
      </c>
      <c r="AC25" s="42">
        <f t="shared" si="41"/>
        <v>-12.983808561386724</v>
      </c>
      <c r="AD25" s="42">
        <f t="shared" si="41"/>
        <v>-25.219729349105592</v>
      </c>
      <c r="AE25" s="42">
        <f t="shared" si="41"/>
        <v>7.7160053530063166</v>
      </c>
      <c r="AF25" s="43">
        <f t="shared" si="41"/>
        <v>-21.781676376309022</v>
      </c>
      <c r="AG25" s="42">
        <f t="shared" ref="AG25:AK25" si="43">((AG7/AG6)-1)*100</f>
        <v>-1.4822132365233887</v>
      </c>
      <c r="AH25" s="42">
        <f t="shared" si="43"/>
        <v>9.1282678155265131</v>
      </c>
      <c r="AI25" s="42">
        <f t="shared" si="43"/>
        <v>29.703281565274043</v>
      </c>
      <c r="AJ25" s="42">
        <f t="shared" si="43"/>
        <v>1.6647962745323319</v>
      </c>
      <c r="AK25" s="43">
        <f t="shared" si="43"/>
        <v>0.16461616744147811</v>
      </c>
      <c r="AL25" s="44">
        <f t="shared" ref="AL25:AP25" si="44">IFERROR(((AL7/AL6)-1)*100, "-")</f>
        <v>0.58202631044173003</v>
      </c>
      <c r="AM25" s="44">
        <f t="shared" si="44"/>
        <v>-1.5025105091627133</v>
      </c>
      <c r="AN25" s="44">
        <f t="shared" si="44"/>
        <v>1.3290617308967523</v>
      </c>
      <c r="AO25" s="44">
        <f t="shared" si="44"/>
        <v>-2.7554500837820184</v>
      </c>
      <c r="AP25" s="45">
        <f t="shared" si="44"/>
        <v>-1.1203489038683401</v>
      </c>
      <c r="AQ25" s="42">
        <f t="shared" ref="AQ25:AU25" si="45">IFERROR(((AQ7/AQ6)-1)*100," ")</f>
        <v>2.0411362082731976</v>
      </c>
      <c r="AR25" s="42">
        <f t="shared" si="45"/>
        <v>-1.975194562951621</v>
      </c>
      <c r="AS25" s="42">
        <f t="shared" si="45"/>
        <v>-14.67725479806985</v>
      </c>
      <c r="AT25" s="42">
        <f t="shared" si="45"/>
        <v>-3.8149117949646483</v>
      </c>
      <c r="AU25" s="43">
        <f t="shared" si="45"/>
        <v>0.67713529946560325</v>
      </c>
      <c r="AV25" s="42">
        <f t="shared" ref="AV25:BJ25" si="46">((AV7/AV6)-1)*100</f>
        <v>-24.189142016667532</v>
      </c>
      <c r="AW25" s="42">
        <f t="shared" si="46"/>
        <v>-16.874183474952343</v>
      </c>
      <c r="AX25" s="42">
        <f t="shared" si="46"/>
        <v>-32.150363141459373</v>
      </c>
      <c r="AY25" s="42">
        <f t="shared" si="46"/>
        <v>-0.91736301786935481</v>
      </c>
      <c r="AZ25" s="43">
        <f t="shared" si="46"/>
        <v>-24.1493368261401</v>
      </c>
      <c r="BA25" s="42">
        <f t="shared" si="46"/>
        <v>-39.172066243797317</v>
      </c>
      <c r="BB25" s="42">
        <f t="shared" si="46"/>
        <v>-19.416817393588872</v>
      </c>
      <c r="BC25" s="42">
        <f t="shared" si="46"/>
        <v>-33.528648310316086</v>
      </c>
      <c r="BD25" s="42">
        <f t="shared" si="46"/>
        <v>0.23120739796360645</v>
      </c>
      <c r="BE25" s="43">
        <f t="shared" si="46"/>
        <v>-30.752501281388344</v>
      </c>
      <c r="BF25" s="42">
        <f t="shared" si="46"/>
        <v>-12.913156816420546</v>
      </c>
      <c r="BG25" s="42">
        <f t="shared" si="46"/>
        <v>1.0605381310406559</v>
      </c>
      <c r="BH25" s="42">
        <f t="shared" si="46"/>
        <v>15.291805835799144</v>
      </c>
      <c r="BI25" s="42">
        <f t="shared" si="46"/>
        <v>-5.3995249167493657</v>
      </c>
      <c r="BJ25" s="43">
        <f t="shared" si="46"/>
        <v>-11.323219312714928</v>
      </c>
    </row>
    <row r="26" spans="1:62" ht="23.45" customHeight="1" x14ac:dyDescent="0.2">
      <c r="A26" s="34"/>
      <c r="B26" s="33" t="s">
        <v>42</v>
      </c>
      <c r="C26" s="42">
        <f t="shared" ref="C26:AF26" si="47">((C8/C7)-1)*100</f>
        <v>14.079761811486335</v>
      </c>
      <c r="D26" s="42">
        <f t="shared" si="47"/>
        <v>5.125467164975972</v>
      </c>
      <c r="E26" s="42">
        <f t="shared" si="47"/>
        <v>0</v>
      </c>
      <c r="F26" s="42">
        <f t="shared" si="47"/>
        <v>0.57803468208093012</v>
      </c>
      <c r="G26" s="43">
        <f t="shared" si="47"/>
        <v>13.78242823865059</v>
      </c>
      <c r="H26" s="42">
        <f t="shared" si="42"/>
        <v>15.07492032629858</v>
      </c>
      <c r="I26" s="42">
        <f t="shared" si="42"/>
        <v>3.4276354018088151</v>
      </c>
      <c r="J26" s="42">
        <f t="shared" si="42"/>
        <v>0</v>
      </c>
      <c r="K26" s="42">
        <f t="shared" si="42"/>
        <v>0</v>
      </c>
      <c r="L26" s="43">
        <f t="shared" si="42"/>
        <v>12.440680231921819</v>
      </c>
      <c r="M26" s="42">
        <f t="shared" si="47"/>
        <v>9.4918616183419893</v>
      </c>
      <c r="N26" s="42">
        <f t="shared" si="47"/>
        <v>2.828339400728086</v>
      </c>
      <c r="O26" s="42">
        <f t="shared" si="47"/>
        <v>3.1746031746031855</v>
      </c>
      <c r="P26" s="42">
        <f t="shared" si="47"/>
        <v>-5.4380664652567967</v>
      </c>
      <c r="Q26" s="43">
        <f t="shared" si="47"/>
        <v>9.2568090873886621</v>
      </c>
      <c r="R26" s="42">
        <f t="shared" si="47"/>
        <v>36.507187106694225</v>
      </c>
      <c r="S26" s="42">
        <f t="shared" si="47"/>
        <v>37.816826217015077</v>
      </c>
      <c r="T26" s="42">
        <f t="shared" si="47"/>
        <v>75.255714001426227</v>
      </c>
      <c r="U26" s="42">
        <f t="shared" si="47"/>
        <v>31.280386681597182</v>
      </c>
      <c r="V26" s="43">
        <f t="shared" si="47"/>
        <v>37.141375869339008</v>
      </c>
      <c r="W26" s="42">
        <f t="shared" si="47"/>
        <v>22.612345139776924</v>
      </c>
      <c r="X26" s="42">
        <f t="shared" si="47"/>
        <v>6.6302471316366685</v>
      </c>
      <c r="Y26" s="42">
        <f t="shared" si="47"/>
        <v>-10.698143361089919</v>
      </c>
      <c r="Z26" s="42">
        <f t="shared" si="47"/>
        <v>-4.6495330069107332</v>
      </c>
      <c r="AA26" s="43">
        <f t="shared" si="47"/>
        <v>12.24686315968404</v>
      </c>
      <c r="AB26" s="42">
        <f t="shared" si="47"/>
        <v>3.916016852019566</v>
      </c>
      <c r="AC26" s="42">
        <f t="shared" si="47"/>
        <v>7.7493496736297907</v>
      </c>
      <c r="AD26" s="42">
        <f t="shared" si="47"/>
        <v>-13.886819156550967</v>
      </c>
      <c r="AE26" s="42">
        <f t="shared" si="47"/>
        <v>-8.4662174306516906</v>
      </c>
      <c r="AF26" s="43">
        <f t="shared" si="47"/>
        <v>1.4095933782470205</v>
      </c>
      <c r="AG26" s="42">
        <f t="shared" ref="AG26:AK26" si="48">((AG8/AG7)-1)*100</f>
        <v>32.440336260940896</v>
      </c>
      <c r="AH26" s="42">
        <f t="shared" si="48"/>
        <v>0.33600428522406744</v>
      </c>
      <c r="AI26" s="42">
        <f t="shared" si="48"/>
        <v>52.582645842147315</v>
      </c>
      <c r="AJ26" s="42">
        <f t="shared" si="48"/>
        <v>11.131150533241785</v>
      </c>
      <c r="AK26" s="43">
        <f t="shared" si="48"/>
        <v>28.685172862186281</v>
      </c>
      <c r="AL26" s="44">
        <f t="shared" ref="AL26:AP26" si="49">IFERROR(((AL8/AL7)-1)*100, "-")</f>
        <v>0.8723357228398898</v>
      </c>
      <c r="AM26" s="44">
        <f t="shared" si="49"/>
        <v>-1.6150527640488077</v>
      </c>
      <c r="AN26" s="44">
        <f t="shared" si="49"/>
        <v>0</v>
      </c>
      <c r="AO26" s="44">
        <f t="shared" si="49"/>
        <v>-0.57471264367815467</v>
      </c>
      <c r="AP26" s="45">
        <f t="shared" si="49"/>
        <v>-1.1792225104517384</v>
      </c>
      <c r="AQ26" s="42">
        <f t="shared" ref="AQ26:AU26" si="50">IFERROR(((AQ8/AQ7)-1)*100," ")</f>
        <v>24.673363927741153</v>
      </c>
      <c r="AR26" s="42">
        <f t="shared" si="50"/>
        <v>34.026112859738753</v>
      </c>
      <c r="AS26" s="42">
        <f t="shared" si="50"/>
        <v>69.863230493690025</v>
      </c>
      <c r="AT26" s="42">
        <f t="shared" si="50"/>
        <v>38.830057481177846</v>
      </c>
      <c r="AU26" s="43">
        <f t="shared" si="50"/>
        <v>25.522040241580711</v>
      </c>
      <c r="AV26" s="42">
        <f t="shared" ref="AV26:BJ26" si="51">((AV8/AV7)-1)*100</f>
        <v>11.9830673508587</v>
      </c>
      <c r="AW26" s="42">
        <f t="shared" si="51"/>
        <v>3.6973345607501429</v>
      </c>
      <c r="AX26" s="42">
        <f t="shared" si="51"/>
        <v>-13.445892796133307</v>
      </c>
      <c r="AY26" s="42">
        <f t="shared" si="51"/>
        <v>0.83388043039152038</v>
      </c>
      <c r="AZ26" s="43">
        <f t="shared" si="51"/>
        <v>2.7367210311842527</v>
      </c>
      <c r="BA26" s="42">
        <f t="shared" si="51"/>
        <v>-5.0924741655761441</v>
      </c>
      <c r="BB26" s="42">
        <f t="shared" si="51"/>
        <v>4.7856556875087053</v>
      </c>
      <c r="BC26" s="42">
        <f t="shared" si="51"/>
        <v>-16.536455490195547</v>
      </c>
      <c r="BD26" s="42">
        <f t="shared" si="51"/>
        <v>-3.2022938324143935</v>
      </c>
      <c r="BE26" s="43">
        <f t="shared" si="51"/>
        <v>-7.1823584952632746</v>
      </c>
      <c r="BF26" s="42">
        <f t="shared" si="51"/>
        <v>20.95906883252281</v>
      </c>
      <c r="BG26" s="42">
        <f t="shared" si="51"/>
        <v>-2.4237823250176871</v>
      </c>
      <c r="BH26" s="42">
        <f t="shared" si="51"/>
        <v>47.887795200850491</v>
      </c>
      <c r="BI26" s="42">
        <f t="shared" si="51"/>
        <v>17.522079317901063</v>
      </c>
      <c r="BJ26" s="43">
        <f t="shared" si="51"/>
        <v>17.782291041703324</v>
      </c>
    </row>
    <row r="27" spans="1:62" ht="23.45" customHeight="1" x14ac:dyDescent="0.2">
      <c r="A27" s="34"/>
      <c r="B27" s="33" t="s">
        <v>39</v>
      </c>
      <c r="C27" s="42">
        <f t="shared" ref="C27:AF27" si="52">((C9/C8)-1)*100</f>
        <v>16.719093406593387</v>
      </c>
      <c r="D27" s="42">
        <f t="shared" si="52"/>
        <v>8.1513458608430724</v>
      </c>
      <c r="E27" s="42">
        <f t="shared" si="52"/>
        <v>0</v>
      </c>
      <c r="F27" s="42">
        <f t="shared" si="52"/>
        <v>0.86206896551723755</v>
      </c>
      <c r="G27" s="43">
        <f t="shared" si="52"/>
        <v>16.449601547130797</v>
      </c>
      <c r="H27" s="42">
        <f t="shared" si="42"/>
        <v>11.461465582638741</v>
      </c>
      <c r="I27" s="42">
        <f t="shared" si="42"/>
        <v>2.9048187266982772</v>
      </c>
      <c r="J27" s="42">
        <f t="shared" si="42"/>
        <v>0</v>
      </c>
      <c r="K27" s="42">
        <f t="shared" si="42"/>
        <v>0.88205042902096409</v>
      </c>
      <c r="L27" s="43">
        <f t="shared" si="42"/>
        <v>9.6884143139030385</v>
      </c>
      <c r="M27" s="42">
        <f t="shared" si="52"/>
        <v>19.854463524540257</v>
      </c>
      <c r="N27" s="42">
        <f t="shared" si="52"/>
        <v>8.8235294117646959</v>
      </c>
      <c r="O27" s="42">
        <f t="shared" si="52"/>
        <v>-3.0769230769230771</v>
      </c>
      <c r="P27" s="42">
        <f t="shared" si="52"/>
        <v>5.4313099041533697</v>
      </c>
      <c r="Q27" s="43">
        <f t="shared" si="52"/>
        <v>19.51102447092876</v>
      </c>
      <c r="R27" s="42">
        <f t="shared" si="52"/>
        <v>6.316434026400719</v>
      </c>
      <c r="S27" s="42">
        <f t="shared" si="52"/>
        <v>-30.601009620692622</v>
      </c>
      <c r="T27" s="42">
        <f t="shared" si="52"/>
        <v>-34.363083191249103</v>
      </c>
      <c r="U27" s="42">
        <f t="shared" si="52"/>
        <v>-13.208968116004616</v>
      </c>
      <c r="V27" s="43">
        <f t="shared" si="52"/>
        <v>0.6917872195885133</v>
      </c>
      <c r="W27" s="42">
        <f t="shared" si="52"/>
        <v>41.90305927718574</v>
      </c>
      <c r="X27" s="42">
        <f t="shared" si="52"/>
        <v>11.1491995623481</v>
      </c>
      <c r="Y27" s="42">
        <f t="shared" si="52"/>
        <v>32.577559125425324</v>
      </c>
      <c r="Z27" s="42">
        <f t="shared" si="52"/>
        <v>2.9799540371094002</v>
      </c>
      <c r="AA27" s="43">
        <f t="shared" si="52"/>
        <v>30.895327000758034</v>
      </c>
      <c r="AB27" s="42">
        <f t="shared" si="52"/>
        <v>82.447150516600672</v>
      </c>
      <c r="AC27" s="42">
        <f t="shared" si="52"/>
        <v>12.334768677172647</v>
      </c>
      <c r="AD27" s="42">
        <f t="shared" si="52"/>
        <v>38.407163596535021</v>
      </c>
      <c r="AE27" s="42">
        <f t="shared" si="52"/>
        <v>2.33290386589593</v>
      </c>
      <c r="AF27" s="43">
        <f t="shared" si="52"/>
        <v>38.479148856544931</v>
      </c>
      <c r="AG27" s="42">
        <f t="shared" ref="AG27:AK27" si="53">((AG9/AG8)-1)*100</f>
        <v>25.180674287309813</v>
      </c>
      <c r="AH27" s="42">
        <f t="shared" si="53"/>
        <v>3.9884523033508534</v>
      </c>
      <c r="AI27" s="42">
        <f t="shared" si="53"/>
        <v>-32.715212022894335</v>
      </c>
      <c r="AJ27" s="42">
        <f t="shared" si="53"/>
        <v>5.1835050740081767</v>
      </c>
      <c r="AK27" s="43">
        <f t="shared" si="53"/>
        <v>21.830157528803085</v>
      </c>
      <c r="AL27" s="44">
        <f t="shared" ref="AL27:AP27" si="54">IFERROR(((AL9/AL8)-1)*100, "-")</f>
        <v>-4.504513932128984</v>
      </c>
      <c r="AM27" s="44">
        <f t="shared" si="54"/>
        <v>-4.8510974064949863</v>
      </c>
      <c r="AN27" s="44">
        <f t="shared" si="54"/>
        <v>0</v>
      </c>
      <c r="AO27" s="44">
        <f t="shared" si="54"/>
        <v>1.981068176437617E-2</v>
      </c>
      <c r="AP27" s="45">
        <f t="shared" si="54"/>
        <v>-5.8061059405955078</v>
      </c>
      <c r="AQ27" s="42">
        <f t="shared" ref="AQ27:AU27" si="55">IFERROR(((AQ9/AQ8)-1)*100," ")</f>
        <v>-11.295390342611311</v>
      </c>
      <c r="AR27" s="42">
        <f t="shared" si="55"/>
        <v>-36.227954786582409</v>
      </c>
      <c r="AS27" s="42">
        <f t="shared" si="55"/>
        <v>-32.279371546526846</v>
      </c>
      <c r="AT27" s="42">
        <f t="shared" si="55"/>
        <v>-17.68002127366498</v>
      </c>
      <c r="AU27" s="43">
        <f t="shared" si="55"/>
        <v>-15.746862964862341</v>
      </c>
      <c r="AV27" s="42">
        <f t="shared" ref="AV27:BJ27" si="56">((AV9/AV8)-1)*100</f>
        <v>18.396140706208275</v>
      </c>
      <c r="AW27" s="42">
        <f t="shared" si="56"/>
        <v>2.1371023005360978</v>
      </c>
      <c r="AX27" s="42">
        <f t="shared" si="56"/>
        <v>36.78637052623246</v>
      </c>
      <c r="AY27" s="42">
        <f t="shared" si="56"/>
        <v>-2.3250738981356434</v>
      </c>
      <c r="AZ27" s="43">
        <f t="shared" si="56"/>
        <v>9.5257341991896958</v>
      </c>
      <c r="BA27" s="42">
        <f t="shared" si="56"/>
        <v>52.223909858179418</v>
      </c>
      <c r="BB27" s="42">
        <f t="shared" si="56"/>
        <v>3.2265441898343017</v>
      </c>
      <c r="BC27" s="42">
        <f t="shared" si="56"/>
        <v>42.801041805948834</v>
      </c>
      <c r="BD27" s="42">
        <f t="shared" si="56"/>
        <v>-2.9387911817411627</v>
      </c>
      <c r="BE27" s="43">
        <f t="shared" si="56"/>
        <v>15.871443215876857</v>
      </c>
      <c r="BF27" s="42">
        <f t="shared" si="56"/>
        <v>4.4438985467395664</v>
      </c>
      <c r="BG27" s="42">
        <f t="shared" si="56"/>
        <v>-4.4430438293532664</v>
      </c>
      <c r="BH27" s="42">
        <f t="shared" si="56"/>
        <v>-30.579187007748121</v>
      </c>
      <c r="BI27" s="42">
        <f t="shared" si="56"/>
        <v>-0.23503912677407257</v>
      </c>
      <c r="BJ27" s="43">
        <f t="shared" si="56"/>
        <v>1.9405180970885949</v>
      </c>
    </row>
    <row r="28" spans="1:62" ht="23.45" customHeight="1" x14ac:dyDescent="0.2">
      <c r="A28" s="34"/>
      <c r="B28" s="33" t="s">
        <v>31</v>
      </c>
      <c r="C28" s="42">
        <f t="shared" ref="C28:AF28" si="57">((C10/C9)-1)*100</f>
        <v>16.294286907963262</v>
      </c>
      <c r="D28" s="42">
        <f t="shared" si="57"/>
        <v>15.44963606480394</v>
      </c>
      <c r="E28" s="42">
        <f t="shared" si="57"/>
        <v>0</v>
      </c>
      <c r="F28" s="42">
        <f t="shared" si="57"/>
        <v>1.9943019943019946</v>
      </c>
      <c r="G28" s="43">
        <f t="shared" si="57"/>
        <v>16.238503739505905</v>
      </c>
      <c r="H28" s="42">
        <f t="shared" si="42"/>
        <v>16.894445389986391</v>
      </c>
      <c r="I28" s="42">
        <f t="shared" si="42"/>
        <v>5.842102977299013</v>
      </c>
      <c r="J28" s="42">
        <f t="shared" si="42"/>
        <v>0</v>
      </c>
      <c r="K28" s="42">
        <f t="shared" si="42"/>
        <v>1.3547077578564215</v>
      </c>
      <c r="L28" s="43">
        <f t="shared" si="42"/>
        <v>14.696323304738957</v>
      </c>
      <c r="M28" s="42">
        <f t="shared" si="57"/>
        <v>15.640797662898521</v>
      </c>
      <c r="N28" s="42">
        <f t="shared" si="57"/>
        <v>11.036036036036045</v>
      </c>
      <c r="O28" s="42">
        <f t="shared" si="57"/>
        <v>-4.7619047619047672</v>
      </c>
      <c r="P28" s="42">
        <f t="shared" si="57"/>
        <v>0.30303030303029388</v>
      </c>
      <c r="Q28" s="43">
        <f t="shared" si="57"/>
        <v>15.487893036101564</v>
      </c>
      <c r="R28" s="42">
        <f t="shared" si="57"/>
        <v>0.76874408303264641</v>
      </c>
      <c r="S28" s="42">
        <f t="shared" si="57"/>
        <v>24.476954154847697</v>
      </c>
      <c r="T28" s="42">
        <f t="shared" si="57"/>
        <v>-40.245260419843433</v>
      </c>
      <c r="U28" s="42">
        <f t="shared" si="57"/>
        <v>-6.351136586291295</v>
      </c>
      <c r="V28" s="43">
        <f t="shared" si="57"/>
        <v>2.4542409383604635</v>
      </c>
      <c r="W28" s="42">
        <f t="shared" si="57"/>
        <v>-3.522782081621223</v>
      </c>
      <c r="X28" s="42">
        <f t="shared" si="57"/>
        <v>-6.3710379259681265</v>
      </c>
      <c r="Y28" s="42">
        <f t="shared" si="57"/>
        <v>2.3023543112373757</v>
      </c>
      <c r="Z28" s="42">
        <f t="shared" si="57"/>
        <v>-20.082887119741557</v>
      </c>
      <c r="AA28" s="43">
        <f t="shared" si="57"/>
        <v>-3.7267678835569806</v>
      </c>
      <c r="AB28" s="42">
        <f t="shared" si="57"/>
        <v>-3.2830812897696071</v>
      </c>
      <c r="AC28" s="42">
        <f t="shared" si="57"/>
        <v>-4.3080601188217216</v>
      </c>
      <c r="AD28" s="42">
        <f t="shared" si="57"/>
        <v>3.9953040627446423</v>
      </c>
      <c r="AE28" s="42">
        <f t="shared" si="57"/>
        <v>-20.581891956793484</v>
      </c>
      <c r="AF28" s="43">
        <f t="shared" si="57"/>
        <v>-2.4629300759341666</v>
      </c>
      <c r="AG28" s="42">
        <f t="shared" ref="AG28:AK28" si="58">((AG10/AG9)-1)*100</f>
        <v>-3.6668740964967972</v>
      </c>
      <c r="AH28" s="42">
        <f t="shared" si="58"/>
        <v>-19.83134926342013</v>
      </c>
      <c r="AI28" s="42">
        <f t="shared" si="58"/>
        <v>-36.701880302256328</v>
      </c>
      <c r="AJ28" s="42">
        <f t="shared" si="58"/>
        <v>-18.429564635461215</v>
      </c>
      <c r="AK28" s="43">
        <f t="shared" si="58"/>
        <v>-5.4439198344568673</v>
      </c>
      <c r="AL28" s="42">
        <f t="shared" ref="AL28:AP28" si="59">IFERROR(((AL10/AL9)-1)*100, "-")</f>
        <v>0.51606875795890961</v>
      </c>
      <c r="AM28" s="42">
        <f t="shared" si="59"/>
        <v>-8.3218392149041147</v>
      </c>
      <c r="AN28" s="42">
        <f t="shared" si="59"/>
        <v>0</v>
      </c>
      <c r="AO28" s="42">
        <f t="shared" si="59"/>
        <v>-0.62708820388935882</v>
      </c>
      <c r="AP28" s="43">
        <f t="shared" si="59"/>
        <v>-1.3267380301307141</v>
      </c>
      <c r="AQ28" s="42">
        <f t="shared" ref="AQ28:AU28" si="60">IFERROR(((AQ10/AQ9)-1)*100," ")</f>
        <v>-12.86055949148588</v>
      </c>
      <c r="AR28" s="42">
        <f t="shared" si="60"/>
        <v>12.105005364609278</v>
      </c>
      <c r="AS28" s="42">
        <f t="shared" si="60"/>
        <v>-37.257523440835591</v>
      </c>
      <c r="AT28" s="42">
        <f t="shared" si="60"/>
        <v>-6.6340636660910164</v>
      </c>
      <c r="AU28" s="43">
        <f t="shared" si="60"/>
        <v>-11.285730265826899</v>
      </c>
      <c r="AV28" s="42">
        <f t="shared" ref="AV28:BJ28" si="61">((AV10/AV9)-1)*100</f>
        <v>-16.57164264845613</v>
      </c>
      <c r="AW28" s="42">
        <f t="shared" si="61"/>
        <v>-15.676959105740062</v>
      </c>
      <c r="AX28" s="42">
        <f t="shared" si="61"/>
        <v>7.4174720267992544</v>
      </c>
      <c r="AY28" s="42">
        <f t="shared" si="61"/>
        <v>-20.324328548382809</v>
      </c>
      <c r="AZ28" s="43">
        <f t="shared" si="61"/>
        <v>-16.637814072555646</v>
      </c>
      <c r="BA28" s="42">
        <f t="shared" si="61"/>
        <v>-16.36436217591012</v>
      </c>
      <c r="BB28" s="42">
        <f t="shared" si="61"/>
        <v>-13.819023717559521</v>
      </c>
      <c r="BC28" s="42">
        <f t="shared" si="61"/>
        <v>9.1950692658818944</v>
      </c>
      <c r="BD28" s="42">
        <f t="shared" si="61"/>
        <v>-20.821825817951201</v>
      </c>
      <c r="BE28" s="43">
        <f t="shared" si="61"/>
        <v>-15.543467492669805</v>
      </c>
      <c r="BF28" s="42">
        <f t="shared" si="61"/>
        <v>-16.69624574510339</v>
      </c>
      <c r="BG28" s="42">
        <f t="shared" si="61"/>
        <v>-27.799430168272888</v>
      </c>
      <c r="BH28" s="42">
        <f t="shared" si="61"/>
        <v>-33.536974317369136</v>
      </c>
      <c r="BI28" s="42">
        <f t="shared" si="61"/>
        <v>-18.676000996079146</v>
      </c>
      <c r="BJ28" s="43">
        <f t="shared" si="61"/>
        <v>-18.124681575076572</v>
      </c>
    </row>
    <row r="29" spans="1:62" ht="23.45" customHeight="1" x14ac:dyDescent="0.2">
      <c r="A29" s="34"/>
      <c r="B29" s="33" t="s">
        <v>35</v>
      </c>
      <c r="C29" s="42">
        <f t="shared" ref="C29:AF29" si="62">((C11/C10)-1)*100</f>
        <v>13.711709523664961</v>
      </c>
      <c r="D29" s="42">
        <f t="shared" si="62"/>
        <v>15.02948952613381</v>
      </c>
      <c r="E29" s="42">
        <f t="shared" si="62"/>
        <v>2.898550724637694</v>
      </c>
      <c r="F29" s="42">
        <f t="shared" si="62"/>
        <v>1.6759776536312776</v>
      </c>
      <c r="G29" s="43">
        <f t="shared" si="62"/>
        <v>13.718728138024815</v>
      </c>
      <c r="H29" s="42">
        <f t="shared" si="42"/>
        <v>14.236003055073819</v>
      </c>
      <c r="I29" s="42">
        <f t="shared" si="42"/>
        <v>5.563784691654261</v>
      </c>
      <c r="J29" s="42">
        <f t="shared" si="42"/>
        <v>7.1283379277698788</v>
      </c>
      <c r="K29" s="42">
        <f t="shared" si="42"/>
        <v>0.63641456096559246</v>
      </c>
      <c r="L29" s="43">
        <f t="shared" si="42"/>
        <v>12.774515971090272</v>
      </c>
      <c r="M29" s="42">
        <f t="shared" si="62"/>
        <v>17.01539914766488</v>
      </c>
      <c r="N29" s="42">
        <f t="shared" si="62"/>
        <v>19.337390128465181</v>
      </c>
      <c r="O29" s="42">
        <f t="shared" si="62"/>
        <v>14.999999999999991</v>
      </c>
      <c r="P29" s="42">
        <f t="shared" si="62"/>
        <v>7.5528700906344559</v>
      </c>
      <c r="Q29" s="43">
        <f t="shared" si="62"/>
        <v>17.053114768131159</v>
      </c>
      <c r="R29" s="42">
        <f t="shared" si="62"/>
        <v>41.091117302135217</v>
      </c>
      <c r="S29" s="42">
        <f t="shared" si="62"/>
        <v>-18.114997711554757</v>
      </c>
      <c r="T29" s="42">
        <f t="shared" si="62"/>
        <v>22.665626055741338</v>
      </c>
      <c r="U29" s="42">
        <f t="shared" si="62"/>
        <v>2.2566354047663273</v>
      </c>
      <c r="V29" s="43">
        <f t="shared" si="62"/>
        <v>34.286523773683022</v>
      </c>
      <c r="W29" s="42">
        <f t="shared" si="62"/>
        <v>-5.9072506862748675</v>
      </c>
      <c r="X29" s="42">
        <f t="shared" si="62"/>
        <v>0.94667347827599446</v>
      </c>
      <c r="Y29" s="42">
        <f t="shared" si="62"/>
        <v>5.3962001275247085</v>
      </c>
      <c r="Z29" s="42">
        <f t="shared" si="62"/>
        <v>25.551262802757702</v>
      </c>
      <c r="AA29" s="43">
        <f t="shared" si="62"/>
        <v>-2.5412999571556738</v>
      </c>
      <c r="AB29" s="42">
        <f t="shared" si="62"/>
        <v>-37.490403732363696</v>
      </c>
      <c r="AC29" s="42">
        <f t="shared" si="62"/>
        <v>-2.7488715539977671</v>
      </c>
      <c r="AD29" s="42">
        <f t="shared" si="62"/>
        <v>4.9478452673756834</v>
      </c>
      <c r="AE29" s="42">
        <f t="shared" si="62"/>
        <v>24.384381923407329</v>
      </c>
      <c r="AF29" s="43">
        <f t="shared" si="62"/>
        <v>-14.661787088432598</v>
      </c>
      <c r="AG29" s="42">
        <f t="shared" ref="AG29:AK29" si="63">((AG11/AG10)-1)*100</f>
        <v>13.154058652515088</v>
      </c>
      <c r="AH29" s="42">
        <f t="shared" si="63"/>
        <v>29.727935443466148</v>
      </c>
      <c r="AI29" s="42">
        <f t="shared" si="63"/>
        <v>22.367397869685512</v>
      </c>
      <c r="AJ29" s="42">
        <f t="shared" si="63"/>
        <v>29.315405651777571</v>
      </c>
      <c r="AK29" s="43">
        <f t="shared" si="63"/>
        <v>14.445739833525906</v>
      </c>
      <c r="AL29" s="42">
        <f t="shared" ref="AL29:AP29" si="64">IFERROR(((AL11/AL10)-1)*100, "-")</f>
        <v>0.46107259630965292</v>
      </c>
      <c r="AM29" s="42">
        <f t="shared" si="64"/>
        <v>-8.2289375302574186</v>
      </c>
      <c r="AN29" s="42">
        <f t="shared" si="64"/>
        <v>4.1106382678326892</v>
      </c>
      <c r="AO29" s="42">
        <f t="shared" si="64"/>
        <v>-1.0224274372920839</v>
      </c>
      <c r="AP29" s="43">
        <f t="shared" si="64"/>
        <v>-0.83030489559161591</v>
      </c>
      <c r="AQ29" s="42">
        <f t="shared" ref="AQ29:AU29" si="65">IFERROR(((AQ11/AQ10)-1)*100," ")</f>
        <v>20.574828894177031</v>
      </c>
      <c r="AR29" s="42">
        <f t="shared" si="65"/>
        <v>-31.383615646113018</v>
      </c>
      <c r="AS29" s="42">
        <f t="shared" si="65"/>
        <v>6.6657617876011654</v>
      </c>
      <c r="AT29" s="42">
        <f t="shared" si="65"/>
        <v>-4.9243080927594214</v>
      </c>
      <c r="AU29" s="43">
        <f t="shared" si="65"/>
        <v>14.722725695671812</v>
      </c>
      <c r="AV29" s="42">
        <f t="shared" ref="AV29:BJ29" si="66">((AV11/AV10)-1)*100</f>
        <v>-19.589430109974703</v>
      </c>
      <c r="AW29" s="42">
        <f t="shared" si="66"/>
        <v>-15.410691175994218</v>
      </c>
      <c r="AX29" s="42">
        <f t="shared" si="66"/>
        <v>-8.3511303238915637</v>
      </c>
      <c r="AY29" s="42">
        <f t="shared" si="66"/>
        <v>16.734460639642702</v>
      </c>
      <c r="AZ29" s="43">
        <f t="shared" si="66"/>
        <v>-16.739763622780256</v>
      </c>
      <c r="BA29" s="42">
        <f t="shared" si="66"/>
        <v>-46.580025600943543</v>
      </c>
      <c r="BB29" s="42">
        <f t="shared" si="66"/>
        <v>-18.507411347514278</v>
      </c>
      <c r="BC29" s="42">
        <f t="shared" si="66"/>
        <v>-8.7410041153254898</v>
      </c>
      <c r="BD29" s="42">
        <f t="shared" si="66"/>
        <v>15.64952364226917</v>
      </c>
      <c r="BE29" s="43">
        <f t="shared" si="66"/>
        <v>-27.094453590053835</v>
      </c>
      <c r="BF29" s="42">
        <f t="shared" si="66"/>
        <v>-3.2998567054213668</v>
      </c>
      <c r="BG29" s="42">
        <f t="shared" si="66"/>
        <v>8.7068648843549035</v>
      </c>
      <c r="BH29" s="42">
        <f t="shared" si="66"/>
        <v>6.406432930161321</v>
      </c>
      <c r="BI29" s="42">
        <f t="shared" si="66"/>
        <v>20.234267614433634</v>
      </c>
      <c r="BJ29" s="43">
        <f t="shared" si="66"/>
        <v>-2.2275143551456544</v>
      </c>
    </row>
    <row r="30" spans="1:62" ht="23.45" customHeight="1" x14ac:dyDescent="0.2">
      <c r="A30" s="34"/>
      <c r="B30" s="33" t="s">
        <v>43</v>
      </c>
      <c r="C30" s="42">
        <f t="shared" ref="C30:AF30" si="67">((C12/C11)-1)*100</f>
        <v>11.849172128703845</v>
      </c>
      <c r="D30" s="42">
        <f t="shared" si="67"/>
        <v>12.217114568599708</v>
      </c>
      <c r="E30" s="42">
        <f t="shared" si="67"/>
        <v>5.6338028169014009</v>
      </c>
      <c r="F30" s="42">
        <f t="shared" si="67"/>
        <v>0</v>
      </c>
      <c r="G30" s="43">
        <f t="shared" si="67"/>
        <v>11.837590545177278</v>
      </c>
      <c r="H30" s="42">
        <f t="shared" si="42"/>
        <v>13.229744671290877</v>
      </c>
      <c r="I30" s="42">
        <f t="shared" si="42"/>
        <v>5.3327478910468518</v>
      </c>
      <c r="J30" s="42">
        <f t="shared" si="42"/>
        <v>20.481896394874322</v>
      </c>
      <c r="K30" s="42">
        <f t="shared" si="42"/>
        <v>-0.28364865716826726</v>
      </c>
      <c r="L30" s="43">
        <f t="shared" si="42"/>
        <v>12.235108882941548</v>
      </c>
      <c r="M30" s="42">
        <f t="shared" si="67"/>
        <v>10.935322028807292</v>
      </c>
      <c r="N30" s="42">
        <f t="shared" si="67"/>
        <v>12.351274787535417</v>
      </c>
      <c r="O30" s="42">
        <f t="shared" si="67"/>
        <v>4.3478260869565188</v>
      </c>
      <c r="P30" s="42">
        <f t="shared" si="67"/>
        <v>-3.0898876404494402</v>
      </c>
      <c r="Q30" s="43">
        <f t="shared" si="67"/>
        <v>10.944691509248528</v>
      </c>
      <c r="R30" s="42">
        <f t="shared" si="67"/>
        <v>37.537324932467953</v>
      </c>
      <c r="S30" s="42">
        <f t="shared" si="67"/>
        <v>49.557658691170282</v>
      </c>
      <c r="T30" s="42">
        <f t="shared" si="67"/>
        <v>22.918569030015611</v>
      </c>
      <c r="U30" s="42">
        <f t="shared" si="67"/>
        <v>15.568012419334408</v>
      </c>
      <c r="V30" s="43">
        <f t="shared" si="67"/>
        <v>38.19308145847311</v>
      </c>
      <c r="W30" s="42">
        <f t="shared" si="67"/>
        <v>44.724022886333856</v>
      </c>
      <c r="X30" s="42">
        <f t="shared" si="67"/>
        <v>16.052971022163163</v>
      </c>
      <c r="Y30" s="42">
        <f t="shared" si="67"/>
        <v>3.8783044949080026</v>
      </c>
      <c r="Z30" s="42">
        <f t="shared" si="67"/>
        <v>4.1883404450530737</v>
      </c>
      <c r="AA30" s="43">
        <f t="shared" si="67"/>
        <v>31.297144034389834</v>
      </c>
      <c r="AB30" s="42">
        <f t="shared" si="67"/>
        <v>29.238884867999992</v>
      </c>
      <c r="AC30" s="42">
        <f t="shared" si="67"/>
        <v>12.131929506620963</v>
      </c>
      <c r="AD30" s="42">
        <f t="shared" si="67"/>
        <v>3.5379274444165443</v>
      </c>
      <c r="AE30" s="42">
        <f t="shared" si="67"/>
        <v>4.5095947737364694</v>
      </c>
      <c r="AF30" s="43">
        <f t="shared" si="67"/>
        <v>14.805120020466166</v>
      </c>
      <c r="AG30" s="42">
        <f t="shared" ref="AG30:AK30" si="68">((AG12/AG11)-1)*100</f>
        <v>49.886865464661327</v>
      </c>
      <c r="AH30" s="42">
        <f t="shared" si="68"/>
        <v>38.945507612484917</v>
      </c>
      <c r="AI30" s="42">
        <f t="shared" si="68"/>
        <v>14.928213048008221</v>
      </c>
      <c r="AJ30" s="42">
        <f t="shared" si="68"/>
        <v>3.1915493553458019</v>
      </c>
      <c r="AK30" s="43">
        <f t="shared" si="68"/>
        <v>48.532311228797823</v>
      </c>
      <c r="AL30" s="42">
        <f t="shared" ref="AL30:AP30" si="69">IFERROR(((AL12/AL11)-1)*100, "-")</f>
        <v>1.234316281749881</v>
      </c>
      <c r="AM30" s="42">
        <f t="shared" si="69"/>
        <v>-6.1348633887252202</v>
      </c>
      <c r="AN30" s="42">
        <f t="shared" si="69"/>
        <v>14.056195253814362</v>
      </c>
      <c r="AO30" s="42">
        <f t="shared" si="69"/>
        <v>-0.28364865716826726</v>
      </c>
      <c r="AP30" s="43">
        <f t="shared" si="69"/>
        <v>0.3554425089332458</v>
      </c>
      <c r="AQ30" s="42">
        <f t="shared" ref="AQ30:AU30" si="70">IFERROR(((AQ12/AQ11)-1)*100," ")</f>
        <v>23.979741003278264</v>
      </c>
      <c r="AR30" s="42">
        <f t="shared" si="70"/>
        <v>33.116120821944286</v>
      </c>
      <c r="AS30" s="42">
        <f t="shared" si="70"/>
        <v>17.796961987098303</v>
      </c>
      <c r="AT30" s="42">
        <f t="shared" si="70"/>
        <v>19.252789626907397</v>
      </c>
      <c r="AU30" s="43">
        <f t="shared" si="70"/>
        <v>24.560336847620245</v>
      </c>
      <c r="AV30" s="42">
        <f t="shared" ref="AV30:BJ30" si="71">((AV12/AV11)-1)*100</f>
        <v>30.458018455792146</v>
      </c>
      <c r="AW30" s="42">
        <f t="shared" si="71"/>
        <v>3.2947523217942365</v>
      </c>
      <c r="AX30" s="42">
        <f t="shared" si="71"/>
        <v>-0.44995819237984014</v>
      </c>
      <c r="AY30" s="42">
        <f t="shared" si="71"/>
        <v>7.5102875317069273</v>
      </c>
      <c r="AZ30" s="43">
        <f t="shared" si="71"/>
        <v>18.344683506956905</v>
      </c>
      <c r="BA30" s="42">
        <f t="shared" si="71"/>
        <v>16.499310142570913</v>
      </c>
      <c r="BB30" s="42">
        <f t="shared" si="71"/>
        <v>-0.19523167968430455</v>
      </c>
      <c r="BC30" s="42">
        <f t="shared" si="71"/>
        <v>-0.77615286576746545</v>
      </c>
      <c r="BD30" s="42">
        <f t="shared" si="71"/>
        <v>7.8417847520295014</v>
      </c>
      <c r="BE30" s="43">
        <f t="shared" si="71"/>
        <v>3.479597318899974</v>
      </c>
      <c r="BF30" s="42">
        <f t="shared" si="71"/>
        <v>35.111939753272871</v>
      </c>
      <c r="BG30" s="42">
        <f t="shared" si="71"/>
        <v>23.670610658616177</v>
      </c>
      <c r="BH30" s="42">
        <f t="shared" si="71"/>
        <v>10.139537504341224</v>
      </c>
      <c r="BI30" s="42">
        <f t="shared" si="71"/>
        <v>6.48171469711043</v>
      </c>
      <c r="BJ30" s="43">
        <f t="shared" si="71"/>
        <v>33.879601816203973</v>
      </c>
    </row>
    <row r="31" spans="1:62" ht="23.45" customHeight="1" x14ac:dyDescent="0.2">
      <c r="A31" s="34"/>
      <c r="B31" s="33" t="s">
        <v>40</v>
      </c>
      <c r="C31" s="42">
        <f t="shared" ref="C31:AF31" si="72">((C13/C12)-1)*100</f>
        <v>11.841885408295605</v>
      </c>
      <c r="D31" s="42">
        <f t="shared" si="72"/>
        <v>12.903734047581539</v>
      </c>
      <c r="E31" s="42">
        <f t="shared" si="72"/>
        <v>0</v>
      </c>
      <c r="F31" s="42">
        <f t="shared" si="72"/>
        <v>1.3736263736263687</v>
      </c>
      <c r="G31" s="43">
        <f t="shared" si="72"/>
        <v>11.849791592419855</v>
      </c>
      <c r="H31" s="42">
        <f t="shared" si="42"/>
        <v>14.245662756364874</v>
      </c>
      <c r="I31" s="42">
        <f t="shared" si="42"/>
        <v>5.6716877942312394</v>
      </c>
      <c r="J31" s="42">
        <f t="shared" si="42"/>
        <v>0</v>
      </c>
      <c r="K31" s="42">
        <f t="shared" si="42"/>
        <v>5.7172099367064355E-2</v>
      </c>
      <c r="L31" s="43">
        <f t="shared" si="42"/>
        <v>12.816045055139291</v>
      </c>
      <c r="M31" s="42">
        <f t="shared" si="72"/>
        <v>12.126699129757878</v>
      </c>
      <c r="N31" s="42">
        <f t="shared" si="72"/>
        <v>13.430828710707686</v>
      </c>
      <c r="O31" s="42">
        <f t="shared" si="72"/>
        <v>-5.5555555555555465</v>
      </c>
      <c r="P31" s="42">
        <f t="shared" si="72"/>
        <v>2.8985507246376718</v>
      </c>
      <c r="Q31" s="43">
        <f t="shared" si="72"/>
        <v>12.14029999546835</v>
      </c>
      <c r="R31" s="42">
        <f t="shared" si="72"/>
        <v>-12.9050312009365</v>
      </c>
      <c r="S31" s="42">
        <f t="shared" si="72"/>
        <v>45.446934430541511</v>
      </c>
      <c r="T31" s="42">
        <f t="shared" si="72"/>
        <v>-30.910594092326495</v>
      </c>
      <c r="U31" s="42">
        <f t="shared" si="72"/>
        <v>-9.9704363172419157</v>
      </c>
      <c r="V31" s="43">
        <f t="shared" si="72"/>
        <v>-8.7413920490566284</v>
      </c>
      <c r="W31" s="42">
        <f t="shared" si="72"/>
        <v>43.316497302298515</v>
      </c>
      <c r="X31" s="42">
        <f t="shared" si="72"/>
        <v>13.512203064961437</v>
      </c>
      <c r="Y31" s="42">
        <f t="shared" si="72"/>
        <v>5.3761322581221238</v>
      </c>
      <c r="Z31" s="42">
        <f t="shared" si="72"/>
        <v>1.2446456326089761</v>
      </c>
      <c r="AA31" s="43">
        <f t="shared" si="72"/>
        <v>32.019497845825761</v>
      </c>
      <c r="AB31" s="42">
        <f t="shared" si="72"/>
        <v>179.99809951358219</v>
      </c>
      <c r="AC31" s="42">
        <f t="shared" si="72"/>
        <v>19.101149227904955</v>
      </c>
      <c r="AD31" s="42">
        <f t="shared" si="72"/>
        <v>6.7510537160218043</v>
      </c>
      <c r="AE31" s="42">
        <f t="shared" si="72"/>
        <v>7.3589544597846501</v>
      </c>
      <c r="AF31" s="43">
        <f t="shared" si="72"/>
        <v>68.611481064679907</v>
      </c>
      <c r="AG31" s="42">
        <f t="shared" ref="AG31:AK31" si="73">((AG13/AG12)-1)*100</f>
        <v>4.0236511150131493</v>
      </c>
      <c r="AH31" s="42">
        <f t="shared" si="73"/>
        <v>-12.821212224377154</v>
      </c>
      <c r="AI31" s="42">
        <f t="shared" si="73"/>
        <v>-34.835260570873807</v>
      </c>
      <c r="AJ31" s="42">
        <f t="shared" si="73"/>
        <v>-17.969211641783922</v>
      </c>
      <c r="AK31" s="43">
        <f t="shared" si="73"/>
        <v>2.4619903519102149</v>
      </c>
      <c r="AL31" s="42">
        <f t="shared" ref="AL31:AP31" si="74">IFERROR(((AL13/AL12)-1)*100, "-")</f>
        <v>2.1492639714485451</v>
      </c>
      <c r="AM31" s="42">
        <f t="shared" si="74"/>
        <v>-6.4054978467784407</v>
      </c>
      <c r="AN31" s="42">
        <f t="shared" si="74"/>
        <v>0</v>
      </c>
      <c r="AO31" s="42">
        <f t="shared" si="74"/>
        <v>-1.2986161404617613</v>
      </c>
      <c r="AP31" s="43">
        <f t="shared" si="74"/>
        <v>0.8638849022092554</v>
      </c>
      <c r="AQ31" s="42">
        <f t="shared" ref="AQ31:AU31" si="75">IFERROR(((AQ13/AQ12)-1)*100," ")</f>
        <v>-22.324504801239708</v>
      </c>
      <c r="AR31" s="42">
        <f t="shared" si="75"/>
        <v>28.225224203807244</v>
      </c>
      <c r="AS31" s="42">
        <f t="shared" si="75"/>
        <v>-26.846511391875115</v>
      </c>
      <c r="AT31" s="42">
        <f t="shared" si="75"/>
        <v>-12.506480364643558</v>
      </c>
      <c r="AU31" s="43">
        <f t="shared" si="75"/>
        <v>-18.621041717713293</v>
      </c>
      <c r="AV31" s="42">
        <f t="shared" ref="AV31:BJ31" si="76">((AV13/AV12)-1)*100</f>
        <v>27.816566807559752</v>
      </c>
      <c r="AW31" s="42">
        <f t="shared" si="76"/>
        <v>7.1739186937702648E-2</v>
      </c>
      <c r="AX31" s="42">
        <f t="shared" si="76"/>
        <v>11.574728273305768</v>
      </c>
      <c r="AY31" s="42">
        <f t="shared" si="76"/>
        <v>-1.6073162161969079</v>
      </c>
      <c r="AZ31" s="43">
        <f t="shared" si="76"/>
        <v>17.727077465604001</v>
      </c>
      <c r="BA31" s="42">
        <f t="shared" si="76"/>
        <v>149.71581406276502</v>
      </c>
      <c r="BB31" s="42">
        <f t="shared" si="76"/>
        <v>4.9989236450513674</v>
      </c>
      <c r="BC31" s="42">
        <f t="shared" si="76"/>
        <v>13.030527464023066</v>
      </c>
      <c r="BD31" s="42">
        <f t="shared" si="76"/>
        <v>4.3347585595090443</v>
      </c>
      <c r="BE31" s="43">
        <f t="shared" si="76"/>
        <v>50.357615479442799</v>
      </c>
      <c r="BF31" s="42">
        <f t="shared" si="76"/>
        <v>-7.2266891629151893</v>
      </c>
      <c r="BG31" s="42">
        <f t="shared" si="76"/>
        <v>-23.143656123713651</v>
      </c>
      <c r="BH31" s="42">
        <f t="shared" si="76"/>
        <v>-31.002040604454617</v>
      </c>
      <c r="BI31" s="42">
        <f t="shared" si="76"/>
        <v>-20.279938074409699</v>
      </c>
      <c r="BJ31" s="43">
        <f t="shared" si="76"/>
        <v>-8.6305366081143262</v>
      </c>
    </row>
    <row r="32" spans="1:62" ht="23.45" customHeight="1" x14ac:dyDescent="0.2">
      <c r="A32" s="34"/>
      <c r="B32" s="33" t="s">
        <v>30</v>
      </c>
      <c r="C32" s="42">
        <f t="shared" ref="C32:AF34" si="77">((C14/C13)-1)*100</f>
        <v>12.73370137446288</v>
      </c>
      <c r="D32" s="42">
        <f t="shared" si="77"/>
        <v>15.154898130058614</v>
      </c>
      <c r="E32" s="42">
        <f t="shared" si="77"/>
        <v>0</v>
      </c>
      <c r="F32" s="42">
        <f t="shared" si="77"/>
        <v>0.54200542005420349</v>
      </c>
      <c r="G32" s="43">
        <f t="shared" si="77"/>
        <v>12.774903199440324</v>
      </c>
      <c r="H32" s="42">
        <f t="shared" si="42"/>
        <v>14.431018286607443</v>
      </c>
      <c r="I32" s="42">
        <f t="shared" si="42"/>
        <v>7.3722596334707013</v>
      </c>
      <c r="J32" s="42">
        <f t="shared" si="42"/>
        <v>0</v>
      </c>
      <c r="K32" s="42">
        <f t="shared" si="42"/>
        <v>0.2260734031068079</v>
      </c>
      <c r="L32" s="43">
        <f t="shared" si="42"/>
        <v>13.283580608652979</v>
      </c>
      <c r="M32" s="42">
        <f t="shared" si="77"/>
        <v>12.759069556850978</v>
      </c>
      <c r="N32" s="42">
        <f t="shared" si="77"/>
        <v>14.730290456431527</v>
      </c>
      <c r="O32" s="42">
        <f t="shared" si="77"/>
        <v>4.4117647058823595</v>
      </c>
      <c r="P32" s="42">
        <f t="shared" si="77"/>
        <v>1.4084507042253502</v>
      </c>
      <c r="Q32" s="43">
        <f t="shared" si="77"/>
        <v>12.791047956327217</v>
      </c>
      <c r="R32" s="42">
        <f t="shared" si="77"/>
        <v>4.0021033228090364</v>
      </c>
      <c r="S32" s="42">
        <f t="shared" si="77"/>
        <v>-50.140369739891376</v>
      </c>
      <c r="T32" s="42">
        <f t="shared" si="77"/>
        <v>-6.5188210504409261</v>
      </c>
      <c r="U32" s="42">
        <f t="shared" si="77"/>
        <v>-3.9970283709417131</v>
      </c>
      <c r="V32" s="43">
        <f t="shared" si="77"/>
        <v>-2.3378762374756334</v>
      </c>
      <c r="W32" s="42">
        <f t="shared" si="77"/>
        <v>3.7917820304996352</v>
      </c>
      <c r="X32" s="42">
        <f t="shared" si="77"/>
        <v>8.3781267145023754</v>
      </c>
      <c r="Y32" s="42">
        <f t="shared" si="77"/>
        <v>14.721196152788064</v>
      </c>
      <c r="Z32" s="42">
        <f t="shared" si="77"/>
        <v>-0.48929464365701225</v>
      </c>
      <c r="AA32" s="43">
        <f t="shared" si="77"/>
        <v>5.6187025290919124</v>
      </c>
      <c r="AB32" s="42">
        <f t="shared" si="77"/>
        <v>9.6822631008008919E-2</v>
      </c>
      <c r="AC32" s="42">
        <f t="shared" si="77"/>
        <v>10.464485173976001</v>
      </c>
      <c r="AD32" s="42">
        <f t="shared" si="77"/>
        <v>14.81063678917074</v>
      </c>
      <c r="AE32" s="42">
        <f t="shared" si="77"/>
        <v>0.69108234469883456</v>
      </c>
      <c r="AF32" s="43">
        <f t="shared" si="77"/>
        <v>5.4080155504151906</v>
      </c>
      <c r="AG32" s="42">
        <f t="shared" ref="AG32:AK32" si="78">((AG14/AG13)-1)*100</f>
        <v>6.6509264216426223</v>
      </c>
      <c r="AH32" s="42">
        <f t="shared" si="78"/>
        <v>-5.0517280284016364</v>
      </c>
      <c r="AI32" s="42">
        <f t="shared" si="78"/>
        <v>10.436050240249429</v>
      </c>
      <c r="AJ32" s="42">
        <f t="shared" si="78"/>
        <v>-5.3438483702803019</v>
      </c>
      <c r="AK32" s="43">
        <f t="shared" si="78"/>
        <v>5.8987579031084092</v>
      </c>
      <c r="AL32" s="42">
        <f t="shared" ref="AL32:AP32" si="79">IFERROR(((AL14/AL13)-1)*100, "-")</f>
        <v>1.5055984957920154</v>
      </c>
      <c r="AM32" s="42">
        <f t="shared" si="79"/>
        <v>-6.7584085635662872</v>
      </c>
      <c r="AN32" s="42">
        <f t="shared" si="79"/>
        <v>0</v>
      </c>
      <c r="AO32" s="42">
        <f t="shared" si="79"/>
        <v>-0.31422887938972188</v>
      </c>
      <c r="AP32" s="43">
        <f t="shared" si="79"/>
        <v>0.45105550506485681</v>
      </c>
      <c r="AQ32" s="42">
        <f t="shared" ref="AQ32:AU32" si="80">IFERROR(((AQ14/AQ13)-1)*100," ")</f>
        <v>-7.7660859285707655</v>
      </c>
      <c r="AR32" s="42">
        <f t="shared" si="80"/>
        <v>-56.541877422473142</v>
      </c>
      <c r="AS32" s="42">
        <f t="shared" si="80"/>
        <v>-10.468730020140615</v>
      </c>
      <c r="AT32" s="42">
        <f t="shared" si="80"/>
        <v>-5.3304029769008494</v>
      </c>
      <c r="AU32" s="43">
        <f t="shared" si="80"/>
        <v>-13.41323134054111</v>
      </c>
      <c r="AV32" s="42">
        <f t="shared" ref="AV32:BJ32" si="81">((AV14/AV13)-1)*100</f>
        <v>-7.9526086563087688</v>
      </c>
      <c r="AW32" s="42">
        <f t="shared" si="81"/>
        <v>-5.5366056484807302</v>
      </c>
      <c r="AX32" s="42">
        <f t="shared" si="81"/>
        <v>9.8738216674589818</v>
      </c>
      <c r="AY32" s="42">
        <f t="shared" si="81"/>
        <v>-1.8713877736062035</v>
      </c>
      <c r="AZ32" s="43">
        <f t="shared" si="81"/>
        <v>-6.3589669190877824</v>
      </c>
      <c r="BA32" s="42">
        <f t="shared" si="81"/>
        <v>-11.229470920260564</v>
      </c>
      <c r="BB32" s="42">
        <f t="shared" si="81"/>
        <v>-3.7181159966429678</v>
      </c>
      <c r="BC32" s="42">
        <f t="shared" si="81"/>
        <v>9.9594831220226823</v>
      </c>
      <c r="BD32" s="42">
        <f t="shared" si="81"/>
        <v>-0.70740491008866035</v>
      </c>
      <c r="BE32" s="43">
        <f t="shared" si="81"/>
        <v>-6.5457609798702521</v>
      </c>
      <c r="BF32" s="42">
        <f t="shared" si="81"/>
        <v>-5.4169861095995975</v>
      </c>
      <c r="BG32" s="42">
        <f t="shared" si="81"/>
        <v>-17.242193326744271</v>
      </c>
      <c r="BH32" s="42">
        <f t="shared" si="81"/>
        <v>5.7697382582670542</v>
      </c>
      <c r="BI32" s="42">
        <f t="shared" si="81"/>
        <v>-6.6585171429152989</v>
      </c>
      <c r="BJ32" s="43">
        <f t="shared" si="81"/>
        <v>-6.1106711730238628</v>
      </c>
    </row>
    <row r="33" spans="1:62" ht="23.45" customHeight="1" x14ac:dyDescent="0.2">
      <c r="A33" s="34"/>
      <c r="B33" s="33" t="s">
        <v>34</v>
      </c>
      <c r="C33" s="42">
        <f t="shared" si="77"/>
        <v>7.019619721954018</v>
      </c>
      <c r="D33" s="42">
        <f t="shared" si="77"/>
        <v>7.3315559864275404</v>
      </c>
      <c r="E33" s="42">
        <f t="shared" si="77"/>
        <v>-2.6666666666666727</v>
      </c>
      <c r="F33" s="42">
        <f t="shared" si="77"/>
        <v>0.26954177897573484</v>
      </c>
      <c r="G33" s="43">
        <f t="shared" si="77"/>
        <v>7.0176031250767545</v>
      </c>
      <c r="H33" s="42">
        <f t="shared" si="42"/>
        <v>7.9897380460421052</v>
      </c>
      <c r="I33" s="42">
        <f t="shared" si="42"/>
        <v>4.00066708140141</v>
      </c>
      <c r="J33" s="42">
        <f t="shared" si="42"/>
        <v>-0.83417829842008517</v>
      </c>
      <c r="K33" s="42">
        <f t="shared" si="42"/>
        <v>0.27804765284131783</v>
      </c>
      <c r="L33" s="43">
        <f t="shared" si="42"/>
        <v>7.3777897266710912</v>
      </c>
      <c r="M33" s="42">
        <f t="shared" si="77"/>
        <v>8.310161250924363</v>
      </c>
      <c r="N33" s="42">
        <f t="shared" si="77"/>
        <v>9.3515887367605401</v>
      </c>
      <c r="O33" s="42">
        <f t="shared" si="77"/>
        <v>-1.4084507042253613</v>
      </c>
      <c r="P33" s="42">
        <f t="shared" si="77"/>
        <v>0.83333333333333037</v>
      </c>
      <c r="Q33" s="43">
        <f t="shared" si="77"/>
        <v>8.3254077857105369</v>
      </c>
      <c r="R33" s="42">
        <f t="shared" si="77"/>
        <v>12.826840725259681</v>
      </c>
      <c r="S33" s="42">
        <f t="shared" si="77"/>
        <v>17.424201118781202</v>
      </c>
      <c r="T33" s="42">
        <f t="shared" si="77"/>
        <v>-6.4382734429568771</v>
      </c>
      <c r="U33" s="42">
        <f t="shared" si="77"/>
        <v>-14.413216368945047</v>
      </c>
      <c r="V33" s="43">
        <f t="shared" si="77"/>
        <v>12.958602036265731</v>
      </c>
      <c r="W33" s="42">
        <f t="shared" si="77"/>
        <v>-20.664580978460656</v>
      </c>
      <c r="X33" s="42">
        <f t="shared" si="77"/>
        <v>-11.96316810067739</v>
      </c>
      <c r="Y33" s="42">
        <f t="shared" si="77"/>
        <v>-44.525207252677681</v>
      </c>
      <c r="Z33" s="42">
        <f t="shared" si="77"/>
        <v>-1.0951957717684757</v>
      </c>
      <c r="AA33" s="43">
        <f t="shared" si="77"/>
        <v>-20.961475392444285</v>
      </c>
      <c r="AB33" s="42">
        <f t="shared" si="77"/>
        <v>-44.313107028598878</v>
      </c>
      <c r="AC33" s="42">
        <f t="shared" si="77"/>
        <v>-15.416778167562184</v>
      </c>
      <c r="AD33" s="42">
        <f t="shared" si="77"/>
        <v>-45.245310408374159</v>
      </c>
      <c r="AE33" s="42">
        <f t="shared" si="77"/>
        <v>-4.3336095045809486E-2</v>
      </c>
      <c r="AF33" s="43">
        <f t="shared" si="77"/>
        <v>-34.890536551205706</v>
      </c>
      <c r="AG33" s="42">
        <f t="shared" ref="AG33:AK34" si="82">((AG15/AG14)-1)*100</f>
        <v>-3.4899998095672125</v>
      </c>
      <c r="AH33" s="42">
        <f t="shared" si="82"/>
        <v>13.900570217633978</v>
      </c>
      <c r="AI33" s="42">
        <f t="shared" si="82"/>
        <v>-8.6580705394654238</v>
      </c>
      <c r="AJ33" s="42">
        <f t="shared" si="82"/>
        <v>-5.6970043549025684</v>
      </c>
      <c r="AK33" s="43">
        <f t="shared" si="82"/>
        <v>-2.53209085886269</v>
      </c>
      <c r="AL33" s="42">
        <f t="shared" ref="AL33:AP34" si="83">IFERROR(((AL15/AL14)-1)*100, "-")</f>
        <v>0.90648642427295645</v>
      </c>
      <c r="AM33" s="42">
        <f t="shared" si="83"/>
        <v>-3.1033640334510171</v>
      </c>
      <c r="AN33" s="42">
        <f t="shared" si="83"/>
        <v>1.8826935290204627</v>
      </c>
      <c r="AO33" s="42">
        <f t="shared" si="83"/>
        <v>8.4830086132692273E-3</v>
      </c>
      <c r="AP33" s="43">
        <f t="shared" si="83"/>
        <v>0.33656762165878984</v>
      </c>
      <c r="AQ33" s="42">
        <f t="shared" ref="AQ33:AU34" si="84">IFERROR(((AQ15/AQ14)-1)*100," ")</f>
        <v>4.1701345674035384</v>
      </c>
      <c r="AR33" s="42">
        <f t="shared" si="84"/>
        <v>7.3822543186397471</v>
      </c>
      <c r="AS33" s="42">
        <f t="shared" si="84"/>
        <v>-5.1016773492848166</v>
      </c>
      <c r="AT33" s="42">
        <f t="shared" si="84"/>
        <v>-15.120545159284349</v>
      </c>
      <c r="AU33" s="43">
        <f t="shared" si="84"/>
        <v>4.2771076013123022</v>
      </c>
      <c r="AV33" s="42">
        <f t="shared" ref="AV33:BJ34" si="85">((AV15/AV14)-1)*100</f>
        <v>-26.751637976291665</v>
      </c>
      <c r="AW33" s="42">
        <f t="shared" si="85"/>
        <v>-19.491949850631286</v>
      </c>
      <c r="AX33" s="42">
        <f t="shared" si="85"/>
        <v>-43.732710213430202</v>
      </c>
      <c r="AY33" s="42">
        <f t="shared" si="85"/>
        <v>-1.9125908480348675</v>
      </c>
      <c r="AZ33" s="43">
        <f t="shared" si="85"/>
        <v>-27.036023936406671</v>
      </c>
      <c r="BA33" s="42">
        <f t="shared" si="85"/>
        <v>-48.585716863268104</v>
      </c>
      <c r="BB33" s="42">
        <f t="shared" si="85"/>
        <v>-22.650212210402366</v>
      </c>
      <c r="BC33" s="42">
        <f t="shared" si="85"/>
        <v>-44.463100557065218</v>
      </c>
      <c r="BD33" s="42">
        <f t="shared" si="85"/>
        <v>-0.86942422649169959</v>
      </c>
      <c r="BE33" s="43">
        <f t="shared" si="85"/>
        <v>-39.894559568523469</v>
      </c>
      <c r="BF33" s="42">
        <f t="shared" si="85"/>
        <v>-10.894786716413341</v>
      </c>
      <c r="BG33" s="42">
        <f t="shared" si="85"/>
        <v>4.1599592044557321</v>
      </c>
      <c r="BH33" s="42">
        <f t="shared" si="85"/>
        <v>-7.3531858328863553</v>
      </c>
      <c r="BI33" s="42">
        <f t="shared" si="85"/>
        <v>-6.4763679552752969</v>
      </c>
      <c r="BJ33" s="43">
        <f t="shared" si="85"/>
        <v>-10.023039715716141</v>
      </c>
    </row>
    <row r="34" spans="1:62" ht="23.45" customHeight="1" x14ac:dyDescent="0.2">
      <c r="A34" s="34"/>
      <c r="B34" s="33" t="s">
        <v>37</v>
      </c>
      <c r="C34" s="42">
        <f t="shared" si="77"/>
        <v>7.1444366149428173</v>
      </c>
      <c r="D34" s="42">
        <f t="shared" si="77"/>
        <v>8.7275601219374508</v>
      </c>
      <c r="E34" s="42">
        <f t="shared" si="77"/>
        <v>-1.3698630136986245</v>
      </c>
      <c r="F34" s="42">
        <f t="shared" si="77"/>
        <v>1.3440860215053752</v>
      </c>
      <c r="G34" s="43">
        <f t="shared" si="77"/>
        <v>7.1766984719133564</v>
      </c>
      <c r="H34" s="42">
        <f t="shared" si="42"/>
        <v>8.0642906269748238</v>
      </c>
      <c r="I34" s="42">
        <f t="shared" si="42"/>
        <v>5.5965856602271824</v>
      </c>
      <c r="J34" s="42">
        <f t="shared" si="42"/>
        <v>-0.42059768381207396</v>
      </c>
      <c r="K34" s="42">
        <f t="shared" si="42"/>
        <v>0.9215903430331851</v>
      </c>
      <c r="L34" s="43">
        <f t="shared" si="42"/>
        <v>7.6491231214986133</v>
      </c>
      <c r="M34" s="42">
        <f t="shared" si="77"/>
        <v>7.5224136972251054</v>
      </c>
      <c r="N34" s="42">
        <f t="shared" si="77"/>
        <v>8.008504606661937</v>
      </c>
      <c r="O34" s="42">
        <f t="shared" si="77"/>
        <v>1.4285714285714457</v>
      </c>
      <c r="P34" s="42">
        <f t="shared" si="77"/>
        <v>-0.27548209366390353</v>
      </c>
      <c r="Q34" s="43">
        <f t="shared" si="77"/>
        <v>7.5249936106559501</v>
      </c>
      <c r="R34" s="42">
        <f t="shared" si="77"/>
        <v>25.007853270809434</v>
      </c>
      <c r="S34" s="42">
        <f t="shared" si="77"/>
        <v>15.381997261279711</v>
      </c>
      <c r="T34" s="42">
        <f t="shared" si="77"/>
        <v>9.7054464157359419</v>
      </c>
      <c r="U34" s="42">
        <f t="shared" si="77"/>
        <v>19.375524733217087</v>
      </c>
      <c r="V34" s="43">
        <f t="shared" si="77"/>
        <v>24.358349830372973</v>
      </c>
      <c r="W34" s="42">
        <f t="shared" si="77"/>
        <v>31.623034379008352</v>
      </c>
      <c r="X34" s="42">
        <f t="shared" si="77"/>
        <v>12.41839263835729</v>
      </c>
      <c r="Y34" s="42">
        <f t="shared" si="77"/>
        <v>-34.757882755272796</v>
      </c>
      <c r="Z34" s="42">
        <f t="shared" si="77"/>
        <v>-7.0086884567643892E-2</v>
      </c>
      <c r="AA34" s="43">
        <f t="shared" si="77"/>
        <v>22.720319125315335</v>
      </c>
      <c r="AB34" s="42">
        <f t="shared" si="77"/>
        <v>27.765743176495029</v>
      </c>
      <c r="AC34" s="42">
        <f t="shared" si="77"/>
        <v>10.654761027369709</v>
      </c>
      <c r="AD34" s="42">
        <f t="shared" si="77"/>
        <v>-36.087761073017518</v>
      </c>
      <c r="AE34" s="42">
        <f t="shared" si="77"/>
        <v>-4.417168533810278</v>
      </c>
      <c r="AF34" s="43">
        <f t="shared" si="77"/>
        <v>11.799649512361743</v>
      </c>
      <c r="AG34" s="42">
        <f t="shared" si="82"/>
        <v>33.239420731376931</v>
      </c>
      <c r="AH34" s="42">
        <f t="shared" si="82"/>
        <v>22.226477071861027</v>
      </c>
      <c r="AI34" s="42">
        <f t="shared" si="82"/>
        <v>4.9489310612118143</v>
      </c>
      <c r="AJ34" s="42">
        <f t="shared" si="82"/>
        <v>20.088254913027882</v>
      </c>
      <c r="AK34" s="43">
        <f t="shared" si="82"/>
        <v>32.372394875662636</v>
      </c>
      <c r="AL34" s="42">
        <f t="shared" si="83"/>
        <v>0.85851775518479556</v>
      </c>
      <c r="AM34" s="42">
        <f t="shared" si="83"/>
        <v>-2.8796511741814967</v>
      </c>
      <c r="AN34" s="42">
        <f t="shared" si="83"/>
        <v>0.9624495705794045</v>
      </c>
      <c r="AO34" s="42">
        <f t="shared" si="83"/>
        <v>-0.41689228751102814</v>
      </c>
      <c r="AP34" s="43">
        <f t="shared" si="83"/>
        <v>0.44079044822329383</v>
      </c>
      <c r="AQ34" s="42">
        <f t="shared" si="84"/>
        <v>16.262134537662078</v>
      </c>
      <c r="AR34" s="42">
        <f t="shared" si="84"/>
        <v>6.826770430226814</v>
      </c>
      <c r="AS34" s="42">
        <f t="shared" si="84"/>
        <v>8.1602992831199206</v>
      </c>
      <c r="AT34" s="42">
        <f t="shared" si="84"/>
        <v>19.705291376126532</v>
      </c>
      <c r="AU34" s="43">
        <f t="shared" si="84"/>
        <v>15.655296182271815</v>
      </c>
      <c r="AV34" s="42">
        <f t="shared" si="85"/>
        <v>22.41450861552341</v>
      </c>
      <c r="AW34" s="42">
        <f t="shared" si="85"/>
        <v>4.0829081448308102</v>
      </c>
      <c r="AX34" s="42">
        <f t="shared" si="85"/>
        <v>-35.676785815057713</v>
      </c>
      <c r="AY34" s="42">
        <f t="shared" si="85"/>
        <v>0.20596259917664561</v>
      </c>
      <c r="AZ34" s="43">
        <f t="shared" si="85"/>
        <v>14.131900876628855</v>
      </c>
      <c r="BA34" s="42">
        <f t="shared" si="85"/>
        <v>18.827078730090264</v>
      </c>
      <c r="BB34" s="42">
        <f t="shared" si="85"/>
        <v>2.4500444945004363</v>
      </c>
      <c r="BC34" s="42">
        <f t="shared" si="85"/>
        <v>-36.987933452270795</v>
      </c>
      <c r="BD34" s="42">
        <f t="shared" si="85"/>
        <v>-4.1531275629091979</v>
      </c>
      <c r="BE34" s="43">
        <f t="shared" si="85"/>
        <v>3.9754997960605998</v>
      </c>
      <c r="BF34" s="42">
        <f t="shared" si="85"/>
        <v>23.917810389347238</v>
      </c>
      <c r="BG34" s="42">
        <f t="shared" si="85"/>
        <v>13.163752722044553</v>
      </c>
      <c r="BH34" s="42">
        <f t="shared" si="85"/>
        <v>3.4707771026032175</v>
      </c>
      <c r="BI34" s="42">
        <f t="shared" si="85"/>
        <v>20.419990423837355</v>
      </c>
      <c r="BJ34" s="43">
        <f t="shared" si="85"/>
        <v>23.108488948140014</v>
      </c>
    </row>
    <row r="35" spans="1:62" ht="23.45" customHeight="1" x14ac:dyDescent="0.2">
      <c r="A35" s="34"/>
      <c r="B35" s="33" t="s">
        <v>41</v>
      </c>
      <c r="C35" s="42">
        <f t="shared" ref="C35:G35" si="86">((C17/C16)-1)*100</f>
        <v>6.5541200588874693</v>
      </c>
      <c r="D35" s="42">
        <f t="shared" si="86"/>
        <v>6.1370716510903423</v>
      </c>
      <c r="E35" s="42">
        <f t="shared" si="86"/>
        <v>8.333333333333325</v>
      </c>
      <c r="F35" s="42">
        <f t="shared" si="86"/>
        <v>-0.53050397877983935</v>
      </c>
      <c r="G35" s="43">
        <f t="shared" si="86"/>
        <v>6.5365584603356286</v>
      </c>
      <c r="H35" s="42">
        <f t="shared" ref="H35:L35" si="87">IFERROR(((H17/H16)-1)*100," ")</f>
        <v>7.732441472887519</v>
      </c>
      <c r="I35" s="42">
        <f t="shared" si="87"/>
        <v>5.1164509965646809</v>
      </c>
      <c r="J35" s="42">
        <f t="shared" si="87"/>
        <v>49.083590763113641</v>
      </c>
      <c r="K35" s="42">
        <f t="shared" si="87"/>
        <v>-0.74543127831774303</v>
      </c>
      <c r="L35" s="43">
        <f t="shared" si="87"/>
        <v>7.9798620717937307</v>
      </c>
      <c r="M35" s="42">
        <f t="shared" ref="M35:AK35" si="88">((M17/M16)-1)*100</f>
        <v>6.674616058729721</v>
      </c>
      <c r="N35" s="42">
        <f t="shared" si="88"/>
        <v>6.8460192475940485</v>
      </c>
      <c r="O35" s="42">
        <f t="shared" si="88"/>
        <v>1.4084507042253502</v>
      </c>
      <c r="P35" s="42">
        <f t="shared" si="88"/>
        <v>-0.27624309392265678</v>
      </c>
      <c r="Q35" s="43">
        <f t="shared" si="88"/>
        <v>6.6709170833193276</v>
      </c>
      <c r="R35" s="42">
        <f t="shared" si="88"/>
        <v>-2.1397527973423092</v>
      </c>
      <c r="S35" s="42">
        <f t="shared" si="88"/>
        <v>29.603768604112489</v>
      </c>
      <c r="T35" s="42">
        <f t="shared" si="88"/>
        <v>109.02729548045551</v>
      </c>
      <c r="U35" s="42">
        <f t="shared" si="88"/>
        <v>23.106249860771232</v>
      </c>
      <c r="V35" s="43">
        <f t="shared" si="88"/>
        <v>1.5327419406441223E-2</v>
      </c>
      <c r="W35" s="42">
        <f t="shared" si="88"/>
        <v>26.29618539862615</v>
      </c>
      <c r="X35" s="42">
        <f t="shared" si="88"/>
        <v>9.4960966630149422</v>
      </c>
      <c r="Y35" s="42">
        <f t="shared" si="88"/>
        <v>29.399068546286998</v>
      </c>
      <c r="Z35" s="42">
        <f t="shared" si="88"/>
        <v>-5.0604768091496499</v>
      </c>
      <c r="AA35" s="43">
        <f t="shared" si="88"/>
        <v>22.699380867631302</v>
      </c>
      <c r="AB35" s="42">
        <f t="shared" si="88"/>
        <v>83.64899597945103</v>
      </c>
      <c r="AC35" s="42">
        <f t="shared" si="88"/>
        <v>15.192755750030429</v>
      </c>
      <c r="AD35" s="42">
        <f t="shared" si="88"/>
        <v>24.785877829142056</v>
      </c>
      <c r="AE35" s="42">
        <f t="shared" si="88"/>
        <v>-4.4791198567893931</v>
      </c>
      <c r="AF35" s="43">
        <f t="shared" si="88"/>
        <v>50.155976648381028</v>
      </c>
      <c r="AG35" s="42">
        <f t="shared" si="88"/>
        <v>3.2499951271632854</v>
      </c>
      <c r="AH35" s="42">
        <f t="shared" si="88"/>
        <v>-19.185370403681468</v>
      </c>
      <c r="AI35" s="42">
        <f t="shared" si="88"/>
        <v>113.27948070345482</v>
      </c>
      <c r="AJ35" s="42">
        <f t="shared" si="88"/>
        <v>-7.2062273737201199</v>
      </c>
      <c r="AK35" s="43">
        <f t="shared" si="88"/>
        <v>2.2037562097939611</v>
      </c>
      <c r="AL35" s="42">
        <f t="shared" ref="AL35:AP35" si="89">IFERROR(((AL17/AL16)-1)*100, "-")</f>
        <v>1.1058431277447101</v>
      </c>
      <c r="AM35" s="42">
        <f t="shared" si="89"/>
        <v>-0.96160619343333975</v>
      </c>
      <c r="AN35" s="42">
        <f t="shared" si="89"/>
        <v>37.615622242874139</v>
      </c>
      <c r="AO35" s="42">
        <f t="shared" si="89"/>
        <v>-0.21607357846876729</v>
      </c>
      <c r="AP35" s="43">
        <f t="shared" si="89"/>
        <v>1.3547496111350643</v>
      </c>
      <c r="AQ35" s="42">
        <f t="shared" ref="AQ35:AU35" si="90">IFERROR(((AQ17/AQ16)-1)*100," ")</f>
        <v>-8.2628550087485486</v>
      </c>
      <c r="AR35" s="42">
        <f t="shared" si="90"/>
        <v>21.299576265711838</v>
      </c>
      <c r="AS35" s="42">
        <f t="shared" si="90"/>
        <v>106.12413859878257</v>
      </c>
      <c r="AT35" s="42">
        <f t="shared" si="90"/>
        <v>23.447264403321832</v>
      </c>
      <c r="AU35" s="43">
        <f t="shared" si="90"/>
        <v>-6.2393666857802454</v>
      </c>
      <c r="AV35" s="42">
        <f t="shared" ref="AV35:BJ35" si="91">((AV17/AV16)-1)*100</f>
        <v>18.393850444321068</v>
      </c>
      <c r="AW35" s="42">
        <f t="shared" si="91"/>
        <v>2.4802771634194976</v>
      </c>
      <c r="AX35" s="42">
        <f t="shared" si="91"/>
        <v>27.601859260921934</v>
      </c>
      <c r="AY35" s="42">
        <f t="shared" si="91"/>
        <v>-4.7974864401999167</v>
      </c>
      <c r="AZ35" s="43">
        <f t="shared" si="91"/>
        <v>15.026086043482989</v>
      </c>
      <c r="BA35" s="42">
        <f t="shared" si="91"/>
        <v>72.158103553279318</v>
      </c>
      <c r="BB35" s="42">
        <f t="shared" si="91"/>
        <v>7.8119302536620472</v>
      </c>
      <c r="BC35" s="42">
        <f t="shared" si="91"/>
        <v>23.052740637070634</v>
      </c>
      <c r="BD35" s="42">
        <f t="shared" si="91"/>
        <v>-4.2145190807694188</v>
      </c>
      <c r="BE35" s="43">
        <f t="shared" si="91"/>
        <v>40.765618927880844</v>
      </c>
      <c r="BF35" s="42">
        <f t="shared" si="91"/>
        <v>-3.2103428707734749</v>
      </c>
      <c r="BG35" s="42">
        <f t="shared" si="91"/>
        <v>-24.363462330733189</v>
      </c>
      <c r="BH35" s="42">
        <f t="shared" si="91"/>
        <v>110.31726569368456</v>
      </c>
      <c r="BI35" s="42">
        <f t="shared" si="91"/>
        <v>-6.9491809121514532</v>
      </c>
      <c r="BJ35" s="43">
        <f t="shared" si="91"/>
        <v>-4.1877964450574012</v>
      </c>
    </row>
    <row r="36" spans="1:62" ht="23.45" customHeight="1" x14ac:dyDescent="0.2">
      <c r="A36" s="34"/>
      <c r="B36" s="33" t="s">
        <v>29</v>
      </c>
      <c r="C36" s="42">
        <f t="shared" ref="C36:G37" si="92">((C18/C17)-1)*100</f>
        <v>7.6007881763221707</v>
      </c>
      <c r="D36" s="42">
        <f t="shared" si="92"/>
        <v>4.6570785637413126</v>
      </c>
      <c r="E36" s="42">
        <f t="shared" si="92"/>
        <v>2.5641025641025772</v>
      </c>
      <c r="F36" s="42">
        <f t="shared" si="92"/>
        <v>0.53333333333334121</v>
      </c>
      <c r="G36" s="43">
        <f t="shared" si="92"/>
        <v>7.5175233791659579</v>
      </c>
      <c r="H36" s="42">
        <f t="shared" ref="H36:L37" si="93">IFERROR(((H18/H17)-1)*100," ")</f>
        <v>9.3321873048232149</v>
      </c>
      <c r="I36" s="42">
        <f t="shared" si="93"/>
        <v>4.3123759195476952</v>
      </c>
      <c r="J36" s="42">
        <f t="shared" si="93"/>
        <v>1.9355207805295427</v>
      </c>
      <c r="K36" s="42">
        <f t="shared" si="93"/>
        <v>-3.2186986651094873E-2</v>
      </c>
      <c r="L36" s="43">
        <f t="shared" si="93"/>
        <v>8.6501950295773344</v>
      </c>
      <c r="M36" s="42">
        <f t="shared" ref="M36:AK37" si="94">((M18/M17)-1)*100</f>
        <v>8.3711095847979209</v>
      </c>
      <c r="N36" s="42">
        <f t="shared" si="94"/>
        <v>5.7625383828045162</v>
      </c>
      <c r="O36" s="42">
        <f t="shared" si="94"/>
        <v>11.111111111111116</v>
      </c>
      <c r="P36" s="42">
        <f t="shared" si="94"/>
        <v>1.1080332409972415</v>
      </c>
      <c r="Q36" s="43">
        <f t="shared" si="94"/>
        <v>8.2979437331571546</v>
      </c>
      <c r="R36" s="42">
        <f t="shared" si="94"/>
        <v>-4.3401502501567375</v>
      </c>
      <c r="S36" s="42">
        <f t="shared" si="94"/>
        <v>17.74731678577961</v>
      </c>
      <c r="T36" s="42">
        <f t="shared" si="94"/>
        <v>13.282590438473507</v>
      </c>
      <c r="U36" s="42">
        <f t="shared" si="94"/>
        <v>-28.558983347034161</v>
      </c>
      <c r="V36" s="43">
        <f t="shared" si="94"/>
        <v>-2.6641375470607298</v>
      </c>
      <c r="W36" s="42">
        <f t="shared" si="94"/>
        <v>-1.4763941350334098</v>
      </c>
      <c r="X36" s="42">
        <f t="shared" si="94"/>
        <v>11.439119087710514</v>
      </c>
      <c r="Y36" s="42">
        <f t="shared" si="94"/>
        <v>12.88127174025886</v>
      </c>
      <c r="Z36" s="42">
        <f t="shared" si="94"/>
        <v>-1.6541943586791508</v>
      </c>
      <c r="AA36" s="43">
        <f t="shared" si="94"/>
        <v>1.4746223160147842</v>
      </c>
      <c r="AB36" s="42">
        <f t="shared" si="94"/>
        <v>-2.3122303688439927</v>
      </c>
      <c r="AC36" s="42">
        <f t="shared" si="94"/>
        <v>11.794741813854227</v>
      </c>
      <c r="AD36" s="42">
        <f t="shared" si="94"/>
        <v>12.96634349037582</v>
      </c>
      <c r="AE36" s="42">
        <f t="shared" si="94"/>
        <v>-1.4895642363559447</v>
      </c>
      <c r="AF36" s="43">
        <f t="shared" si="94"/>
        <v>3.1164482925043036</v>
      </c>
      <c r="AG36" s="42">
        <f t="shared" si="94"/>
        <v>-0.87899560407130872</v>
      </c>
      <c r="AH36" s="42">
        <f t="shared" si="94"/>
        <v>8.8869712982475146</v>
      </c>
      <c r="AI36" s="42">
        <f t="shared" si="94"/>
        <v>11.976246112300061</v>
      </c>
      <c r="AJ36" s="42">
        <f t="shared" si="94"/>
        <v>-2.2796912412303416</v>
      </c>
      <c r="AK36" s="43">
        <f t="shared" si="94"/>
        <v>-0.32597814693449134</v>
      </c>
      <c r="AL36" s="42">
        <f t="shared" ref="AL36:AP37" si="95">IFERROR(((AL18/AL17)-1)*100, "-")</f>
        <v>1.6090952100312084</v>
      </c>
      <c r="AM36" s="42">
        <f t="shared" si="95"/>
        <v>-0.32936390822687622</v>
      </c>
      <c r="AN36" s="42">
        <f t="shared" si="95"/>
        <v>-0.61286723898370532</v>
      </c>
      <c r="AO36" s="42">
        <f t="shared" si="95"/>
        <v>-0.56252021218610171</v>
      </c>
      <c r="AP36" s="43">
        <f t="shared" si="95"/>
        <v>1.0534763216382581</v>
      </c>
      <c r="AQ36" s="42">
        <f t="shared" ref="AQ36:AU37" si="96">IFERROR(((AQ18/AQ17)-1)*100," ")</f>
        <v>-11.729380536616517</v>
      </c>
      <c r="AR36" s="42">
        <f t="shared" si="96"/>
        <v>11.331780218432863</v>
      </c>
      <c r="AS36" s="42">
        <f t="shared" si="96"/>
        <v>1.9543313946261298</v>
      </c>
      <c r="AT36" s="42">
        <f t="shared" si="96"/>
        <v>-29.341898598025562</v>
      </c>
      <c r="AU36" s="43">
        <f t="shared" si="96"/>
        <v>-10.122150894414162</v>
      </c>
      <c r="AV36" s="42">
        <f t="shared" ref="AV36:BJ37" si="97">((AV18/AV17)-1)*100</f>
        <v>-9.0868348193167474</v>
      </c>
      <c r="AW36" s="42">
        <f t="shared" si="97"/>
        <v>5.3672886370784489</v>
      </c>
      <c r="AX36" s="42">
        <f t="shared" si="97"/>
        <v>1.5931445662329624</v>
      </c>
      <c r="AY36" s="42">
        <f t="shared" si="97"/>
        <v>-2.7319566122826822</v>
      </c>
      <c r="AZ36" s="43">
        <f t="shared" si="97"/>
        <v>-6.3005087464585996</v>
      </c>
      <c r="BA36" s="42">
        <f t="shared" si="97"/>
        <v>-9.8581070126281585</v>
      </c>
      <c r="BB36" s="42">
        <f t="shared" si="97"/>
        <v>5.7035350354549319</v>
      </c>
      <c r="BC36" s="42">
        <f t="shared" si="97"/>
        <v>1.6697091413382381</v>
      </c>
      <c r="BD36" s="42">
        <f t="shared" si="97"/>
        <v>-2.5691306556835602</v>
      </c>
      <c r="BE36" s="43">
        <f t="shared" si="97"/>
        <v>-4.7844818304398569</v>
      </c>
      <c r="BF36" s="42">
        <f t="shared" si="97"/>
        <v>-8.5355822454057595</v>
      </c>
      <c r="BG36" s="42">
        <f t="shared" si="97"/>
        <v>2.9541962241244724</v>
      </c>
      <c r="BH36" s="42">
        <f t="shared" si="97"/>
        <v>0.77862150107006478</v>
      </c>
      <c r="BI36" s="42">
        <f t="shared" si="97"/>
        <v>-3.3505987344771615</v>
      </c>
      <c r="BJ36" s="43">
        <f t="shared" si="97"/>
        <v>-7.9631446201238409</v>
      </c>
    </row>
    <row r="37" spans="1:62" ht="23.45" customHeight="1" x14ac:dyDescent="0.2">
      <c r="A37" s="34"/>
      <c r="B37" s="33" t="s">
        <v>33</v>
      </c>
      <c r="C37" s="42">
        <f t="shared" si="92"/>
        <v>8.2226302336465338</v>
      </c>
      <c r="D37" s="42">
        <f t="shared" si="92"/>
        <v>3.8702439936430855</v>
      </c>
      <c r="E37" s="42">
        <f t="shared" si="92"/>
        <v>1.2499999999999956</v>
      </c>
      <c r="F37" s="42">
        <f t="shared" si="92"/>
        <v>-1.3262599469496039</v>
      </c>
      <c r="G37" s="43">
        <f t="shared" si="92"/>
        <v>8.1040838318034538</v>
      </c>
      <c r="H37" s="42">
        <f t="shared" si="93"/>
        <v>10.452177163549536</v>
      </c>
      <c r="I37" s="42">
        <f t="shared" si="93"/>
        <v>2.7962913889760133</v>
      </c>
      <c r="J37" s="42">
        <f t="shared" si="93"/>
        <v>0.94938484922089117</v>
      </c>
      <c r="K37" s="42">
        <f t="shared" si="93"/>
        <v>-1.3262088468229183</v>
      </c>
      <c r="L37" s="43">
        <f t="shared" si="93"/>
        <v>9.498639671671949</v>
      </c>
      <c r="M37" s="42">
        <f t="shared" si="94"/>
        <v>4.7459387986399593</v>
      </c>
      <c r="N37" s="42">
        <f t="shared" si="94"/>
        <v>-9.6777315397278407E-2</v>
      </c>
      <c r="O37" s="42">
        <f t="shared" si="94"/>
        <v>-3.7499999999999978</v>
      </c>
      <c r="P37" s="42">
        <f t="shared" si="94"/>
        <v>-3.013698630136985</v>
      </c>
      <c r="Q37" s="43">
        <f t="shared" si="94"/>
        <v>4.616311888497826</v>
      </c>
      <c r="R37" s="42">
        <f t="shared" si="94"/>
        <v>18.211644881472534</v>
      </c>
      <c r="S37" s="42">
        <f t="shared" si="94"/>
        <v>8.6804435323792219</v>
      </c>
      <c r="T37" s="42">
        <f t="shared" si="94"/>
        <v>-38.62104248566753</v>
      </c>
      <c r="U37" s="42">
        <f t="shared" si="94"/>
        <v>35.793038815172906</v>
      </c>
      <c r="V37" s="43">
        <f t="shared" si="94"/>
        <v>17.021733967474752</v>
      </c>
      <c r="W37" s="42">
        <f t="shared" si="94"/>
        <v>-20.762912208559246</v>
      </c>
      <c r="X37" s="42">
        <f t="shared" si="94"/>
        <v>-17.427800240388958</v>
      </c>
      <c r="Y37" s="42">
        <f t="shared" si="94"/>
        <v>-3.3545973605065726</v>
      </c>
      <c r="Z37" s="42">
        <f t="shared" si="94"/>
        <v>-5.4689093576120174</v>
      </c>
      <c r="AA37" s="43">
        <f t="shared" si="94"/>
        <v>-19.314975073753715</v>
      </c>
      <c r="AB37" s="42">
        <f t="shared" si="94"/>
        <v>-45.73546401980564</v>
      </c>
      <c r="AC37" s="42">
        <f t="shared" si="94"/>
        <v>-20.285389389628328</v>
      </c>
      <c r="AD37" s="42">
        <f t="shared" si="94"/>
        <v>-0.14693305873831886</v>
      </c>
      <c r="AE37" s="42">
        <f t="shared" si="94"/>
        <v>-6.1576194907216886</v>
      </c>
      <c r="AF37" s="43">
        <f t="shared" si="94"/>
        <v>-33.636189029412279</v>
      </c>
      <c r="AG37" s="42">
        <f t="shared" si="94"/>
        <v>-3.1723233079403834</v>
      </c>
      <c r="AH37" s="42">
        <f t="shared" si="94"/>
        <v>3.6275059003371579</v>
      </c>
      <c r="AI37" s="42">
        <f t="shared" si="94"/>
        <v>-37.78067854550563</v>
      </c>
      <c r="AJ37" s="42">
        <f t="shared" si="94"/>
        <v>-2.8310615731261257</v>
      </c>
      <c r="AK37" s="43">
        <f t="shared" si="94"/>
        <v>-3.0663719392547084</v>
      </c>
      <c r="AL37" s="42">
        <f t="shared" si="95"/>
        <v>2.0601485337119696</v>
      </c>
      <c r="AM37" s="42">
        <f t="shared" si="95"/>
        <v>-1.033936730458429</v>
      </c>
      <c r="AN37" s="42">
        <f t="shared" si="95"/>
        <v>-0.29690385262134411</v>
      </c>
      <c r="AO37" s="42">
        <f t="shared" si="95"/>
        <v>5.178695634544539E-5</v>
      </c>
      <c r="AP37" s="43">
        <f t="shared" si="95"/>
        <v>1.290012172008459</v>
      </c>
      <c r="AQ37" s="42">
        <f t="shared" si="96"/>
        <v>12.855587755739716</v>
      </c>
      <c r="AR37" s="42">
        <f t="shared" si="96"/>
        <v>8.7857234350551714</v>
      </c>
      <c r="AS37" s="42">
        <f t="shared" si="96"/>
        <v>-36.229654530563671</v>
      </c>
      <c r="AT37" s="42">
        <f t="shared" si="96"/>
        <v>40.012596518469223</v>
      </c>
      <c r="AU37" s="43">
        <f t="shared" si="96"/>
        <v>11.858018940869265</v>
      </c>
      <c r="AV37" s="42">
        <f t="shared" si="97"/>
        <v>-24.353069245230184</v>
      </c>
      <c r="AW37" s="42">
        <f t="shared" si="97"/>
        <v>-17.347811671407452</v>
      </c>
      <c r="AX37" s="42">
        <f t="shared" si="97"/>
        <v>0.41080793713603736</v>
      </c>
      <c r="AY37" s="42">
        <f t="shared" si="97"/>
        <v>-2.5315025862383767</v>
      </c>
      <c r="AZ37" s="43">
        <f t="shared" si="97"/>
        <v>-22.875292132031955</v>
      </c>
      <c r="BA37" s="42">
        <f t="shared" si="97"/>
        <v>-48.194138500671933</v>
      </c>
      <c r="BB37" s="42">
        <f t="shared" si="97"/>
        <v>-20.208168997677944</v>
      </c>
      <c r="BC37" s="42">
        <f t="shared" si="97"/>
        <v>3.7434461727394064</v>
      </c>
      <c r="BD37" s="42">
        <f t="shared" si="97"/>
        <v>-3.2416133167045613</v>
      </c>
      <c r="BE37" s="43">
        <f t="shared" si="97"/>
        <v>-36.564566488140379</v>
      </c>
      <c r="BF37" s="42">
        <f t="shared" si="97"/>
        <v>-7.55949318646344</v>
      </c>
      <c r="BG37" s="42">
        <f t="shared" si="97"/>
        <v>3.7278909685347195</v>
      </c>
      <c r="BH37" s="42">
        <f t="shared" si="97"/>
        <v>-35.356549138187667</v>
      </c>
      <c r="BI37" s="42">
        <f t="shared" si="97"/>
        <v>0.18831221979933588</v>
      </c>
      <c r="BJ37" s="43">
        <f t="shared" si="97"/>
        <v>-7.34367680246738</v>
      </c>
    </row>
    <row r="38" spans="1:62" x14ac:dyDescent="0.2">
      <c r="A38" s="34"/>
      <c r="B38" s="33"/>
      <c r="C38" s="3"/>
      <c r="D38" s="3"/>
      <c r="E38" s="3"/>
      <c r="F38" s="3"/>
      <c r="G38" s="3"/>
      <c r="H38" s="1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46"/>
      <c r="U38" s="34"/>
      <c r="V38" s="34"/>
      <c r="W38" s="34"/>
      <c r="X38" s="34"/>
      <c r="Y38" s="46"/>
      <c r="Z38" s="34"/>
      <c r="AA38" s="34"/>
      <c r="AB38" s="34"/>
      <c r="AC38" s="34"/>
      <c r="AD38" s="46"/>
      <c r="AE38" s="34"/>
      <c r="AF38" s="34"/>
      <c r="AG38" s="34"/>
      <c r="AH38" s="34"/>
      <c r="AI38" s="34"/>
      <c r="AJ38" s="34"/>
      <c r="AK38" s="34"/>
      <c r="AL38" s="3"/>
      <c r="AM38" s="3"/>
      <c r="AN38" s="3"/>
      <c r="AO38" s="3"/>
      <c r="AP38" s="3"/>
      <c r="AQ38" s="1"/>
      <c r="AR38" s="3"/>
      <c r="AS38" s="3"/>
      <c r="AT38" s="3"/>
      <c r="AU38" s="3"/>
      <c r="AV38" s="2"/>
      <c r="AW38" s="3"/>
      <c r="AX38" s="3"/>
      <c r="AY38" s="3"/>
      <c r="AZ38" s="3"/>
      <c r="BA38" s="3"/>
      <c r="BB38" s="3"/>
      <c r="BC38" s="46"/>
      <c r="BD38" s="34"/>
      <c r="BE38" s="34"/>
      <c r="BF38" s="34"/>
      <c r="BG38" s="34"/>
      <c r="BH38" s="46"/>
      <c r="BI38" s="34"/>
      <c r="BJ38" s="34"/>
    </row>
    <row r="39" spans="1:62" ht="20.25" x14ac:dyDescent="0.3">
      <c r="A39" s="34"/>
      <c r="B39" s="8" t="s">
        <v>28</v>
      </c>
      <c r="C39" s="3"/>
      <c r="D39" s="3"/>
      <c r="E39" s="3"/>
      <c r="F39" s="3"/>
      <c r="G39" s="3"/>
      <c r="H39" s="1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46"/>
      <c r="U39" s="46"/>
      <c r="V39" s="46"/>
      <c r="W39" s="46"/>
      <c r="X39" s="34"/>
      <c r="Y39" s="46"/>
      <c r="Z39" s="46"/>
      <c r="AA39" s="46"/>
      <c r="AB39" s="46"/>
      <c r="AC39" s="34"/>
      <c r="AD39" s="46"/>
      <c r="AE39" s="46"/>
      <c r="AF39" s="46"/>
      <c r="AG39" s="34"/>
      <c r="AH39" s="34"/>
      <c r="AI39" s="34"/>
      <c r="AJ39" s="34"/>
      <c r="AK39" s="34"/>
      <c r="AL39" s="3"/>
      <c r="AM39" s="3"/>
      <c r="AN39" s="3"/>
      <c r="AO39" s="3"/>
      <c r="AP39" s="3"/>
      <c r="AQ39" s="1"/>
      <c r="AR39" s="3"/>
      <c r="AS39" s="3"/>
      <c r="AT39" s="3"/>
      <c r="AU39" s="3"/>
      <c r="AV39" s="2"/>
      <c r="AW39" s="3"/>
      <c r="AX39" s="3"/>
      <c r="AY39" s="3"/>
      <c r="AZ39" s="3"/>
      <c r="BA39" s="3"/>
      <c r="BB39" s="3"/>
      <c r="BC39" s="46"/>
      <c r="BD39" s="46"/>
      <c r="BE39" s="46"/>
      <c r="BF39" s="46"/>
      <c r="BG39" s="34"/>
      <c r="BH39" s="46"/>
      <c r="BI39" s="46"/>
      <c r="BJ39" s="46"/>
    </row>
    <row r="40" spans="1:62" ht="15.75" x14ac:dyDescent="0.25">
      <c r="A40" s="34"/>
      <c r="B40" s="12"/>
      <c r="C40" s="13" t="str">
        <f>C22</f>
        <v>Promedio de Clientes Registrados</v>
      </c>
      <c r="D40" s="13"/>
      <c r="E40" s="13"/>
      <c r="F40" s="13"/>
      <c r="G40" s="14"/>
      <c r="H40" s="15" t="str">
        <f>H22</f>
        <v>Capacidad Registrada Promedio (KW)</v>
      </c>
      <c r="I40" s="15"/>
      <c r="J40" s="15"/>
      <c r="K40" s="15"/>
      <c r="L40" s="16"/>
      <c r="M40" s="13" t="str">
        <f>M22</f>
        <v>Clientes Promedio Facturados</v>
      </c>
      <c r="N40" s="13"/>
      <c r="O40" s="13"/>
      <c r="P40" s="13"/>
      <c r="Q40" s="13"/>
      <c r="R40" s="15" t="str">
        <f>R22</f>
        <v>Exportaciones (MWh)</v>
      </c>
      <c r="S40" s="15"/>
      <c r="T40" s="15"/>
      <c r="U40" s="15"/>
      <c r="V40" s="15"/>
      <c r="W40" s="13" t="str">
        <f>W22</f>
        <v>Consumo LUMA (MWh)</v>
      </c>
      <c r="X40" s="13"/>
      <c r="Y40" s="13"/>
      <c r="Z40" s="13"/>
      <c r="AA40" s="14"/>
      <c r="AB40" s="15" t="str">
        <f>AB22</f>
        <v>Consumo Neto Facturado (MWh)</v>
      </c>
      <c r="AC40" s="15"/>
      <c r="AD40" s="15"/>
      <c r="AE40" s="15"/>
      <c r="AF40" s="15"/>
      <c r="AG40" s="13" t="str">
        <f>AG22</f>
        <v>Acreditado (MWh)</v>
      </c>
      <c r="AH40" s="13"/>
      <c r="AI40" s="13"/>
      <c r="AJ40" s="13"/>
      <c r="AK40" s="14"/>
      <c r="AL40" s="13" t="str">
        <f>AL22</f>
        <v>Capacidad (KW) por cliente registrado</v>
      </c>
      <c r="AM40" s="13"/>
      <c r="AN40" s="13"/>
      <c r="AO40" s="13"/>
      <c r="AP40" s="14"/>
      <c r="AQ40" s="15" t="str">
        <f>AQ22</f>
        <v>Exportaciones (KWh) por cliente</v>
      </c>
      <c r="AR40" s="15"/>
      <c r="AS40" s="15"/>
      <c r="AT40" s="15"/>
      <c r="AU40" s="16"/>
      <c r="AV40" s="13" t="str">
        <f>AV22</f>
        <v>Consumo LUMA (MWh) pr cliente</v>
      </c>
      <c r="AW40" s="13"/>
      <c r="AX40" s="13"/>
      <c r="AY40" s="13"/>
      <c r="AZ40" s="13"/>
      <c r="BA40" s="15" t="str">
        <f>BA22</f>
        <v>Consumo Neto Facturado (MWH) por cliente</v>
      </c>
      <c r="BB40" s="15"/>
      <c r="BC40" s="15"/>
      <c r="BD40" s="15"/>
      <c r="BE40" s="15"/>
      <c r="BF40" s="13" t="str">
        <f>BF22</f>
        <v>Acreditado (MWh) por cliente</v>
      </c>
      <c r="BG40" s="13"/>
      <c r="BH40" s="13"/>
      <c r="BI40" s="13"/>
      <c r="BJ40" s="14"/>
    </row>
    <row r="41" spans="1:62" ht="14.1" customHeight="1" thickBot="1" x14ac:dyDescent="0.3">
      <c r="A41" s="34"/>
      <c r="B41" s="17" t="s">
        <v>26</v>
      </c>
      <c r="C41" s="18" t="s">
        <v>8</v>
      </c>
      <c r="D41" s="18" t="s">
        <v>9</v>
      </c>
      <c r="E41" s="18" t="s">
        <v>10</v>
      </c>
      <c r="F41" s="19" t="s">
        <v>11</v>
      </c>
      <c r="G41" s="20" t="s">
        <v>12</v>
      </c>
      <c r="H41" s="21" t="s">
        <v>8</v>
      </c>
      <c r="I41" s="21" t="s">
        <v>9</v>
      </c>
      <c r="J41" s="21" t="s">
        <v>10</v>
      </c>
      <c r="K41" s="22" t="s">
        <v>11</v>
      </c>
      <c r="L41" s="23" t="s">
        <v>12</v>
      </c>
      <c r="M41" s="18" t="s">
        <v>8</v>
      </c>
      <c r="N41" s="18" t="s">
        <v>9</v>
      </c>
      <c r="O41" s="18" t="s">
        <v>10</v>
      </c>
      <c r="P41" s="19" t="s">
        <v>11</v>
      </c>
      <c r="Q41" s="20" t="s">
        <v>12</v>
      </c>
      <c r="R41" s="21" t="s">
        <v>8</v>
      </c>
      <c r="S41" s="21" t="s">
        <v>9</v>
      </c>
      <c r="T41" s="21" t="s">
        <v>10</v>
      </c>
      <c r="U41" s="22" t="s">
        <v>11</v>
      </c>
      <c r="V41" s="23" t="s">
        <v>12</v>
      </c>
      <c r="W41" s="18" t="s">
        <v>8</v>
      </c>
      <c r="X41" s="18" t="s">
        <v>9</v>
      </c>
      <c r="Y41" s="18" t="s">
        <v>10</v>
      </c>
      <c r="Z41" s="19" t="s">
        <v>11</v>
      </c>
      <c r="AA41" s="20" t="s">
        <v>12</v>
      </c>
      <c r="AB41" s="21" t="s">
        <v>8</v>
      </c>
      <c r="AC41" s="21" t="s">
        <v>9</v>
      </c>
      <c r="AD41" s="21" t="s">
        <v>10</v>
      </c>
      <c r="AE41" s="22" t="s">
        <v>11</v>
      </c>
      <c r="AF41" s="23" t="s">
        <v>12</v>
      </c>
      <c r="AG41" s="18" t="s">
        <v>8</v>
      </c>
      <c r="AH41" s="18" t="s">
        <v>9</v>
      </c>
      <c r="AI41" s="18" t="s">
        <v>10</v>
      </c>
      <c r="AJ41" s="19" t="s">
        <v>11</v>
      </c>
      <c r="AK41" s="20" t="s">
        <v>12</v>
      </c>
      <c r="AL41" s="18" t="s">
        <v>8</v>
      </c>
      <c r="AM41" s="18" t="s">
        <v>9</v>
      </c>
      <c r="AN41" s="18" t="s">
        <v>10</v>
      </c>
      <c r="AO41" s="19" t="s">
        <v>11</v>
      </c>
      <c r="AP41" s="20" t="s">
        <v>12</v>
      </c>
      <c r="AQ41" s="21" t="s">
        <v>8</v>
      </c>
      <c r="AR41" s="21" t="s">
        <v>9</v>
      </c>
      <c r="AS41" s="21" t="s">
        <v>10</v>
      </c>
      <c r="AT41" s="22" t="s">
        <v>11</v>
      </c>
      <c r="AU41" s="23" t="s">
        <v>12</v>
      </c>
      <c r="AV41" s="18" t="s">
        <v>8</v>
      </c>
      <c r="AW41" s="18" t="s">
        <v>9</v>
      </c>
      <c r="AX41" s="18" t="s">
        <v>10</v>
      </c>
      <c r="AY41" s="19" t="s">
        <v>11</v>
      </c>
      <c r="AZ41" s="20" t="s">
        <v>12</v>
      </c>
      <c r="BA41" s="21" t="s">
        <v>8</v>
      </c>
      <c r="BB41" s="21" t="s">
        <v>9</v>
      </c>
      <c r="BC41" s="21" t="s">
        <v>10</v>
      </c>
      <c r="BD41" s="22" t="s">
        <v>11</v>
      </c>
      <c r="BE41" s="23" t="s">
        <v>12</v>
      </c>
      <c r="BF41" s="18" t="s">
        <v>8</v>
      </c>
      <c r="BG41" s="18" t="s">
        <v>9</v>
      </c>
      <c r="BH41" s="18" t="s">
        <v>10</v>
      </c>
      <c r="BI41" s="19" t="s">
        <v>11</v>
      </c>
      <c r="BJ41" s="20" t="s">
        <v>12</v>
      </c>
    </row>
    <row r="42" spans="1:62" ht="23.1" customHeight="1" x14ac:dyDescent="0.2">
      <c r="A42" s="34"/>
      <c r="B42" s="33" t="s">
        <v>39</v>
      </c>
      <c r="C42" s="42">
        <f>((C9/C5)-1)*100</f>
        <v>68.343734522040606</v>
      </c>
      <c r="D42" s="42">
        <f t="shared" ref="D42:AF49" si="98">((D9/D5)-1)*100</f>
        <v>28.128760529482566</v>
      </c>
      <c r="E42" s="42">
        <f t="shared" si="98"/>
        <v>14.999999999999991</v>
      </c>
      <c r="F42" s="42">
        <f t="shared" si="98"/>
        <v>15.460526315789469</v>
      </c>
      <c r="G42" s="43">
        <f t="shared" si="98"/>
        <v>66.882012270876714</v>
      </c>
      <c r="H42" s="42">
        <f>IFERROR(((H9/H5)-1)*100, "")</f>
        <v>62.025967762067125</v>
      </c>
      <c r="I42" s="42">
        <f t="shared" ref="I42:L42" si="99">IFERROR(((I9/I5)-1)*100, "")</f>
        <v>13.26021062276055</v>
      </c>
      <c r="J42" s="42">
        <f t="shared" si="99"/>
        <v>11.47082011583802</v>
      </c>
      <c r="K42" s="42">
        <f t="shared" si="99"/>
        <v>12.364572390584883</v>
      </c>
      <c r="L42" s="43">
        <f t="shared" si="99"/>
        <v>50.054621233433735</v>
      </c>
      <c r="M42" s="42">
        <f t="shared" si="98"/>
        <v>76.491027494759962</v>
      </c>
      <c r="N42" s="42">
        <f t="shared" si="98"/>
        <v>36.242754858506657</v>
      </c>
      <c r="O42" s="42">
        <f t="shared" si="98"/>
        <v>12.5</v>
      </c>
      <c r="P42" s="42">
        <f t="shared" si="98"/>
        <v>27.906976744186053</v>
      </c>
      <c r="Q42" s="43">
        <f t="shared" si="98"/>
        <v>75.040015573628622</v>
      </c>
      <c r="R42" s="42">
        <f t="shared" si="98"/>
        <v>84.859516723964859</v>
      </c>
      <c r="S42" s="42">
        <f t="shared" si="98"/>
        <v>18.212397942569414</v>
      </c>
      <c r="T42" s="42">
        <f t="shared" si="98"/>
        <v>8.1207123452359031</v>
      </c>
      <c r="U42" s="42">
        <f t="shared" si="98"/>
        <v>45.124934553792272</v>
      </c>
      <c r="V42" s="43">
        <f t="shared" si="98"/>
        <v>74.408288588459001</v>
      </c>
      <c r="W42" s="42">
        <f t="shared" si="98"/>
        <v>61.504881780273244</v>
      </c>
      <c r="X42" s="42">
        <f t="shared" si="98"/>
        <v>18.966990102720025</v>
      </c>
      <c r="Y42" s="42">
        <f t="shared" si="98"/>
        <v>-16.213642443423293</v>
      </c>
      <c r="Z42" s="42">
        <f t="shared" si="98"/>
        <v>21.826006052803471</v>
      </c>
      <c r="AA42" s="43">
        <f t="shared" si="98"/>
        <v>34.036550843361432</v>
      </c>
      <c r="AB42" s="42">
        <f t="shared" si="98"/>
        <v>40.351625944826644</v>
      </c>
      <c r="AC42" s="42">
        <f t="shared" si="98"/>
        <v>24.883955919936753</v>
      </c>
      <c r="AD42" s="42">
        <f t="shared" si="98"/>
        <v>-16.997563060462838</v>
      </c>
      <c r="AE42" s="42">
        <f t="shared" si="98"/>
        <v>15.1590806005792</v>
      </c>
      <c r="AF42" s="43">
        <f t="shared" si="98"/>
        <v>18.391152730065528</v>
      </c>
      <c r="AG42" s="42">
        <f t="shared" ref="AG42:AK42" si="100">((AG9/AG5)-1)*100</f>
        <v>77.595070021825464</v>
      </c>
      <c r="AH42" s="42">
        <f t="shared" si="100"/>
        <v>-9.1257351998746739</v>
      </c>
      <c r="AI42" s="42">
        <f t="shared" si="100"/>
        <v>7.088220061352879</v>
      </c>
      <c r="AJ42" s="42">
        <f t="shared" si="100"/>
        <v>50.740053689620225</v>
      </c>
      <c r="AK42" s="43">
        <f t="shared" si="100"/>
        <v>63.369500366543519</v>
      </c>
      <c r="AL42" s="44">
        <f>IFERROR(((AL9/AL5)-1)*100,"-")</f>
        <v>-3.7528968796556539</v>
      </c>
      <c r="AM42" s="44">
        <f t="shared" ref="AM42:AP42" si="101">IFERROR(((AM9/AM5)-1)*100,"-")</f>
        <v>-11.604381284325893</v>
      </c>
      <c r="AN42" s="44">
        <f t="shared" si="101"/>
        <v>-3.068852073184325</v>
      </c>
      <c r="AO42" s="44">
        <f t="shared" si="101"/>
        <v>-2.6813959921999864</v>
      </c>
      <c r="AP42" s="45">
        <f t="shared" si="101"/>
        <v>-10.083406119366177</v>
      </c>
      <c r="AQ42" s="42">
        <f>IFERROR(((AQ9/AQ5)-1)*100, "")</f>
        <v>4.7415947133365721</v>
      </c>
      <c r="AR42" s="42">
        <f t="shared" ref="AR42:AU42" si="102">IFERROR(((AR9/AR5)-1)*100, "")</f>
        <v>-13.233993201812799</v>
      </c>
      <c r="AS42" s="42">
        <f t="shared" si="102"/>
        <v>-3.8927001375680947</v>
      </c>
      <c r="AT42" s="42">
        <f t="shared" si="102"/>
        <v>13.46131246932849</v>
      </c>
      <c r="AU42" s="43">
        <f t="shared" si="102"/>
        <v>-0.3609043241337484</v>
      </c>
      <c r="AV42" s="42">
        <f t="shared" ref="AV42:BJ42" si="103">((AV9/AV5)-1)*100</f>
        <v>-8.4911657704138328</v>
      </c>
      <c r="AW42" s="42">
        <f t="shared" si="103"/>
        <v>-12.680134641822359</v>
      </c>
      <c r="AX42" s="42">
        <f t="shared" si="103"/>
        <v>-25.523237727487381</v>
      </c>
      <c r="AY42" s="42">
        <f t="shared" si="103"/>
        <v>-4.754213449626377</v>
      </c>
      <c r="AZ42" s="43">
        <f t="shared" si="103"/>
        <v>-23.425194859526034</v>
      </c>
      <c r="BA42" s="42">
        <f t="shared" si="103"/>
        <v>-20.476622558620615</v>
      </c>
      <c r="BB42" s="42">
        <f t="shared" si="103"/>
        <v>-8.3371764982045899</v>
      </c>
      <c r="BC42" s="42">
        <f t="shared" si="103"/>
        <v>-26.220056053744745</v>
      </c>
      <c r="BD42" s="42">
        <f t="shared" si="103"/>
        <v>-9.9665369850017278</v>
      </c>
      <c r="BE42" s="43">
        <f t="shared" si="103"/>
        <v>-32.36337854399607</v>
      </c>
      <c r="BF42" s="42">
        <f t="shared" si="103"/>
        <v>0.62555164573352418</v>
      </c>
      <c r="BG42" s="42">
        <f t="shared" si="103"/>
        <v>-33.299745080388512</v>
      </c>
      <c r="BH42" s="42">
        <f t="shared" si="103"/>
        <v>-4.8104710565752278</v>
      </c>
      <c r="BI42" s="42">
        <f t="shared" si="103"/>
        <v>17.851314702793996</v>
      </c>
      <c r="BJ42" s="43">
        <f t="shared" si="103"/>
        <v>-6.6673412755588028</v>
      </c>
    </row>
    <row r="43" spans="1:62" ht="23.1" customHeight="1" x14ac:dyDescent="0.2">
      <c r="A43" s="34"/>
      <c r="B43" s="33" t="s">
        <v>31</v>
      </c>
      <c r="C43" s="42">
        <f t="shared" ref="C43:R49" si="104">((C10/C6)-1)*100</f>
        <v>74.067060657571403</v>
      </c>
      <c r="D43" s="42">
        <f t="shared" si="104"/>
        <v>37.808295964125563</v>
      </c>
      <c r="E43" s="42">
        <f t="shared" si="104"/>
        <v>4.5454545454545414</v>
      </c>
      <c r="F43" s="42">
        <f t="shared" si="104"/>
        <v>8.814589665653493</v>
      </c>
      <c r="G43" s="43">
        <f t="shared" si="104"/>
        <v>72.744293714149521</v>
      </c>
      <c r="H43" s="42">
        <f t="shared" ref="H43:L49" si="105">IFERROR(((H10/H6)-1)*100, "")</f>
        <v>69.52251695348879</v>
      </c>
      <c r="I43" s="42">
        <f t="shared" si="105"/>
        <v>16.492739021752101</v>
      </c>
      <c r="J43" s="42">
        <f t="shared" si="105"/>
        <v>5.9349281732102188</v>
      </c>
      <c r="K43" s="42">
        <f t="shared" si="105"/>
        <v>4.5690825940385871</v>
      </c>
      <c r="L43" s="43">
        <f t="shared" si="105"/>
        <v>56.884897677512328</v>
      </c>
      <c r="M43" s="42">
        <f t="shared" si="104"/>
        <v>71.675859142978354</v>
      </c>
      <c r="N43" s="42">
        <f t="shared" si="104"/>
        <v>34.169942546114321</v>
      </c>
      <c r="O43" s="42">
        <f t="shared" si="104"/>
        <v>7.1428571428571397</v>
      </c>
      <c r="P43" s="42">
        <f t="shared" si="104"/>
        <v>7.4675324675324672</v>
      </c>
      <c r="Q43" s="43">
        <f t="shared" si="104"/>
        <v>70.332434205730138</v>
      </c>
      <c r="R43" s="42">
        <f t="shared" si="104"/>
        <v>68.818154868203393</v>
      </c>
      <c r="S43" s="42">
        <f t="shared" si="98"/>
        <v>26.018989804921013</v>
      </c>
      <c r="T43" s="42">
        <f t="shared" si="98"/>
        <v>-34.020342062045337</v>
      </c>
      <c r="U43" s="42">
        <f t="shared" si="98"/>
        <v>10.296627863532137</v>
      </c>
      <c r="V43" s="43">
        <f t="shared" si="98"/>
        <v>60.889519316865879</v>
      </c>
      <c r="W43" s="42">
        <f t="shared" si="98"/>
        <v>43.960795980778975</v>
      </c>
      <c r="X43" s="42">
        <f t="shared" si="98"/>
        <v>-0.39330187576466225</v>
      </c>
      <c r="Y43" s="42">
        <f t="shared" si="98"/>
        <v>-7.5480266104012923</v>
      </c>
      <c r="Z43" s="42">
        <f t="shared" si="98"/>
        <v>-16.441595708631041</v>
      </c>
      <c r="AA43" s="43">
        <f t="shared" si="98"/>
        <v>21.190256052684386</v>
      </c>
      <c r="AB43" s="42">
        <f t="shared" si="98"/>
        <v>26.179032035856498</v>
      </c>
      <c r="AC43" s="42">
        <f t="shared" si="98"/>
        <v>0.78694532719649768</v>
      </c>
      <c r="AD43" s="42">
        <f t="shared" si="98"/>
        <v>-7.3108366969019789</v>
      </c>
      <c r="AE43" s="42">
        <f t="shared" si="98"/>
        <v>-19.869752570643151</v>
      </c>
      <c r="AF43" s="43">
        <f t="shared" si="98"/>
        <v>7.1375314879864149</v>
      </c>
      <c r="AG43" s="42">
        <f t="shared" ref="AG43:AK43" si="106">((AG10/AG6)-1)*100</f>
        <v>57.343157396861599</v>
      </c>
      <c r="AH43" s="42">
        <f t="shared" si="106"/>
        <v>-8.7182930812274346</v>
      </c>
      <c r="AI43" s="42">
        <f t="shared" si="106"/>
        <v>-15.71237765342266</v>
      </c>
      <c r="AJ43" s="42">
        <f t="shared" si="106"/>
        <v>-3.0636139510634708</v>
      </c>
      <c r="AK43" s="43">
        <f t="shared" si="106"/>
        <v>48.486546773924168</v>
      </c>
      <c r="AL43" s="44">
        <f t="shared" ref="AL43:AP43" si="107">IFERROR(((AL10/AL6)-1)*100,"-")</f>
        <v>-2.6108005081000085</v>
      </c>
      <c r="AM43" s="44">
        <f t="shared" si="107"/>
        <v>-15.467542641933797</v>
      </c>
      <c r="AN43" s="44">
        <f t="shared" si="107"/>
        <v>1.3290617308967523</v>
      </c>
      <c r="AO43" s="44">
        <f t="shared" si="107"/>
        <v>-3.9015972808974952</v>
      </c>
      <c r="AP43" s="45">
        <f t="shared" si="107"/>
        <v>-9.1808508956485184</v>
      </c>
      <c r="AQ43" s="42">
        <f t="shared" ref="AQ43:AU43" si="108">IFERROR(((AQ10/AQ6)-1)*100, "")</f>
        <v>-1.6645929655112135</v>
      </c>
      <c r="AR43" s="42">
        <f t="shared" si="108"/>
        <v>-6.0750959466139953</v>
      </c>
      <c r="AS43" s="42">
        <f t="shared" si="108"/>
        <v>-38.418985924575644</v>
      </c>
      <c r="AT43" s="42">
        <f t="shared" si="108"/>
        <v>2.6325117279997201</v>
      </c>
      <c r="AU43" s="43">
        <f t="shared" si="108"/>
        <v>-5.5438149128186343</v>
      </c>
      <c r="AV43" s="42">
        <f t="shared" ref="AV43:BJ43" si="109">((AV10/AV6)-1)*100</f>
        <v>-16.14383251119612</v>
      </c>
      <c r="AW43" s="42">
        <f t="shared" si="109"/>
        <v>-25.760795425547389</v>
      </c>
      <c r="AX43" s="42">
        <f t="shared" si="109"/>
        <v>-13.711491503041195</v>
      </c>
      <c r="AY43" s="42">
        <f t="shared" si="109"/>
        <v>-22.24776881649052</v>
      </c>
      <c r="AZ43" s="43">
        <f t="shared" si="109"/>
        <v>-28.850746120196369</v>
      </c>
      <c r="BA43" s="42">
        <f t="shared" si="109"/>
        <v>-26.501586964088141</v>
      </c>
      <c r="BB43" s="42">
        <f t="shared" si="109"/>
        <v>-24.881129547658599</v>
      </c>
      <c r="BC43" s="42">
        <f t="shared" si="109"/>
        <v>-13.490114250441831</v>
      </c>
      <c r="BD43" s="42">
        <f t="shared" si="109"/>
        <v>-25.437715382954952</v>
      </c>
      <c r="BE43" s="43">
        <f t="shared" si="109"/>
        <v>-37.100921508240724</v>
      </c>
      <c r="BF43" s="42">
        <f t="shared" si="109"/>
        <v>-8.3486995886707156</v>
      </c>
      <c r="BG43" s="42">
        <f t="shared" si="109"/>
        <v>-31.965606314991913</v>
      </c>
      <c r="BH43" s="42">
        <f t="shared" si="109"/>
        <v>-21.331552476527815</v>
      </c>
      <c r="BI43" s="42">
        <f t="shared" si="109"/>
        <v>-9.7993749151889631</v>
      </c>
      <c r="BJ43" s="43">
        <f t="shared" si="109"/>
        <v>-12.82544192694397</v>
      </c>
    </row>
    <row r="44" spans="1:62" ht="23.1" customHeight="1" x14ac:dyDescent="0.2">
      <c r="A44" s="34"/>
      <c r="B44" s="33" t="s">
        <v>35</v>
      </c>
      <c r="C44" s="42">
        <f t="shared" si="104"/>
        <v>76.08164224712057</v>
      </c>
      <c r="D44" s="42">
        <f t="shared" si="98"/>
        <v>50.987720234917219</v>
      </c>
      <c r="E44" s="42">
        <f t="shared" si="98"/>
        <v>2.898550724637694</v>
      </c>
      <c r="F44" s="42">
        <f t="shared" si="98"/>
        <v>5.2023121387283267</v>
      </c>
      <c r="G44" s="43">
        <f t="shared" si="98"/>
        <v>75.143977965111404</v>
      </c>
      <c r="H44" s="42">
        <f t="shared" si="105"/>
        <v>71.278285197625266</v>
      </c>
      <c r="I44" s="42">
        <f t="shared" si="105"/>
        <v>18.917486252989612</v>
      </c>
      <c r="J44" s="42">
        <f t="shared" si="105"/>
        <v>7.1283379277698788</v>
      </c>
      <c r="K44" s="42">
        <f t="shared" si="105"/>
        <v>2.8994330547123193</v>
      </c>
      <c r="L44" s="43">
        <f t="shared" si="105"/>
        <v>59.530854247257366</v>
      </c>
      <c r="M44" s="42">
        <f t="shared" si="98"/>
        <v>77.578404327135459</v>
      </c>
      <c r="N44" s="42">
        <f t="shared" si="98"/>
        <v>48.277793335200236</v>
      </c>
      <c r="O44" s="42">
        <f t="shared" si="98"/>
        <v>9.5238095238095344</v>
      </c>
      <c r="P44" s="42">
        <f t="shared" si="98"/>
        <v>7.5528700906344559</v>
      </c>
      <c r="Q44" s="43">
        <f t="shared" si="98"/>
        <v>76.512682328643365</v>
      </c>
      <c r="R44" s="42">
        <f t="shared" si="98"/>
        <v>106.33905515333612</v>
      </c>
      <c r="S44" s="42">
        <f t="shared" si="98"/>
        <v>-2.5125489810198132</v>
      </c>
      <c r="T44" s="42">
        <f t="shared" si="98"/>
        <v>-15.682912465046661</v>
      </c>
      <c r="U44" s="42">
        <f t="shared" si="98"/>
        <v>9.1110433882833028</v>
      </c>
      <c r="V44" s="43">
        <f t="shared" si="98"/>
        <v>89.987454160435874</v>
      </c>
      <c r="W44" s="42">
        <f t="shared" si="98"/>
        <v>57.945365554814884</v>
      </c>
      <c r="X44" s="42">
        <f t="shared" si="98"/>
        <v>12.018299710293846</v>
      </c>
      <c r="Y44" s="42">
        <f t="shared" si="98"/>
        <v>27.655957964424349</v>
      </c>
      <c r="Z44" s="42">
        <f t="shared" si="98"/>
        <v>-1.4772809025852762</v>
      </c>
      <c r="AA44" s="43">
        <f t="shared" si="98"/>
        <v>37.85563467752204</v>
      </c>
      <c r="AB44" s="42">
        <f t="shared" si="98"/>
        <v>14.622195410444117</v>
      </c>
      <c r="AC44" s="42">
        <f t="shared" si="98"/>
        <v>12.641613056692913</v>
      </c>
      <c r="AD44" s="42">
        <f t="shared" si="98"/>
        <v>30.081475817441472</v>
      </c>
      <c r="AE44" s="42">
        <f t="shared" si="98"/>
        <v>-7.47009910730897</v>
      </c>
      <c r="AF44" s="43">
        <f t="shared" si="98"/>
        <v>16.88981621401442</v>
      </c>
      <c r="AG44" s="42">
        <f t="shared" ref="AG44:AK44" si="110">((AG11/AG7)-1)*100</f>
        <v>80.718806680062926</v>
      </c>
      <c r="AH44" s="42">
        <f t="shared" si="110"/>
        <v>8.5125570062709599</v>
      </c>
      <c r="AI44" s="42">
        <f t="shared" si="110"/>
        <v>-20.47959855215532</v>
      </c>
      <c r="AJ44" s="42">
        <f t="shared" si="110"/>
        <v>23.300970873786419</v>
      </c>
      <c r="AK44" s="43">
        <f t="shared" si="110"/>
        <v>69.657243756213646</v>
      </c>
      <c r="AL44" s="44">
        <f t="shared" ref="AL44:AP44" si="111">IFERROR(((AL11/AL7)-1)*100,"-")</f>
        <v>-2.7279147264847037</v>
      </c>
      <c r="AM44" s="44">
        <f t="shared" si="111"/>
        <v>-21.240292874169175</v>
      </c>
      <c r="AN44" s="44">
        <f t="shared" si="111"/>
        <v>4.1106382678326892</v>
      </c>
      <c r="AO44" s="44">
        <f t="shared" si="111"/>
        <v>-2.189000447993239</v>
      </c>
      <c r="AP44" s="45">
        <f t="shared" si="111"/>
        <v>-8.9144507845791754</v>
      </c>
      <c r="AQ44" s="42">
        <f t="shared" ref="AQ44:AU44" si="112">IFERROR(((AQ11/AQ7)-1)*100, "")</f>
        <v>16.196029542656376</v>
      </c>
      <c r="AR44" s="42">
        <f t="shared" si="112"/>
        <v>-34.253505648955965</v>
      </c>
      <c r="AS44" s="42">
        <f t="shared" si="112"/>
        <v>-23.014833120259993</v>
      </c>
      <c r="AT44" s="42">
        <f t="shared" si="112"/>
        <v>1.4487510155105854</v>
      </c>
      <c r="AU44" s="43">
        <f t="shared" si="112"/>
        <v>7.6338831034838961</v>
      </c>
      <c r="AV44" s="42">
        <f t="shared" ref="AV44:BJ44" si="113">((AV11/AV7)-1)*100</f>
        <v>-11.055983325625874</v>
      </c>
      <c r="AW44" s="42">
        <f t="shared" si="113"/>
        <v>-24.453758590092669</v>
      </c>
      <c r="AX44" s="42">
        <f t="shared" si="113"/>
        <v>16.555439880561362</v>
      </c>
      <c r="AY44" s="42">
        <f t="shared" si="113"/>
        <v>-8.3960111762801493</v>
      </c>
      <c r="AZ44" s="43">
        <f t="shared" si="113"/>
        <v>-21.900436354565734</v>
      </c>
      <c r="BA44" s="42">
        <f t="shared" si="113"/>
        <v>-35.452626773643736</v>
      </c>
      <c r="BB44" s="42">
        <f t="shared" si="113"/>
        <v>-24.033389947979167</v>
      </c>
      <c r="BC44" s="42">
        <f t="shared" si="113"/>
        <v>18.770043137663972</v>
      </c>
      <c r="BD44" s="42">
        <f t="shared" si="113"/>
        <v>-13.967985405953009</v>
      </c>
      <c r="BE44" s="43">
        <f t="shared" si="113"/>
        <v>-33.778233568293423</v>
      </c>
      <c r="BF44" s="42">
        <f t="shared" si="113"/>
        <v>1.7684596079274195</v>
      </c>
      <c r="BG44" s="42">
        <f t="shared" si="113"/>
        <v>-26.818065898131525</v>
      </c>
      <c r="BH44" s="42">
        <f t="shared" si="113"/>
        <v>-27.394416069359195</v>
      </c>
      <c r="BI44" s="42">
        <f t="shared" si="113"/>
        <v>14.642194829278932</v>
      </c>
      <c r="BJ44" s="43">
        <f t="shared" si="113"/>
        <v>-3.8838221038790754</v>
      </c>
    </row>
    <row r="45" spans="1:62" ht="23.1" customHeight="1" x14ac:dyDescent="0.2">
      <c r="A45" s="34"/>
      <c r="B45" s="33" t="s">
        <v>43</v>
      </c>
      <c r="C45" s="42">
        <f t="shared" si="104"/>
        <v>72.638736263736249</v>
      </c>
      <c r="D45" s="42">
        <f t="shared" si="98"/>
        <v>61.173184357541885</v>
      </c>
      <c r="E45" s="42">
        <f t="shared" si="98"/>
        <v>8.6956521739130377</v>
      </c>
      <c r="F45" s="42">
        <f t="shared" si="98"/>
        <v>4.5977011494252817</v>
      </c>
      <c r="G45" s="43">
        <f t="shared" si="98"/>
        <v>72.150311760194711</v>
      </c>
      <c r="H45" s="42">
        <f t="shared" si="105"/>
        <v>68.53191334542683</v>
      </c>
      <c r="I45" s="42">
        <f t="shared" si="105"/>
        <v>21.107918117444679</v>
      </c>
      <c r="J45" s="42">
        <f t="shared" si="105"/>
        <v>29.070253111686583</v>
      </c>
      <c r="K45" s="42">
        <f t="shared" si="105"/>
        <v>2.607560194618852</v>
      </c>
      <c r="L45" s="43">
        <f t="shared" si="105"/>
        <v>59.239189585998275</v>
      </c>
      <c r="M45" s="42">
        <f t="shared" si="98"/>
        <v>79.919467787114826</v>
      </c>
      <c r="N45" s="42">
        <f t="shared" si="98"/>
        <v>62.009803921568633</v>
      </c>
      <c r="O45" s="42">
        <f t="shared" si="98"/>
        <v>10.769230769230752</v>
      </c>
      <c r="P45" s="42">
        <f t="shared" si="98"/>
        <v>10.223642172523961</v>
      </c>
      <c r="Q45" s="43">
        <f t="shared" si="98"/>
        <v>79.23958471785329</v>
      </c>
      <c r="R45" s="42">
        <f t="shared" si="98"/>
        <v>107.89617218250567</v>
      </c>
      <c r="S45" s="42">
        <f t="shared" si="98"/>
        <v>5.792560504986799</v>
      </c>
      <c r="T45" s="42">
        <f t="shared" si="98"/>
        <v>-40.862779832156072</v>
      </c>
      <c r="U45" s="42">
        <f t="shared" si="98"/>
        <v>-3.9479793126531937</v>
      </c>
      <c r="V45" s="43">
        <f t="shared" si="98"/>
        <v>91.444424138601008</v>
      </c>
      <c r="W45" s="42">
        <f t="shared" si="98"/>
        <v>86.428933181947826</v>
      </c>
      <c r="X45" s="42">
        <f t="shared" si="98"/>
        <v>21.917156153468831</v>
      </c>
      <c r="Y45" s="42">
        <f t="shared" si="98"/>
        <v>48.492819422970214</v>
      </c>
      <c r="Z45" s="42">
        <f t="shared" si="98"/>
        <v>7.6546232294567362</v>
      </c>
      <c r="AA45" s="43">
        <f t="shared" si="98"/>
        <v>61.252177679633135</v>
      </c>
      <c r="AB45" s="42">
        <f t="shared" si="98"/>
        <v>42.554008176265931</v>
      </c>
      <c r="AC45" s="42">
        <f t="shared" si="98"/>
        <v>17.22318002886627</v>
      </c>
      <c r="AD45" s="42">
        <f t="shared" si="98"/>
        <v>56.403076429541407</v>
      </c>
      <c r="AE45" s="42">
        <f t="shared" si="98"/>
        <v>5.6469226476323131</v>
      </c>
      <c r="AF45" s="43">
        <f t="shared" si="98"/>
        <v>32.330176392352364</v>
      </c>
      <c r="AG45" s="42">
        <f t="shared" ref="AG45:AK45" si="114">((AG12/AG8)-1)*100</f>
        <v>104.52511846858918</v>
      </c>
      <c r="AH45" s="42">
        <f t="shared" si="114"/>
        <v>50.268414842441381</v>
      </c>
      <c r="AI45" s="42">
        <f t="shared" si="114"/>
        <v>-40.103688798817728</v>
      </c>
      <c r="AJ45" s="42">
        <f t="shared" si="114"/>
        <v>14.491914827053565</v>
      </c>
      <c r="AK45" s="43">
        <f t="shared" si="114"/>
        <v>95.823512307863993</v>
      </c>
      <c r="AL45" s="44">
        <f t="shared" ref="AL45:AP45" si="115">IFERROR(((AL12/AL8)-1)*100,"-")</f>
        <v>-2.3788536728139187</v>
      </c>
      <c r="AM45" s="44">
        <f t="shared" si="115"/>
        <v>-24.858518741689416</v>
      </c>
      <c r="AN45" s="44">
        <f t="shared" si="115"/>
        <v>18.744632862751629</v>
      </c>
      <c r="AO45" s="44">
        <f t="shared" si="115"/>
        <v>-1.9026622315182373</v>
      </c>
      <c r="AP45" s="45">
        <f t="shared" si="115"/>
        <v>-7.4999121652370988</v>
      </c>
      <c r="AQ45" s="42">
        <f t="shared" ref="AQ45:AU45" si="116">IFERROR(((AQ12/AQ8)-1)*100, "")</f>
        <v>15.549570449204285</v>
      </c>
      <c r="AR45" s="42">
        <f t="shared" si="116"/>
        <v>-34.699902139130693</v>
      </c>
      <c r="AS45" s="42">
        <f t="shared" si="116"/>
        <v>-46.612231792918671</v>
      </c>
      <c r="AT45" s="42">
        <f t="shared" si="116"/>
        <v>-12.857152245972314</v>
      </c>
      <c r="AU45" s="43">
        <f t="shared" si="116"/>
        <v>6.8092321458788074</v>
      </c>
      <c r="AV45" s="42">
        <f t="shared" ref="AV45:BJ45" si="117">((AV12/AV8)-1)*100</f>
        <v>3.6179883560655934</v>
      </c>
      <c r="AW45" s="42">
        <f t="shared" si="117"/>
        <v>-24.747050362155399</v>
      </c>
      <c r="AX45" s="42">
        <f t="shared" si="117"/>
        <v>34.05601753462588</v>
      </c>
      <c r="AY45" s="42">
        <f t="shared" si="117"/>
        <v>-2.3307331280581045</v>
      </c>
      <c r="AZ45" s="43">
        <f t="shared" si="117"/>
        <v>-10.035398746618785</v>
      </c>
      <c r="BA45" s="42">
        <f t="shared" si="117"/>
        <v>-20.767880246878356</v>
      </c>
      <c r="BB45" s="42">
        <f t="shared" si="117"/>
        <v>-27.644391147084068</v>
      </c>
      <c r="BC45" s="42">
        <f t="shared" si="117"/>
        <v>41.197221776669338</v>
      </c>
      <c r="BD45" s="42">
        <f t="shared" si="117"/>
        <v>-4.1522122066408595</v>
      </c>
      <c r="BE45" s="43">
        <f t="shared" si="117"/>
        <v>-26.171344013847431</v>
      </c>
      <c r="BF45" s="42">
        <f t="shared" si="117"/>
        <v>13.675924558974572</v>
      </c>
      <c r="BG45" s="42">
        <f t="shared" si="117"/>
        <v>-7.2473324421844403</v>
      </c>
      <c r="BH45" s="42">
        <f t="shared" si="117"/>
        <v>-45.926941276710451</v>
      </c>
      <c r="BI45" s="42">
        <f t="shared" si="117"/>
        <v>3.8723749010659558</v>
      </c>
      <c r="BJ45" s="43">
        <f t="shared" si="117"/>
        <v>9.2523800566242098</v>
      </c>
    </row>
    <row r="46" spans="1:62" ht="23.1" customHeight="1" x14ac:dyDescent="0.2">
      <c r="A46" s="34"/>
      <c r="B46" s="33" t="s">
        <v>40</v>
      </c>
      <c r="C46" s="42">
        <f t="shared" si="104"/>
        <v>65.424877753128996</v>
      </c>
      <c r="D46" s="42">
        <f t="shared" si="98"/>
        <v>68.255459027940816</v>
      </c>
      <c r="E46" s="42">
        <f t="shared" si="98"/>
        <v>8.6956521739130377</v>
      </c>
      <c r="F46" s="42">
        <f t="shared" si="98"/>
        <v>5.1282051282051322</v>
      </c>
      <c r="G46" s="43">
        <f t="shared" si="98"/>
        <v>65.350299504071671</v>
      </c>
      <c r="H46" s="42">
        <f t="shared" si="105"/>
        <v>72.74167386101152</v>
      </c>
      <c r="I46" s="42">
        <f t="shared" si="105"/>
        <v>24.364225806615458</v>
      </c>
      <c r="J46" s="42">
        <f t="shared" si="105"/>
        <v>29.070253111686583</v>
      </c>
      <c r="K46" s="42">
        <f t="shared" si="105"/>
        <v>1.7685729565199537</v>
      </c>
      <c r="L46" s="43">
        <f t="shared" si="105"/>
        <v>63.779699973298023</v>
      </c>
      <c r="M46" s="42">
        <f t="shared" si="98"/>
        <v>68.318938143020461</v>
      </c>
      <c r="N46" s="42">
        <f t="shared" si="98"/>
        <v>68.868868868868873</v>
      </c>
      <c r="O46" s="42">
        <f t="shared" si="98"/>
        <v>7.9365079365079527</v>
      </c>
      <c r="P46" s="42">
        <f t="shared" si="98"/>
        <v>7.575757575757569</v>
      </c>
      <c r="Q46" s="43">
        <f t="shared" si="98"/>
        <v>68.185160241953909</v>
      </c>
      <c r="R46" s="42">
        <f t="shared" si="98"/>
        <v>70.309612013357821</v>
      </c>
      <c r="S46" s="42">
        <f t="shared" si="98"/>
        <v>121.72085684399087</v>
      </c>
      <c r="T46" s="42">
        <f t="shared" si="98"/>
        <v>-37.752173516430311</v>
      </c>
      <c r="U46" s="42">
        <f t="shared" si="98"/>
        <v>-0.36388177885318118</v>
      </c>
      <c r="V46" s="43">
        <f t="shared" si="98"/>
        <v>73.50920198444868</v>
      </c>
      <c r="W46" s="42">
        <f t="shared" si="98"/>
        <v>88.285875128673979</v>
      </c>
      <c r="X46" s="42">
        <f t="shared" si="98"/>
        <v>24.5090836541046</v>
      </c>
      <c r="Y46" s="42">
        <f t="shared" si="98"/>
        <v>18.025999891074363</v>
      </c>
      <c r="Z46" s="42">
        <f t="shared" si="98"/>
        <v>5.8405422831195208</v>
      </c>
      <c r="AA46" s="43">
        <f t="shared" si="98"/>
        <v>62.637062847077459</v>
      </c>
      <c r="AB46" s="42">
        <f t="shared" si="98"/>
        <v>118.77486852701655</v>
      </c>
      <c r="AC46" s="42">
        <f t="shared" si="98"/>
        <v>24.284009501188784</v>
      </c>
      <c r="AD46" s="42">
        <f t="shared" si="98"/>
        <v>20.630990329022403</v>
      </c>
      <c r="AE46" s="42">
        <f t="shared" si="98"/>
        <v>10.835740303109876</v>
      </c>
      <c r="AF46" s="43">
        <f t="shared" si="98"/>
        <v>61.124524632795143</v>
      </c>
      <c r="AG46" s="42">
        <f t="shared" ref="AG46:AK46" si="118">((AG13/AG9)-1)*100</f>
        <v>69.957940304768414</v>
      </c>
      <c r="AH46" s="42">
        <f t="shared" si="118"/>
        <v>25.977624983907166</v>
      </c>
      <c r="AI46" s="42">
        <f t="shared" si="118"/>
        <v>-41.990936888751527</v>
      </c>
      <c r="AJ46" s="42">
        <f t="shared" si="118"/>
        <v>-10.70974458118007</v>
      </c>
      <c r="AK46" s="43">
        <f t="shared" si="118"/>
        <v>64.692119223615776</v>
      </c>
      <c r="AL46" s="42">
        <f t="shared" ref="AL46:AP46" si="119">IFERROR(((AL13/AL9)-1)*100,"-")</f>
        <v>4.4230325010738092</v>
      </c>
      <c r="AM46" s="42">
        <f t="shared" si="119"/>
        <v>-26.086067860678853</v>
      </c>
      <c r="AN46" s="42">
        <f t="shared" si="119"/>
        <v>18.744632862751629</v>
      </c>
      <c r="AO46" s="42">
        <f t="shared" si="119"/>
        <v>-3.1957476755054115</v>
      </c>
      <c r="AP46" s="43">
        <f t="shared" si="119"/>
        <v>-0.94986192071273567</v>
      </c>
      <c r="AQ46" s="42">
        <f t="shared" ref="AQ46:AU46" si="120">IFERROR(((AQ13/AQ9)-1)*100, "")</f>
        <v>1.1826796748479307</v>
      </c>
      <c r="AR46" s="42">
        <f t="shared" si="120"/>
        <v>31.297650259126762</v>
      </c>
      <c r="AS46" s="42">
        <f t="shared" si="120"/>
        <v>-42.329219581398668</v>
      </c>
      <c r="AT46" s="42">
        <f t="shared" si="120"/>
        <v>-7.3805098225959265</v>
      </c>
      <c r="AU46" s="43">
        <f t="shared" si="120"/>
        <v>3.1655835359287732</v>
      </c>
      <c r="AV46" s="42">
        <f t="shared" ref="AV46:BJ46" si="121">((AV13/AV9)-1)*100</f>
        <v>11.862561162718155</v>
      </c>
      <c r="AW46" s="42">
        <f t="shared" si="121"/>
        <v>-26.268776188233268</v>
      </c>
      <c r="AX46" s="42">
        <f t="shared" si="121"/>
        <v>9.3476175461424162</v>
      </c>
      <c r="AY46" s="42">
        <f t="shared" si="121"/>
        <v>-1.6130170325931226</v>
      </c>
      <c r="AZ46" s="43">
        <f t="shared" si="121"/>
        <v>-3.2988031684215491</v>
      </c>
      <c r="BA46" s="42">
        <f t="shared" si="121"/>
        <v>29.976383489969361</v>
      </c>
      <c r="BB46" s="42">
        <f t="shared" si="121"/>
        <v>-26.402059578134196</v>
      </c>
      <c r="BC46" s="42">
        <f t="shared" si="121"/>
        <v>11.761064569535451</v>
      </c>
      <c r="BD46" s="42">
        <f t="shared" si="121"/>
        <v>3.0304064789472118</v>
      </c>
      <c r="BE46" s="43">
        <f t="shared" si="121"/>
        <v>-4.1981323435440032</v>
      </c>
      <c r="BF46" s="42">
        <f t="shared" si="121"/>
        <v>0.97374792155311418</v>
      </c>
      <c r="BG46" s="42">
        <f t="shared" si="121"/>
        <v>-25.39914205161633</v>
      </c>
      <c r="BH46" s="42">
        <f t="shared" si="121"/>
        <v>-46.256309176343322</v>
      </c>
      <c r="BI46" s="42">
        <f t="shared" si="121"/>
        <v>-16.997790737434993</v>
      </c>
      <c r="BJ46" s="43">
        <f t="shared" si="121"/>
        <v>-2.0769020366083524</v>
      </c>
    </row>
    <row r="47" spans="1:62" ht="23.1" customHeight="1" x14ac:dyDescent="0.2">
      <c r="A47" s="34"/>
      <c r="B47" s="33" t="s">
        <v>30</v>
      </c>
      <c r="C47" s="42">
        <f t="shared" si="104"/>
        <v>60.36005950393151</v>
      </c>
      <c r="D47" s="42">
        <f t="shared" si="98"/>
        <v>67.825910107789284</v>
      </c>
      <c r="E47" s="42">
        <f t="shared" si="98"/>
        <v>8.6956521739130377</v>
      </c>
      <c r="F47" s="42">
        <f t="shared" si="98"/>
        <v>3.6312849162011274</v>
      </c>
      <c r="G47" s="43">
        <f t="shared" si="98"/>
        <v>60.423297106090331</v>
      </c>
      <c r="H47" s="42">
        <f t="shared" si="105"/>
        <v>69.101325341006344</v>
      </c>
      <c r="I47" s="42">
        <f t="shared" si="105"/>
        <v>26.16215633288672</v>
      </c>
      <c r="J47" s="42">
        <f t="shared" si="105"/>
        <v>29.070253111686583</v>
      </c>
      <c r="K47" s="42">
        <f t="shared" si="105"/>
        <v>0.63533000990736443</v>
      </c>
      <c r="L47" s="43">
        <f t="shared" si="105"/>
        <v>61.762385309342505</v>
      </c>
      <c r="M47" s="42">
        <f t="shared" si="98"/>
        <v>64.124489257941207</v>
      </c>
      <c r="N47" s="42">
        <f t="shared" si="98"/>
        <v>74.487266170836136</v>
      </c>
      <c r="O47" s="42">
        <f t="shared" si="98"/>
        <v>18.333333333333336</v>
      </c>
      <c r="P47" s="42">
        <f t="shared" si="98"/>
        <v>8.7613293051359555</v>
      </c>
      <c r="Q47" s="43">
        <f t="shared" si="98"/>
        <v>64.257741445355137</v>
      </c>
      <c r="R47" s="42">
        <f t="shared" si="98"/>
        <v>75.774323940028012</v>
      </c>
      <c r="S47" s="42">
        <f t="shared" si="98"/>
        <v>-11.189022753210354</v>
      </c>
      <c r="T47" s="42">
        <f t="shared" si="98"/>
        <v>-2.6185998363205676</v>
      </c>
      <c r="U47" s="42">
        <f t="shared" si="98"/>
        <v>2.1407316878769178</v>
      </c>
      <c r="V47" s="43">
        <f t="shared" si="98"/>
        <v>65.393613802056777</v>
      </c>
      <c r="W47" s="42">
        <f t="shared" si="98"/>
        <v>102.5610494625838</v>
      </c>
      <c r="X47" s="42">
        <f t="shared" si="98"/>
        <v>44.122725986233306</v>
      </c>
      <c r="Y47" s="42">
        <f t="shared" si="98"/>
        <v>32.353590255015028</v>
      </c>
      <c r="Z47" s="42">
        <f t="shared" si="98"/>
        <v>31.789883772100126</v>
      </c>
      <c r="AA47" s="43">
        <f t="shared" si="98"/>
        <v>78.4246273177408</v>
      </c>
      <c r="AB47" s="42">
        <f t="shared" si="98"/>
        <v>126.42025307568554</v>
      </c>
      <c r="AC47" s="42">
        <f t="shared" si="98"/>
        <v>43.47048604045203</v>
      </c>
      <c r="AD47" s="42">
        <f t="shared" si="98"/>
        <v>33.176405809893609</v>
      </c>
      <c r="AE47" s="42">
        <f t="shared" si="98"/>
        <v>40.524257358592934</v>
      </c>
      <c r="AF47" s="43">
        <f t="shared" si="98"/>
        <v>74.126784936938321</v>
      </c>
      <c r="AG47" s="42">
        <f t="shared" ref="AG47:AK47" si="122">((AG14/AG10)-1)*100</f>
        <v>88.161357956709026</v>
      </c>
      <c r="AH47" s="42">
        <f t="shared" si="122"/>
        <v>49.202433736984872</v>
      </c>
      <c r="AI47" s="42">
        <f t="shared" si="122"/>
        <v>1.2082481870625994</v>
      </c>
      <c r="AJ47" s="42">
        <f t="shared" si="122"/>
        <v>3.6144029170464886</v>
      </c>
      <c r="AK47" s="43">
        <f t="shared" si="122"/>
        <v>84.448116204451722</v>
      </c>
      <c r="AL47" s="42">
        <f t="shared" ref="AL47:AP47" si="123">IFERROR(((AL14/AL10)-1)*100,"-")</f>
        <v>5.4510243162266603</v>
      </c>
      <c r="AM47" s="42">
        <f t="shared" si="123"/>
        <v>-24.82557892767765</v>
      </c>
      <c r="AN47" s="42">
        <f t="shared" si="123"/>
        <v>18.744632862751629</v>
      </c>
      <c r="AO47" s="42">
        <f t="shared" si="123"/>
        <v>-2.8909753543212013</v>
      </c>
      <c r="AP47" s="43">
        <f t="shared" si="123"/>
        <v>0.83472178131747121</v>
      </c>
      <c r="AQ47" s="42">
        <f t="shared" ref="AQ47:AU47" si="124">IFERROR(((AQ14/AQ10)-1)*100, "")</f>
        <v>7.0981696483927381</v>
      </c>
      <c r="AR47" s="42">
        <f t="shared" si="124"/>
        <v>-49.101742954791305</v>
      </c>
      <c r="AS47" s="42">
        <f t="shared" si="124"/>
        <v>-17.705859016608947</v>
      </c>
      <c r="AT47" s="42">
        <f t="shared" si="124"/>
        <v>-6.0872716980909347</v>
      </c>
      <c r="AU47" s="43">
        <f t="shared" si="124"/>
        <v>0.6915183094000632</v>
      </c>
      <c r="AV47" s="42">
        <f t="shared" ref="AV47:BJ47" si="125">((AV14/AV10)-1)*100</f>
        <v>23.419149926026563</v>
      </c>
      <c r="AW47" s="42">
        <f t="shared" si="125"/>
        <v>-17.402152518610535</v>
      </c>
      <c r="AX47" s="42">
        <f t="shared" si="125"/>
        <v>11.848104440857776</v>
      </c>
      <c r="AY47" s="42">
        <f t="shared" si="125"/>
        <v>21.17347646823653</v>
      </c>
      <c r="AZ47" s="43">
        <f t="shared" si="125"/>
        <v>8.6247903737910914</v>
      </c>
      <c r="BA47" s="42">
        <f t="shared" si="125"/>
        <v>37.956409856568762</v>
      </c>
      <c r="BB47" s="42">
        <f t="shared" si="125"/>
        <v>-17.775956269505855</v>
      </c>
      <c r="BC47" s="42">
        <f t="shared" si="125"/>
        <v>12.543441529487541</v>
      </c>
      <c r="BD47" s="42">
        <f t="shared" si="125"/>
        <v>29.204247738039602</v>
      </c>
      <c r="BE47" s="43">
        <f t="shared" si="125"/>
        <v>6.0082668888189916</v>
      </c>
      <c r="BF47" s="42">
        <f t="shared" si="125"/>
        <v>14.645510129198925</v>
      </c>
      <c r="BG47" s="42">
        <f t="shared" si="125"/>
        <v>-14.490932770472497</v>
      </c>
      <c r="BH47" s="42">
        <f t="shared" si="125"/>
        <v>-14.471902940510494</v>
      </c>
      <c r="BI47" s="42">
        <f t="shared" si="125"/>
        <v>-4.7323128734933606</v>
      </c>
      <c r="BJ47" s="43">
        <f t="shared" si="125"/>
        <v>12.291886264498197</v>
      </c>
    </row>
    <row r="48" spans="1:62" ht="19.5" customHeight="1" x14ac:dyDescent="0.2">
      <c r="A48" s="34"/>
      <c r="B48" s="33" t="s">
        <v>34</v>
      </c>
      <c r="C48" s="42">
        <f t="shared" si="104"/>
        <v>50.922650434070647</v>
      </c>
      <c r="D48" s="42">
        <f t="shared" si="98"/>
        <v>56.594766619519099</v>
      </c>
      <c r="E48" s="42">
        <f t="shared" si="98"/>
        <v>2.8169014084507005</v>
      </c>
      <c r="F48" s="42">
        <f t="shared" si="98"/>
        <v>2.1978021978022122</v>
      </c>
      <c r="G48" s="43">
        <f t="shared" si="98"/>
        <v>50.970003119259701</v>
      </c>
      <c r="H48" s="42">
        <f t="shared" si="105"/>
        <v>59.855101180404446</v>
      </c>
      <c r="I48" s="42">
        <f t="shared" si="105"/>
        <v>24.294031872519597</v>
      </c>
      <c r="J48" s="42">
        <f t="shared" si="105"/>
        <v>19.47686256162331</v>
      </c>
      <c r="K48" s="42">
        <f t="shared" si="105"/>
        <v>0.2769669638762684</v>
      </c>
      <c r="L48" s="43">
        <f t="shared" si="105"/>
        <v>54.021387242167762</v>
      </c>
      <c r="M48" s="42">
        <f t="shared" si="98"/>
        <v>51.914620009292655</v>
      </c>
      <c r="N48" s="42">
        <f t="shared" si="98"/>
        <v>59.886685552407926</v>
      </c>
      <c r="O48" s="42">
        <f t="shared" si="98"/>
        <v>1.4492753623188248</v>
      </c>
      <c r="P48" s="42">
        <f t="shared" si="98"/>
        <v>1.9662921348314599</v>
      </c>
      <c r="Q48" s="43">
        <f t="shared" si="98"/>
        <v>52.010366057104697</v>
      </c>
      <c r="R48" s="42">
        <f t="shared" si="98"/>
        <v>40.562085197064413</v>
      </c>
      <c r="S48" s="42">
        <f t="shared" si="98"/>
        <v>27.356142911827199</v>
      </c>
      <c r="T48" s="42">
        <f t="shared" si="98"/>
        <v>-25.723511738195516</v>
      </c>
      <c r="U48" s="42">
        <f t="shared" si="98"/>
        <v>-14.510225490164242</v>
      </c>
      <c r="V48" s="43">
        <f t="shared" si="98"/>
        <v>39.125139856123916</v>
      </c>
      <c r="W48" s="42">
        <f t="shared" si="98"/>
        <v>70.791754452568682</v>
      </c>
      <c r="X48" s="42">
        <f t="shared" si="98"/>
        <v>25.691196780770298</v>
      </c>
      <c r="Y48" s="42">
        <f t="shared" si="98"/>
        <v>-30.336312126270791</v>
      </c>
      <c r="Z48" s="42">
        <f t="shared" si="98"/>
        <v>3.819367187238254</v>
      </c>
      <c r="AA48" s="43">
        <f t="shared" si="98"/>
        <v>44.701491920655378</v>
      </c>
      <c r="AB48" s="42">
        <f t="shared" si="98"/>
        <v>101.70727620122628</v>
      </c>
      <c r="AC48" s="42">
        <f t="shared" si="98"/>
        <v>24.782057967637662</v>
      </c>
      <c r="AD48" s="42">
        <f t="shared" si="98"/>
        <v>-30.517556196878516</v>
      </c>
      <c r="AE48" s="42">
        <f t="shared" si="98"/>
        <v>12.92684616896298</v>
      </c>
      <c r="AF48" s="43">
        <f t="shared" si="98"/>
        <v>32.851405630629316</v>
      </c>
      <c r="AG48" s="42">
        <f t="shared" ref="AG48:AK49" si="126">((AG15/AG11)-1)*100</f>
        <v>60.484324720511886</v>
      </c>
      <c r="AH48" s="42">
        <f t="shared" si="126"/>
        <v>30.999096088345656</v>
      </c>
      <c r="AI48" s="42">
        <f t="shared" si="126"/>
        <v>-24.452453613732249</v>
      </c>
      <c r="AJ48" s="42">
        <f t="shared" si="126"/>
        <v>-24.439408144707077</v>
      </c>
      <c r="AK48" s="43">
        <f t="shared" si="126"/>
        <v>57.08555213693505</v>
      </c>
      <c r="AL48" s="42">
        <f t="shared" ref="AL48:AP49" si="127">IFERROR(((AL15/AL11)-1)*100,"-")</f>
        <v>5.9185620717917775</v>
      </c>
      <c r="AM48" s="42">
        <f t="shared" si="127"/>
        <v>-20.626956726773095</v>
      </c>
      <c r="AN48" s="42">
        <f t="shared" si="127"/>
        <v>16.20352386130488</v>
      </c>
      <c r="AO48" s="42">
        <f t="shared" si="127"/>
        <v>-1.8795269493253719</v>
      </c>
      <c r="AP48" s="43">
        <f t="shared" si="127"/>
        <v>2.0211857056779747</v>
      </c>
      <c r="AQ48" s="42">
        <f t="shared" ref="AQ48:AU49" si="128">IFERROR(((AQ15/AQ11)-1)*100, "")</f>
        <v>-7.4729705485448328</v>
      </c>
      <c r="AR48" s="42">
        <f t="shared" si="128"/>
        <v>-20.345998497740968</v>
      </c>
      <c r="AS48" s="42">
        <f t="shared" si="128"/>
        <v>-26.78460442764986</v>
      </c>
      <c r="AT48" s="42">
        <f t="shared" si="128"/>
        <v>-16.158788634982002</v>
      </c>
      <c r="AU48" s="43">
        <f t="shared" si="128"/>
        <v>-8.4765444194380031</v>
      </c>
      <c r="AV48" s="42">
        <f t="shared" ref="AV48:BJ49" si="129">((AV15/AV11)-1)*100</f>
        <v>12.426147293868972</v>
      </c>
      <c r="AW48" s="42">
        <f t="shared" si="129"/>
        <v>-21.38732731464933</v>
      </c>
      <c r="AX48" s="42">
        <f t="shared" si="129"/>
        <v>-31.331507667324065</v>
      </c>
      <c r="AY48" s="42">
        <f t="shared" si="129"/>
        <v>1.8173408227460497</v>
      </c>
      <c r="AZ48" s="43">
        <f t="shared" si="129"/>
        <v>-4.8081419221789323</v>
      </c>
      <c r="BA48" s="42">
        <f t="shared" si="129"/>
        <v>32.776737478517703</v>
      </c>
      <c r="BB48" s="42">
        <f t="shared" si="129"/>
        <v>-21.955941774315924</v>
      </c>
      <c r="BC48" s="42">
        <f t="shared" si="129"/>
        <v>-31.510162536923115</v>
      </c>
      <c r="BD48" s="42">
        <f t="shared" si="129"/>
        <v>10.749193488018793</v>
      </c>
      <c r="BE48" s="43">
        <f t="shared" si="129"/>
        <v>-12.603719682694569</v>
      </c>
      <c r="BF48" s="42">
        <f t="shared" si="129"/>
        <v>5.6411323088554788</v>
      </c>
      <c r="BG48" s="42">
        <f t="shared" si="129"/>
        <v>-18.067539122632848</v>
      </c>
      <c r="BH48" s="42">
        <f t="shared" si="129"/>
        <v>-25.531704276393221</v>
      </c>
      <c r="BI48" s="42">
        <f t="shared" si="129"/>
        <v>-25.896499447701704</v>
      </c>
      <c r="BJ48" s="43">
        <f t="shared" si="129"/>
        <v>3.338710517889143</v>
      </c>
    </row>
    <row r="49" spans="1:62" x14ac:dyDescent="0.2">
      <c r="A49" s="34"/>
      <c r="B49" s="33" t="s">
        <v>44</v>
      </c>
      <c r="C49" s="42">
        <f t="shared" si="104"/>
        <v>44.574358892752301</v>
      </c>
      <c r="D49" s="42">
        <f t="shared" si="98"/>
        <v>51.725224515519152</v>
      </c>
      <c r="E49" s="42">
        <f t="shared" si="98"/>
        <v>-4.0000000000000036</v>
      </c>
      <c r="F49" s="42">
        <f t="shared" si="98"/>
        <v>3.5714285714285809</v>
      </c>
      <c r="G49" s="43">
        <f t="shared" si="98"/>
        <v>44.678246587229054</v>
      </c>
      <c r="H49" s="42">
        <f t="shared" si="105"/>
        <v>52.562634158651697</v>
      </c>
      <c r="I49" s="42">
        <f t="shared" si="105"/>
        <v>24.605363920228029</v>
      </c>
      <c r="J49" s="42">
        <f t="shared" si="105"/>
        <v>-1.2512674476301444</v>
      </c>
      <c r="K49" s="42">
        <f t="shared" si="105"/>
        <v>1.4889819421546102</v>
      </c>
      <c r="L49" s="43">
        <f t="shared" si="105"/>
        <v>47.727992101553049</v>
      </c>
      <c r="M49" s="42">
        <f t="shared" si="98"/>
        <v>47.24098979993316</v>
      </c>
      <c r="N49" s="42">
        <f t="shared" si="98"/>
        <v>53.70650529500756</v>
      </c>
      <c r="O49" s="42">
        <f t="shared" si="98"/>
        <v>-1.388888888888884</v>
      </c>
      <c r="P49" s="42">
        <f t="shared" si="98"/>
        <v>4.9275362318840665</v>
      </c>
      <c r="Q49" s="43">
        <f t="shared" si="98"/>
        <v>47.324882485982791</v>
      </c>
      <c r="R49" s="42">
        <f t="shared" si="98"/>
        <v>27.757061803996397</v>
      </c>
      <c r="S49" s="42">
        <f t="shared" si="98"/>
        <v>-1.7462143947888364</v>
      </c>
      <c r="T49" s="42">
        <f t="shared" si="98"/>
        <v>-33.707857427427157</v>
      </c>
      <c r="U49" s="42">
        <f t="shared" si="98"/>
        <v>-11.693673034661444</v>
      </c>
      <c r="V49" s="43">
        <f t="shared" si="98"/>
        <v>25.197098362890678</v>
      </c>
      <c r="W49" s="42">
        <f t="shared" si="98"/>
        <v>55.331012223295374</v>
      </c>
      <c r="X49" s="42">
        <f t="shared" si="98"/>
        <v>21.75476583177862</v>
      </c>
      <c r="Y49" s="42">
        <f t="shared" si="98"/>
        <v>-56.246816752956221</v>
      </c>
      <c r="Z49" s="42">
        <f t="shared" si="98"/>
        <v>-0.42397932049522691</v>
      </c>
      <c r="AA49" s="43">
        <f t="shared" si="98"/>
        <v>35.249044425222806</v>
      </c>
      <c r="AB49" s="42">
        <f t="shared" si="98"/>
        <v>99.408096675223504</v>
      </c>
      <c r="AC49" s="42">
        <f t="shared" si="98"/>
        <v>23.138243189662088</v>
      </c>
      <c r="AD49" s="42">
        <f t="shared" si="98"/>
        <v>-57.109644174017994</v>
      </c>
      <c r="AE49" s="42">
        <f t="shared" si="98"/>
        <v>3.2811171906758529</v>
      </c>
      <c r="AF49" s="43">
        <f t="shared" si="98"/>
        <v>29.373503412401636</v>
      </c>
      <c r="AG49" s="42">
        <f t="shared" si="126"/>
        <v>42.659854790736219</v>
      </c>
      <c r="AH49" s="42">
        <f t="shared" si="126"/>
        <v>15.236241096275549</v>
      </c>
      <c r="AI49" s="42">
        <f t="shared" si="126"/>
        <v>-31.012289956826024</v>
      </c>
      <c r="AJ49" s="42">
        <f t="shared" si="126"/>
        <v>-12.067028038787731</v>
      </c>
      <c r="AK49" s="43">
        <f t="shared" si="126"/>
        <v>39.995066155681712</v>
      </c>
      <c r="AL49" s="42">
        <f t="shared" si="127"/>
        <v>5.5253748500626365</v>
      </c>
      <c r="AM49" s="42">
        <f t="shared" si="127"/>
        <v>-17.874325565764572</v>
      </c>
      <c r="AN49" s="42">
        <f t="shared" si="127"/>
        <v>2.8632630753852695</v>
      </c>
      <c r="AO49" s="42">
        <f t="shared" si="127"/>
        <v>-2.0106381248162553</v>
      </c>
      <c r="AP49" s="43">
        <f t="shared" si="127"/>
        <v>2.107950287111926</v>
      </c>
      <c r="AQ49" s="42">
        <f t="shared" si="128"/>
        <v>-13.232679311930051</v>
      </c>
      <c r="AR49" s="42">
        <f t="shared" si="128"/>
        <v>-36.077015467475803</v>
      </c>
      <c r="AS49" s="42">
        <f t="shared" si="128"/>
        <v>-32.774165278517685</v>
      </c>
      <c r="AT49" s="42">
        <f t="shared" si="128"/>
        <v>-15.840655240216018</v>
      </c>
      <c r="AU49" s="43">
        <f t="shared" si="128"/>
        <v>-15.019719513570596</v>
      </c>
      <c r="AV49" s="42">
        <f t="shared" si="129"/>
        <v>5.4944091549198992</v>
      </c>
      <c r="AW49" s="42">
        <f t="shared" si="129"/>
        <v>-20.78749978857709</v>
      </c>
      <c r="AX49" s="42">
        <f t="shared" si="129"/>
        <v>-55.630574735392237</v>
      </c>
      <c r="AY49" s="42">
        <f t="shared" si="129"/>
        <v>-5.1002012861073309</v>
      </c>
      <c r="AZ49" s="43">
        <f t="shared" si="129"/>
        <v>-8.1967403312939613</v>
      </c>
      <c r="BA49" s="42">
        <f t="shared" si="129"/>
        <v>35.429744764805982</v>
      </c>
      <c r="BB49" s="42">
        <f t="shared" si="129"/>
        <v>-19.887422491765104</v>
      </c>
      <c r="BC49" s="42">
        <f t="shared" si="129"/>
        <v>-56.505554655342195</v>
      </c>
      <c r="BD49" s="42">
        <f t="shared" si="129"/>
        <v>-1.5691010199359812</v>
      </c>
      <c r="BE49" s="43">
        <f t="shared" si="129"/>
        <v>-12.184892850865946</v>
      </c>
      <c r="BF49" s="42">
        <f t="shared" si="129"/>
        <v>-3.1113177216627652</v>
      </c>
      <c r="BG49" s="42">
        <f t="shared" si="129"/>
        <v>-25.028390389135701</v>
      </c>
      <c r="BH49" s="42">
        <f t="shared" si="129"/>
        <v>-30.040632068893981</v>
      </c>
      <c r="BI49" s="42">
        <f t="shared" si="129"/>
        <v>-16.196476998292162</v>
      </c>
      <c r="BJ49" s="43">
        <f t="shared" si="129"/>
        <v>-4.9752738346819818</v>
      </c>
    </row>
    <row r="50" spans="1:62" x14ac:dyDescent="0.2">
      <c r="A50" s="34"/>
      <c r="B50" s="33" t="s">
        <v>41</v>
      </c>
      <c r="C50" s="42">
        <f t="shared" ref="C50:G50" si="130">((C17/C13)-1)*100</f>
        <v>37.739037022281671</v>
      </c>
      <c r="D50" s="42">
        <f t="shared" si="130"/>
        <v>42.631872732347212</v>
      </c>
      <c r="E50" s="42">
        <f t="shared" si="130"/>
        <v>4.0000000000000036</v>
      </c>
      <c r="F50" s="42">
        <f t="shared" si="130"/>
        <v>1.6260162601626105</v>
      </c>
      <c r="G50" s="43">
        <f t="shared" si="130"/>
        <v>37.805553823881844</v>
      </c>
      <c r="H50" s="42">
        <f t="shared" ref="H50:L50" si="131">IFERROR(((H17/H13)-1)*100, "")</f>
        <v>43.864936829129753</v>
      </c>
      <c r="I50" s="42">
        <f t="shared" si="131"/>
        <v>23.950642824357349</v>
      </c>
      <c r="J50" s="42">
        <f t="shared" si="131"/>
        <v>47.218156322136664</v>
      </c>
      <c r="K50" s="42">
        <f t="shared" si="131"/>
        <v>0.67489337663255711</v>
      </c>
      <c r="L50" s="43">
        <f t="shared" si="131"/>
        <v>41.395208487164204</v>
      </c>
      <c r="M50" s="42">
        <f t="shared" ref="M50:AK50" si="132">((M17/M13)-1)*100</f>
        <v>40.081498669986985</v>
      </c>
      <c r="N50" s="42">
        <f t="shared" si="132"/>
        <v>44.783639596917581</v>
      </c>
      <c r="O50" s="42">
        <f t="shared" si="132"/>
        <v>5.8823529411764719</v>
      </c>
      <c r="P50" s="42">
        <f t="shared" si="132"/>
        <v>1.6901408450704203</v>
      </c>
      <c r="Q50" s="43">
        <f t="shared" si="132"/>
        <v>40.139453208231998</v>
      </c>
      <c r="R50" s="42">
        <f t="shared" si="132"/>
        <v>43.548333760454106</v>
      </c>
      <c r="S50" s="42">
        <f t="shared" si="132"/>
        <v>-12.448750165050427</v>
      </c>
      <c r="T50" s="42">
        <f t="shared" si="132"/>
        <v>100.56428466134251</v>
      </c>
      <c r="U50" s="42">
        <f t="shared" si="132"/>
        <v>20.749899332944199</v>
      </c>
      <c r="V50" s="43">
        <f t="shared" si="132"/>
        <v>37.210385583080829</v>
      </c>
      <c r="W50" s="42">
        <f t="shared" si="132"/>
        <v>36.883852781650027</v>
      </c>
      <c r="X50" s="42">
        <f t="shared" si="132"/>
        <v>17.447034316386699</v>
      </c>
      <c r="Y50" s="42">
        <f t="shared" si="132"/>
        <v>-46.272262638809359</v>
      </c>
      <c r="Z50" s="42">
        <f t="shared" si="132"/>
        <v>-6.625186295189323</v>
      </c>
      <c r="AA50" s="43">
        <f t="shared" si="132"/>
        <v>25.700932700815482</v>
      </c>
      <c r="AB50" s="42">
        <f t="shared" si="132"/>
        <v>30.790518964939185</v>
      </c>
      <c r="AC50" s="42">
        <f t="shared" si="132"/>
        <v>19.097369447642443</v>
      </c>
      <c r="AD50" s="42">
        <f t="shared" si="132"/>
        <v>-49.863626485720147</v>
      </c>
      <c r="AE50" s="42">
        <f t="shared" si="132"/>
        <v>-8.1073091120411949</v>
      </c>
      <c r="AF50" s="43">
        <f t="shared" si="132"/>
        <v>15.212823199506008</v>
      </c>
      <c r="AG50" s="42">
        <f t="shared" si="132"/>
        <v>41.598849435688479</v>
      </c>
      <c r="AH50" s="42">
        <f t="shared" si="132"/>
        <v>6.8238544935540935</v>
      </c>
      <c r="AI50" s="42">
        <f t="shared" si="132"/>
        <v>125.79178712026282</v>
      </c>
      <c r="AJ50" s="42">
        <f t="shared" si="132"/>
        <v>-0.52963808064488971</v>
      </c>
      <c r="AK50" s="43">
        <f t="shared" si="132"/>
        <v>39.642237700124141</v>
      </c>
      <c r="AL50" s="42">
        <f t="shared" ref="AL50:AP50" si="133">IFERROR(((AL17/AL13)-1)*100,"-")</f>
        <v>4.4474681537501448</v>
      </c>
      <c r="AM50" s="42">
        <f t="shared" si="133"/>
        <v>-13.097514286337475</v>
      </c>
      <c r="AN50" s="42">
        <f t="shared" si="133"/>
        <v>41.55591954051603</v>
      </c>
      <c r="AO50" s="42">
        <f t="shared" si="133"/>
        <v>-0.93590491739354853</v>
      </c>
      <c r="AP50" s="43">
        <f t="shared" si="133"/>
        <v>2.6048693711357984</v>
      </c>
      <c r="AQ50" s="42">
        <f t="shared" ref="AQ50:AU50" si="134">IFERROR(((AQ17/AQ13)-1)*100, "")</f>
        <v>2.4748700744803731</v>
      </c>
      <c r="AR50" s="42">
        <f t="shared" si="134"/>
        <v>-39.529597350436049</v>
      </c>
      <c r="AS50" s="42">
        <f t="shared" si="134"/>
        <v>89.421824402379045</v>
      </c>
      <c r="AT50" s="42">
        <f t="shared" si="134"/>
        <v>18.742975798324622</v>
      </c>
      <c r="AU50" s="43">
        <f t="shared" si="134"/>
        <v>-2.0901092148539191</v>
      </c>
      <c r="AV50" s="42">
        <f t="shared" ref="AV50:BJ50" si="135">((AV17/AV13)-1)*100</f>
        <v>-2.2827039392761983</v>
      </c>
      <c r="AW50" s="42">
        <f t="shared" si="135"/>
        <v>-18.881004343195762</v>
      </c>
      <c r="AX50" s="42">
        <f t="shared" si="135"/>
        <v>-49.257136936653268</v>
      </c>
      <c r="AY50" s="42">
        <f t="shared" si="135"/>
        <v>-8.1771222570421127</v>
      </c>
      <c r="AZ50" s="43">
        <f t="shared" si="135"/>
        <v>-10.302966207497931</v>
      </c>
      <c r="BA50" s="42">
        <f t="shared" si="135"/>
        <v>-6.6325530446644247</v>
      </c>
      <c r="BB50" s="42">
        <f t="shared" si="135"/>
        <v>-17.741141347728629</v>
      </c>
      <c r="BC50" s="42">
        <f t="shared" si="135"/>
        <v>-52.648980569846806</v>
      </c>
      <c r="BD50" s="42">
        <f t="shared" si="135"/>
        <v>-9.6346114536693168</v>
      </c>
      <c r="BE50" s="43">
        <f t="shared" si="135"/>
        <v>-17.787018172311342</v>
      </c>
      <c r="BF50" s="42">
        <f t="shared" si="135"/>
        <v>1.0831914136471443</v>
      </c>
      <c r="BG50" s="42">
        <f t="shared" si="135"/>
        <v>-26.218283508443886</v>
      </c>
      <c r="BH50" s="42">
        <f t="shared" si="135"/>
        <v>113.2477989469149</v>
      </c>
      <c r="BI50" s="42">
        <f t="shared" si="135"/>
        <v>-2.1828850931549515</v>
      </c>
      <c r="BJ50" s="43">
        <f t="shared" si="135"/>
        <v>-0.35480051957178516</v>
      </c>
    </row>
    <row r="51" spans="1:62" x14ac:dyDescent="0.2">
      <c r="A51" s="34"/>
      <c r="B51" s="33" t="s">
        <v>29</v>
      </c>
      <c r="C51" s="42">
        <f t="shared" ref="C51:G52" si="136">((C18/C14)-1)*100</f>
        <v>31.46759811438633</v>
      </c>
      <c r="D51" s="42">
        <f t="shared" si="136"/>
        <v>29.629180804653423</v>
      </c>
      <c r="E51" s="42">
        <f t="shared" si="136"/>
        <v>6.6666666666666652</v>
      </c>
      <c r="F51" s="42">
        <f t="shared" si="136"/>
        <v>1.6172506738544534</v>
      </c>
      <c r="G51" s="43">
        <f t="shared" si="136"/>
        <v>31.381286391666418</v>
      </c>
      <c r="H51" s="42">
        <f t="shared" ref="H51:L52" si="137">IFERROR(((H18/H14)-1)*100, "")</f>
        <v>37.454585788998784</v>
      </c>
      <c r="I51" s="42">
        <f t="shared" si="137"/>
        <v>20.418310035578923</v>
      </c>
      <c r="J51" s="42">
        <f t="shared" si="137"/>
        <v>50.067594330464061</v>
      </c>
      <c r="K51" s="42">
        <f t="shared" si="137"/>
        <v>0.41547647722244285</v>
      </c>
      <c r="L51" s="43">
        <f t="shared" si="137"/>
        <v>35.612035705770182</v>
      </c>
      <c r="M51" s="42">
        <f t="shared" ref="M51:AK52" si="138">((M18/M14)-1)*100</f>
        <v>34.630300718418198</v>
      </c>
      <c r="N51" s="42">
        <f t="shared" si="138"/>
        <v>33.466804443296326</v>
      </c>
      <c r="O51" s="42">
        <f t="shared" si="138"/>
        <v>12.676056338028175</v>
      </c>
      <c r="P51" s="42">
        <f t="shared" si="138"/>
        <v>1.388888888888884</v>
      </c>
      <c r="Q51" s="43">
        <f t="shared" si="138"/>
        <v>34.556907603314357</v>
      </c>
      <c r="R51" s="42">
        <f t="shared" si="138"/>
        <v>32.033983935340515</v>
      </c>
      <c r="S51" s="42">
        <f t="shared" si="138"/>
        <v>106.7589489839166</v>
      </c>
      <c r="T51" s="42">
        <f t="shared" si="138"/>
        <v>143.04830096479483</v>
      </c>
      <c r="U51" s="42">
        <f t="shared" si="138"/>
        <v>-10.14345261706735</v>
      </c>
      <c r="V51" s="43">
        <f t="shared" si="138"/>
        <v>36.752004806948335</v>
      </c>
      <c r="W51" s="42">
        <f t="shared" si="138"/>
        <v>29.936017061296806</v>
      </c>
      <c r="X51" s="42">
        <f t="shared" si="138"/>
        <v>20.764165615817689</v>
      </c>
      <c r="Y51" s="42">
        <f t="shared" si="138"/>
        <v>-47.133960205745076</v>
      </c>
      <c r="Z51" s="42">
        <f t="shared" si="138"/>
        <v>-7.7182575731535419</v>
      </c>
      <c r="AA51" s="43">
        <f t="shared" si="138"/>
        <v>20.76890138915164</v>
      </c>
      <c r="AB51" s="42">
        <f t="shared" si="138"/>
        <v>27.642753793349417</v>
      </c>
      <c r="AC51" s="42">
        <f t="shared" si="138"/>
        <v>20.531586664608035</v>
      </c>
      <c r="AD51" s="42">
        <f t="shared" si="138"/>
        <v>-50.669006372847356</v>
      </c>
      <c r="AE51" s="42">
        <f t="shared" si="138"/>
        <v>-10.097410693457952</v>
      </c>
      <c r="AF51" s="43">
        <f t="shared" si="138"/>
        <v>12.708099702371323</v>
      </c>
      <c r="AG51" s="42">
        <f t="shared" si="138"/>
        <v>31.601483909146076</v>
      </c>
      <c r="AH51" s="42">
        <f t="shared" si="138"/>
        <v>22.505925981329746</v>
      </c>
      <c r="AI51" s="42">
        <f t="shared" si="138"/>
        <v>128.94079125169472</v>
      </c>
      <c r="AJ51" s="42">
        <f t="shared" si="138"/>
        <v>2.6903620287687335</v>
      </c>
      <c r="AK51" s="43">
        <f t="shared" si="138"/>
        <v>31.434057657862201</v>
      </c>
      <c r="AL51" s="42">
        <f t="shared" ref="AL51:AP52" si="139">IFERROR(((AL18/AL14)-1)*100,"-")</f>
        <v>4.5539644448385985</v>
      </c>
      <c r="AM51" s="42">
        <f t="shared" si="139"/>
        <v>-7.1055534810136152</v>
      </c>
      <c r="AN51" s="42">
        <f t="shared" si="139"/>
        <v>40.68836968481007</v>
      </c>
      <c r="AO51" s="42">
        <f t="shared" si="139"/>
        <v>-1.1826478168447507</v>
      </c>
      <c r="AP51" s="43">
        <f t="shared" si="139"/>
        <v>3.2202069490256502</v>
      </c>
      <c r="AQ51" s="42">
        <f t="shared" ref="AQ51:AU52" si="140">IFERROR(((AQ18/AQ14)-1)*100, "")</f>
        <v>-1.9284787816881921</v>
      </c>
      <c r="AR51" s="42">
        <f t="shared" si="140"/>
        <v>54.914137523805493</v>
      </c>
      <c r="AS51" s="42">
        <f t="shared" si="140"/>
        <v>115.70536710625544</v>
      </c>
      <c r="AT51" s="42">
        <f t="shared" si="140"/>
        <v>-11.374364225052735</v>
      </c>
      <c r="AU51" s="43">
        <f t="shared" si="140"/>
        <v>1.6313522975017314</v>
      </c>
      <c r="AV51" s="42">
        <f t="shared" ref="AV51:BJ52" si="141">((AV18/AV14)-1)*100</f>
        <v>-3.4867957897082635</v>
      </c>
      <c r="AW51" s="42">
        <f t="shared" si="141"/>
        <v>-9.517451834156553</v>
      </c>
      <c r="AX51" s="42">
        <f t="shared" si="141"/>
        <v>-53.081389682598747</v>
      </c>
      <c r="AY51" s="42">
        <f t="shared" si="141"/>
        <v>-8.9823910310555704</v>
      </c>
      <c r="AZ51" s="43">
        <f t="shared" si="141"/>
        <v>-10.246970192575311</v>
      </c>
      <c r="BA51" s="42">
        <f t="shared" si="141"/>
        <v>-5.1901740453535572</v>
      </c>
      <c r="BB51" s="42">
        <f t="shared" si="141"/>
        <v>-9.6917116077232741</v>
      </c>
      <c r="BC51" s="42">
        <f t="shared" si="141"/>
        <v>-56.218743155902033</v>
      </c>
      <c r="BD51" s="42">
        <f t="shared" si="141"/>
        <v>-11.328953012725652</v>
      </c>
      <c r="BE51" s="43">
        <f t="shared" si="141"/>
        <v>-16.237596634841879</v>
      </c>
      <c r="BF51" s="42">
        <f t="shared" si="141"/>
        <v>-2.2497289192029202</v>
      </c>
      <c r="BG51" s="42">
        <f t="shared" si="141"/>
        <v>-8.2124379224373545</v>
      </c>
      <c r="BH51" s="42">
        <f t="shared" si="141"/>
        <v>103.18495223587902</v>
      </c>
      <c r="BI51" s="42">
        <f t="shared" si="141"/>
        <v>1.2836447407033935</v>
      </c>
      <c r="BJ51" s="43">
        <f t="shared" si="141"/>
        <v>-2.3208395622903222</v>
      </c>
    </row>
    <row r="52" spans="1:62" x14ac:dyDescent="0.2">
      <c r="A52" s="34"/>
      <c r="B52" s="33" t="s">
        <v>33</v>
      </c>
      <c r="C52" s="42">
        <f t="shared" si="136"/>
        <v>32.945429028843677</v>
      </c>
      <c r="D52" s="42">
        <f t="shared" si="136"/>
        <v>25.448797561250981</v>
      </c>
      <c r="E52" s="42">
        <f t="shared" si="136"/>
        <v>10.95890410958904</v>
      </c>
      <c r="F52" s="42">
        <f t="shared" si="136"/>
        <v>0</v>
      </c>
      <c r="G52" s="43">
        <f t="shared" si="136"/>
        <v>32.715115861969998</v>
      </c>
      <c r="H52" s="42">
        <f t="shared" si="137"/>
        <v>40.588897947282774</v>
      </c>
      <c r="I52" s="42">
        <f t="shared" si="137"/>
        <v>19.02381046553019</v>
      </c>
      <c r="J52" s="42">
        <f t="shared" si="137"/>
        <v>52.766659656705258</v>
      </c>
      <c r="K52" s="42">
        <f t="shared" si="137"/>
        <v>-1.1909786201400485</v>
      </c>
      <c r="L52" s="43">
        <f t="shared" si="137"/>
        <v>38.290548452215731</v>
      </c>
      <c r="M52" s="42">
        <f t="shared" si="138"/>
        <v>30.199946862082385</v>
      </c>
      <c r="N52" s="42">
        <f t="shared" si="138"/>
        <v>21.934798015591774</v>
      </c>
      <c r="O52" s="42">
        <f t="shared" si="138"/>
        <v>10.000000000000009</v>
      </c>
      <c r="P52" s="42">
        <f t="shared" si="138"/>
        <v>-2.4793388429752095</v>
      </c>
      <c r="Q52" s="43">
        <f t="shared" si="138"/>
        <v>29.949636934918878</v>
      </c>
      <c r="R52" s="42">
        <f t="shared" si="138"/>
        <v>38.335473376028077</v>
      </c>
      <c r="S52" s="42">
        <f t="shared" si="138"/>
        <v>91.363058600929207</v>
      </c>
      <c r="T52" s="42">
        <f t="shared" si="138"/>
        <v>59.446088564361091</v>
      </c>
      <c r="U52" s="42">
        <f t="shared" si="138"/>
        <v>42.567498261969618</v>
      </c>
      <c r="V52" s="43">
        <f t="shared" si="138"/>
        <v>41.670987756202351</v>
      </c>
      <c r="W52" s="42">
        <f t="shared" si="138"/>
        <v>29.774969592847931</v>
      </c>
      <c r="X52" s="42">
        <f t="shared" si="138"/>
        <v>13.26807873363256</v>
      </c>
      <c r="Y52" s="42">
        <f t="shared" si="138"/>
        <v>-7.899435962870438</v>
      </c>
      <c r="Z52" s="42">
        <f t="shared" si="138"/>
        <v>-11.799089780719907</v>
      </c>
      <c r="AA52" s="43">
        <f t="shared" si="138"/>
        <v>23.28471295841441</v>
      </c>
      <c r="AB52" s="42">
        <f t="shared" si="138"/>
        <v>24.382497141427862</v>
      </c>
      <c r="AC52" s="42">
        <f t="shared" si="138"/>
        <v>13.593787149105285</v>
      </c>
      <c r="AD52" s="42">
        <f t="shared" si="138"/>
        <v>-10.037824236257132</v>
      </c>
      <c r="AE52" s="42">
        <f t="shared" si="138"/>
        <v>-15.596692957899483</v>
      </c>
      <c r="AF52" s="43">
        <f t="shared" si="138"/>
        <v>14.879444973230459</v>
      </c>
      <c r="AG52" s="42">
        <f t="shared" si="138"/>
        <v>32.034669060266843</v>
      </c>
      <c r="AH52" s="42">
        <f t="shared" si="138"/>
        <v>11.456716530915934</v>
      </c>
      <c r="AI52" s="42">
        <f t="shared" si="138"/>
        <v>55.947446797585101</v>
      </c>
      <c r="AJ52" s="42">
        <f t="shared" si="138"/>
        <v>5.8112035227330994</v>
      </c>
      <c r="AK52" s="43">
        <f t="shared" si="138"/>
        <v>30.713587392884389</v>
      </c>
      <c r="AL52" s="42">
        <f t="shared" si="139"/>
        <v>5.7493281072347191</v>
      </c>
      <c r="AM52" s="42">
        <f t="shared" si="139"/>
        <v>-5.1216011796237026</v>
      </c>
      <c r="AN52" s="42">
        <f t="shared" si="139"/>
        <v>37.678594505425721</v>
      </c>
      <c r="AO52" s="42">
        <f t="shared" si="139"/>
        <v>-1.1909786201400596</v>
      </c>
      <c r="AP52" s="43">
        <f t="shared" si="139"/>
        <v>4.2010531762217918</v>
      </c>
      <c r="AQ52" s="42">
        <f t="shared" si="140"/>
        <v>6.2484868158690254</v>
      </c>
      <c r="AR52" s="42">
        <f t="shared" si="140"/>
        <v>56.938840852026203</v>
      </c>
      <c r="AS52" s="42">
        <f t="shared" si="140"/>
        <v>44.950989603964622</v>
      </c>
      <c r="AT52" s="42">
        <f t="shared" si="140"/>
        <v>46.192095675409519</v>
      </c>
      <c r="AU52" s="43">
        <f t="shared" si="140"/>
        <v>9.0199180988506544</v>
      </c>
      <c r="AV52" s="42">
        <f t="shared" si="141"/>
        <v>-0.32640356580531105</v>
      </c>
      <c r="AW52" s="42">
        <f t="shared" si="141"/>
        <v>-7.1076669031354012</v>
      </c>
      <c r="AX52" s="42">
        <f t="shared" si="141"/>
        <v>-16.272214511700412</v>
      </c>
      <c r="AY52" s="42">
        <f t="shared" si="141"/>
        <v>-9.5566937581958342</v>
      </c>
      <c r="AZ52" s="43">
        <f t="shared" si="141"/>
        <v>-5.1288515564244292</v>
      </c>
      <c r="BA52" s="42">
        <f t="shared" si="141"/>
        <v>-4.4680891665929927</v>
      </c>
      <c r="BB52" s="42">
        <f t="shared" si="141"/>
        <v>-6.8405500334858598</v>
      </c>
      <c r="BC52" s="42">
        <f t="shared" si="141"/>
        <v>-18.216203851142854</v>
      </c>
      <c r="BD52" s="42">
        <f t="shared" si="141"/>
        <v>-13.450846168693541</v>
      </c>
      <c r="BE52" s="43">
        <f t="shared" si="141"/>
        <v>-11.596948107854931</v>
      </c>
      <c r="BF52" s="42">
        <f t="shared" si="141"/>
        <v>1.4091574093558767</v>
      </c>
      <c r="BG52" s="42">
        <f t="shared" si="141"/>
        <v>-8.59318394354991</v>
      </c>
      <c r="BH52" s="42">
        <f t="shared" si="141"/>
        <v>41.770406179622796</v>
      </c>
      <c r="BI52" s="42">
        <f t="shared" si="141"/>
        <v>8.5013188665314043</v>
      </c>
      <c r="BJ52" s="43">
        <f t="shared" si="141"/>
        <v>0.58788194871841615</v>
      </c>
    </row>
    <row r="53" spans="1:62" x14ac:dyDescent="0.2">
      <c r="A53" s="34"/>
      <c r="B53" s="33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  <c r="BH53" s="34"/>
      <c r="BI53" s="34"/>
      <c r="BJ53" s="34"/>
    </row>
    <row r="54" spans="1:62" x14ac:dyDescent="0.2">
      <c r="A54" s="34"/>
      <c r="B54" s="33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</row>
    <row r="55" spans="1:62" x14ac:dyDescent="0.2">
      <c r="A55" s="34"/>
      <c r="B55" s="33"/>
      <c r="C55" s="38"/>
      <c r="D55" s="38"/>
      <c r="E55" s="38"/>
      <c r="F55" s="38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</row>
    <row r="56" spans="1:62" x14ac:dyDescent="0.2">
      <c r="A56" s="34"/>
      <c r="B56" s="34"/>
      <c r="C56" s="38"/>
      <c r="D56" s="38"/>
      <c r="E56" s="38"/>
      <c r="F56" s="38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  <c r="BH56" s="34"/>
      <c r="BI56" s="34"/>
      <c r="BJ56" s="34"/>
    </row>
    <row r="57" spans="1:62" x14ac:dyDescent="0.2">
      <c r="A57" s="34"/>
      <c r="B57" s="34"/>
      <c r="C57" s="38"/>
      <c r="D57" s="38"/>
      <c r="E57" s="38"/>
      <c r="F57" s="38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</row>
    <row r="58" spans="1:62" x14ac:dyDescent="0.2">
      <c r="A58" s="34"/>
      <c r="B58" s="34"/>
      <c r="C58" s="38"/>
      <c r="D58" s="38"/>
      <c r="E58" s="38"/>
      <c r="F58" s="38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</row>
    <row r="59" spans="1:62" x14ac:dyDescent="0.2">
      <c r="A59" s="34"/>
      <c r="B59" s="34"/>
      <c r="C59" s="38"/>
      <c r="D59" s="38"/>
      <c r="E59" s="38"/>
      <c r="F59" s="38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</row>
    <row r="60" spans="1:62" x14ac:dyDescent="0.2">
      <c r="A60" s="34"/>
      <c r="B60" s="34"/>
      <c r="C60" s="38"/>
      <c r="D60" s="38"/>
      <c r="E60" s="38"/>
      <c r="F60" s="38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</row>
    <row r="61" spans="1:62" x14ac:dyDescent="0.2">
      <c r="A61" s="34"/>
      <c r="B61" s="34"/>
      <c r="C61" s="38"/>
      <c r="D61" s="38"/>
      <c r="E61" s="38"/>
      <c r="F61" s="38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</row>
    <row r="62" spans="1:62" x14ac:dyDescent="0.2">
      <c r="A62" s="34"/>
      <c r="B62" s="34"/>
      <c r="C62" s="38"/>
      <c r="D62" s="38"/>
      <c r="E62" s="38"/>
      <c r="F62" s="38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</row>
    <row r="63" spans="1:62" x14ac:dyDescent="0.2">
      <c r="A63" s="34"/>
      <c r="B63" s="34"/>
      <c r="C63" s="38"/>
      <c r="D63" s="38"/>
      <c r="E63" s="38"/>
      <c r="F63" s="38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</row>
    <row r="64" spans="1:62" x14ac:dyDescent="0.2">
      <c r="A64" s="34"/>
      <c r="B64" s="34"/>
      <c r="C64" s="38"/>
      <c r="D64" s="38"/>
      <c r="E64" s="38"/>
      <c r="F64" s="38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</row>
  </sheetData>
  <phoneticPr fontId="1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32FC3-E3A9-4419-A247-0C9B47EED422}">
  <dimension ref="A1"/>
  <sheetViews>
    <sheetView showGridLines="0" tabSelected="1" zoomScale="70" zoomScaleNormal="70"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</vt:lpstr>
      <vt:lpstr>Quarterly</vt:lpstr>
      <vt:lpstr>Graphics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1900-01-01T04:00:00Z</dcterms:created>
  <dcterms:modified xsi:type="dcterms:W3CDTF">2025-05-15T13:18:02Z</dcterms:modified>
</cp:coreProperties>
</file>