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956D609B-1718-4BCD-A641-1AFE38DCA767}" xr6:coauthVersionLast="47" xr6:coauthVersionMax="47" xr10:uidLastSave="{00000000-0000-0000-0000-000000000000}"/>
  <bookViews>
    <workbookView xWindow="-120" yWindow="-120" windowWidth="29040" windowHeight="15720" tabRatio="924" firstSheet="8" activeTab="16" xr2:uid="{9E11F02F-8456-43C5-B0E3-2035ED360476}"/>
  </bookViews>
  <sheets>
    <sheet name="Summary" sheetId="2" r:id="rId1"/>
    <sheet name="T&amp;D Op Exp-Total" sheetId="3" r:id="rId2"/>
    <sheet name="T&amp;D Op Exp - CE" sheetId="4" r:id="rId3"/>
    <sheet name="T&amp;D Op Exp - Ops" sheetId="5" r:id="rId4"/>
    <sheet name="T&amp;D Op Exp - UT" sheetId="6" r:id="rId5"/>
    <sheet name="S" sheetId="51" state="veryHidden" r:id="rId6"/>
    <sheet name="T&amp;D Op Exp - SS" sheetId="7" r:id="rId7"/>
    <sheet name="Shared Services" sheetId="48" r:id="rId8"/>
    <sheet name="Impr. Portfolio Summary - YTD" sheetId="39" r:id="rId9"/>
    <sheet name="Imp Port - Capital" sheetId="8" r:id="rId10"/>
    <sheet name="A216810396964DCDB399904ED81BA8E" sheetId="50" state="veryHidden" r:id="rId11"/>
    <sheet name="CX Portfolio Summary" sheetId="40" r:id="rId12"/>
    <sheet name="Dx Portfolio Summary" sheetId="41" r:id="rId13"/>
    <sheet name="Tx Portfolio Summary" sheetId="42" r:id="rId14"/>
    <sheet name="Sub Portfolio Summary" sheetId="43" r:id="rId15"/>
    <sheet name="CC&amp;B Portfolio Summary" sheetId="44" r:id="rId16"/>
    <sheet name="Enab Portfolio Summary" sheetId="45" r:id="rId17"/>
    <sheet name="SS Portfolio Summary" sheetId="47" r:id="rId18"/>
  </sheets>
  <definedNames>
    <definedName name="_xlnm._FilterDatabase" localSheetId="10" hidden="1">A216810396964DCDB399904ED81BA8E!$A$1:$D$1</definedName>
    <definedName name="CIQWBGuid" hidden="1">"LUMA Q322 Schedules_Working Version.xlsx"</definedName>
    <definedName name="_xlnm.Print_Area" localSheetId="15">'CC&amp;B Portfolio Summary'!$A$1:$L$34</definedName>
    <definedName name="_xlnm.Print_Area" localSheetId="11">'CX Portfolio Summary'!$A$1:$L$29</definedName>
    <definedName name="_xlnm.Print_Area" localSheetId="12">'Dx Portfolio Summary'!$A$1:$L$35</definedName>
    <definedName name="_xlnm.Print_Area" localSheetId="16">'Enab Portfolio Summary'!$A$1:$L$44</definedName>
    <definedName name="_xlnm.Print_Area" localSheetId="9">'Imp Port - Capital'!$A$1:$V$25</definedName>
    <definedName name="_xlnm.Print_Area" localSheetId="8">'Impr. Portfolio Summary - YTD'!$A$1:$L$20</definedName>
    <definedName name="_xlnm.Print_Area" localSheetId="7">'Shared Services'!$A$1:$M$21</definedName>
    <definedName name="_xlnm.Print_Area" localSheetId="17">'SS Portfolio Summary'!$A$1:$L$44</definedName>
    <definedName name="_xlnm.Print_Area" localSheetId="14">'Sub Portfolio Summary'!$A$1:$L$29</definedName>
    <definedName name="_xlnm.Print_Area" localSheetId="0">Summary!$A$1:$M$25</definedName>
    <definedName name="_xlnm.Print_Area" localSheetId="2">'T&amp;D Op Exp - CE'!$A$1:$M$31</definedName>
    <definedName name="_xlnm.Print_Area" localSheetId="3">'T&amp;D Op Exp - Ops'!$A$1:$M$31</definedName>
    <definedName name="_xlnm.Print_Area" localSheetId="6">'T&amp;D Op Exp - SS'!$A$1:$M$31</definedName>
    <definedName name="_xlnm.Print_Area" localSheetId="4">'T&amp;D Op Exp - UT'!$A$1:$M$33</definedName>
    <definedName name="_xlnm.Print_Area" localSheetId="1">'T&amp;D Op Exp-Total'!$A$1:$M$35</definedName>
    <definedName name="_xlnm.Print_Area" localSheetId="13">'Tx Portfolio Summary'!$A$1:$L$35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43" l="1"/>
  <c r="H8" i="40" l="1"/>
  <c r="G22" i="3"/>
  <c r="E8" i="40"/>
  <c r="F8" i="40"/>
  <c r="E13" i="40"/>
  <c r="F13" i="40"/>
  <c r="E18" i="40"/>
  <c r="F18" i="40"/>
  <c r="J8" i="48" l="1"/>
  <c r="J9" i="48"/>
  <c r="J10" i="48"/>
  <c r="J11" i="48"/>
  <c r="J12" i="48"/>
  <c r="I12" i="3"/>
  <c r="I13" i="3"/>
  <c r="I14" i="3"/>
  <c r="I15" i="3"/>
  <c r="I16" i="3"/>
  <c r="I17" i="3"/>
  <c r="I18" i="3"/>
  <c r="I19" i="3"/>
  <c r="I20" i="3"/>
  <c r="I21" i="3"/>
  <c r="I22" i="3"/>
  <c r="I9" i="3"/>
  <c r="H12" i="3"/>
  <c r="H13" i="3"/>
  <c r="H14" i="3"/>
  <c r="H15" i="3"/>
  <c r="H16" i="3"/>
  <c r="H17" i="3"/>
  <c r="H18" i="3"/>
  <c r="H19" i="3"/>
  <c r="H20" i="3"/>
  <c r="H21" i="3"/>
  <c r="H22" i="3"/>
  <c r="H9" i="3"/>
  <c r="G13" i="3"/>
  <c r="G14" i="3"/>
  <c r="G15" i="3"/>
  <c r="G16" i="3"/>
  <c r="G17" i="3"/>
  <c r="G18" i="3"/>
  <c r="G19" i="3"/>
  <c r="G20" i="3"/>
  <c r="G21" i="3"/>
  <c r="G12" i="3"/>
  <c r="F13" i="3"/>
  <c r="F14" i="3"/>
  <c r="F15" i="3"/>
  <c r="F16" i="3"/>
  <c r="F17" i="3"/>
  <c r="F18" i="3"/>
  <c r="F19" i="3"/>
  <c r="F20" i="3"/>
  <c r="F21" i="3"/>
  <c r="F22" i="3"/>
  <c r="F12" i="3"/>
  <c r="E13" i="3"/>
  <c r="E14" i="3"/>
  <c r="E15" i="3"/>
  <c r="E16" i="3"/>
  <c r="E17" i="3"/>
  <c r="E18" i="3"/>
  <c r="E19" i="3"/>
  <c r="E20" i="3"/>
  <c r="E21" i="3"/>
  <c r="E22" i="3"/>
  <c r="E12" i="3"/>
  <c r="J7" i="48"/>
  <c r="J12" i="7"/>
  <c r="J13" i="7"/>
  <c r="J14" i="7"/>
  <c r="J15" i="7"/>
  <c r="J16" i="7"/>
  <c r="J17" i="7"/>
  <c r="J18" i="7"/>
  <c r="J19" i="7"/>
  <c r="J20" i="7"/>
  <c r="J21" i="7"/>
  <c r="J22" i="7"/>
  <c r="J9" i="7"/>
  <c r="J13" i="6"/>
  <c r="J14" i="6"/>
  <c r="J15" i="6"/>
  <c r="J16" i="6"/>
  <c r="J17" i="6"/>
  <c r="J18" i="6"/>
  <c r="J19" i="6"/>
  <c r="J20" i="6"/>
  <c r="J21" i="6"/>
  <c r="J22" i="6"/>
  <c r="J12" i="6"/>
  <c r="J9" i="6"/>
  <c r="J12" i="5"/>
  <c r="J13" i="5"/>
  <c r="J14" i="5"/>
  <c r="J15" i="5"/>
  <c r="J16" i="5"/>
  <c r="J17" i="5"/>
  <c r="J18" i="5"/>
  <c r="J19" i="5"/>
  <c r="J20" i="5"/>
  <c r="J21" i="5"/>
  <c r="J22" i="5"/>
  <c r="J9" i="5"/>
  <c r="J12" i="4"/>
  <c r="J13" i="4"/>
  <c r="J14" i="4"/>
  <c r="J15" i="4"/>
  <c r="J16" i="4"/>
  <c r="J17" i="4"/>
  <c r="J18" i="4"/>
  <c r="J19" i="4"/>
  <c r="J20" i="4"/>
  <c r="J21" i="4"/>
  <c r="J22" i="4"/>
  <c r="J9" i="4"/>
  <c r="J13" i="3" l="1"/>
  <c r="J22" i="3"/>
  <c r="J12" i="3"/>
  <c r="J17" i="3"/>
  <c r="J20" i="3"/>
  <c r="J9" i="3"/>
  <c r="J19" i="3"/>
  <c r="J16" i="3"/>
  <c r="J18" i="3"/>
  <c r="J21" i="3"/>
  <c r="J15" i="3"/>
  <c r="J14" i="3"/>
  <c r="G23" i="4" l="1"/>
  <c r="F9" i="3"/>
  <c r="S9" i="8"/>
  <c r="I10" i="8"/>
  <c r="S12" i="8"/>
  <c r="S11" i="8"/>
  <c r="S10" i="8"/>
  <c r="I13" i="8"/>
  <c r="D13" i="39"/>
  <c r="D11" i="39"/>
  <c r="D10" i="39"/>
  <c r="D9" i="39"/>
  <c r="D8" i="39"/>
  <c r="D24" i="45"/>
  <c r="H22" i="44"/>
  <c r="G22" i="44"/>
  <c r="F22" i="44"/>
  <c r="I12" i="8" l="1"/>
  <c r="I11" i="8"/>
  <c r="I9" i="8"/>
  <c r="S7" i="8"/>
  <c r="I7" i="8"/>
  <c r="S8" i="8"/>
  <c r="I8" i="8"/>
  <c r="S13" i="8"/>
  <c r="F23" i="3"/>
  <c r="G27" i="47"/>
  <c r="H27" i="47"/>
  <c r="G32" i="47"/>
  <c r="H32" i="47"/>
  <c r="G22" i="47"/>
  <c r="H22" i="47"/>
  <c r="G17" i="47"/>
  <c r="H17" i="47"/>
  <c r="G12" i="47"/>
  <c r="H12" i="47"/>
  <c r="I12" i="47" s="1"/>
  <c r="G7" i="47"/>
  <c r="I7" i="47" s="1"/>
  <c r="H7" i="47"/>
  <c r="G32" i="45"/>
  <c r="H32" i="45"/>
  <c r="G27" i="45"/>
  <c r="H27" i="45"/>
  <c r="G22" i="45"/>
  <c r="H22" i="45"/>
  <c r="G17" i="45"/>
  <c r="H17" i="45"/>
  <c r="G12" i="45"/>
  <c r="H12" i="45"/>
  <c r="G7" i="45"/>
  <c r="H7" i="45"/>
  <c r="I22" i="44"/>
  <c r="G17" i="44"/>
  <c r="H17" i="44"/>
  <c r="G12" i="44"/>
  <c r="H12" i="44"/>
  <c r="I12" i="44" s="1"/>
  <c r="G7" i="44"/>
  <c r="H7" i="44"/>
  <c r="G17" i="43"/>
  <c r="H17" i="43"/>
  <c r="G12" i="43"/>
  <c r="H12" i="43"/>
  <c r="G7" i="43"/>
  <c r="H7" i="43"/>
  <c r="G23" i="42"/>
  <c r="H23" i="42"/>
  <c r="I23" i="42" s="1"/>
  <c r="G18" i="42"/>
  <c r="H18" i="42"/>
  <c r="G13" i="42"/>
  <c r="H13" i="42"/>
  <c r="I13" i="42" s="1"/>
  <c r="G8" i="42"/>
  <c r="H8" i="42"/>
  <c r="G23" i="41"/>
  <c r="H23" i="41"/>
  <c r="G18" i="41"/>
  <c r="H18" i="41"/>
  <c r="G13" i="41"/>
  <c r="H13" i="41"/>
  <c r="G8" i="41"/>
  <c r="H8" i="41"/>
  <c r="G18" i="40"/>
  <c r="H18" i="40"/>
  <c r="G13" i="40"/>
  <c r="H13" i="40"/>
  <c r="G8" i="40"/>
  <c r="Q14" i="8"/>
  <c r="Q17" i="8" s="1"/>
  <c r="R14" i="8"/>
  <c r="G14" i="8"/>
  <c r="H14" i="8"/>
  <c r="H13" i="48"/>
  <c r="I13" i="48"/>
  <c r="I15" i="48" s="1"/>
  <c r="H23" i="7"/>
  <c r="I23" i="7"/>
  <c r="H10" i="7"/>
  <c r="I10" i="7"/>
  <c r="H23" i="6"/>
  <c r="I23" i="6"/>
  <c r="G10" i="6"/>
  <c r="H10" i="6"/>
  <c r="I10" i="6"/>
  <c r="H23" i="5"/>
  <c r="I23" i="5"/>
  <c r="H10" i="5"/>
  <c r="I10" i="5"/>
  <c r="H23" i="4"/>
  <c r="I23" i="4"/>
  <c r="H10" i="4"/>
  <c r="I10" i="4"/>
  <c r="H10" i="3"/>
  <c r="I10" i="3"/>
  <c r="H23" i="3"/>
  <c r="I23" i="3"/>
  <c r="E32" i="45"/>
  <c r="D8" i="42"/>
  <c r="D13" i="8"/>
  <c r="N13" i="8"/>
  <c r="F27" i="47"/>
  <c r="E27" i="47"/>
  <c r="D27" i="47"/>
  <c r="D10" i="8"/>
  <c r="D18" i="41"/>
  <c r="D23" i="41"/>
  <c r="D8" i="40"/>
  <c r="D13" i="40"/>
  <c r="D18" i="40"/>
  <c r="D7" i="8"/>
  <c r="D8" i="8"/>
  <c r="D9" i="8"/>
  <c r="D11" i="8"/>
  <c r="D12" i="8"/>
  <c r="I7" i="44" l="1"/>
  <c r="I12" i="45"/>
  <c r="I17" i="45"/>
  <c r="I12" i="43"/>
  <c r="I27" i="47"/>
  <c r="I17" i="43"/>
  <c r="I27" i="45"/>
  <c r="I22" i="47"/>
  <c r="I17" i="47"/>
  <c r="I22" i="45"/>
  <c r="I7" i="43"/>
  <c r="I18" i="42"/>
  <c r="I8" i="42"/>
  <c r="I23" i="41"/>
  <c r="I18" i="41"/>
  <c r="I13" i="41"/>
  <c r="I18" i="40"/>
  <c r="I13" i="40"/>
  <c r="I8" i="40"/>
  <c r="J13" i="48"/>
  <c r="H14" i="48"/>
  <c r="J14" i="48" s="1"/>
  <c r="H25" i="7"/>
  <c r="I7" i="45"/>
  <c r="I8" i="41"/>
  <c r="I32" i="45"/>
  <c r="R18" i="8"/>
  <c r="I10" i="2" s="1"/>
  <c r="I32" i="47"/>
  <c r="G17" i="8"/>
  <c r="G18" i="8" s="1"/>
  <c r="H14" i="2" s="1"/>
  <c r="H25" i="3"/>
  <c r="H26" i="3" s="1"/>
  <c r="J26" i="3" s="1"/>
  <c r="I25" i="3"/>
  <c r="I28" i="3" s="1"/>
  <c r="I9" i="2" s="1"/>
  <c r="I25" i="7"/>
  <c r="I25" i="6"/>
  <c r="H25" i="6"/>
  <c r="I25" i="4"/>
  <c r="H25" i="4"/>
  <c r="I25" i="5"/>
  <c r="H25" i="5"/>
  <c r="H22" i="43"/>
  <c r="H23" i="40"/>
  <c r="H37" i="47"/>
  <c r="G37" i="47"/>
  <c r="H37" i="45"/>
  <c r="G37" i="45"/>
  <c r="G27" i="44"/>
  <c r="H27" i="44"/>
  <c r="G22" i="43"/>
  <c r="I10" i="39" s="1"/>
  <c r="H28" i="42"/>
  <c r="G28" i="42"/>
  <c r="I9" i="39" s="1"/>
  <c r="H28" i="41"/>
  <c r="G28" i="41"/>
  <c r="G23" i="40"/>
  <c r="F23" i="6"/>
  <c r="E23" i="6"/>
  <c r="I12" i="39" l="1"/>
  <c r="J12" i="39" s="1"/>
  <c r="J10" i="39"/>
  <c r="J9" i="39"/>
  <c r="I8" i="39"/>
  <c r="J8" i="39" s="1"/>
  <c r="I7" i="39"/>
  <c r="J7" i="39" s="1"/>
  <c r="H15" i="48"/>
  <c r="I11" i="2"/>
  <c r="S17" i="8"/>
  <c r="I27" i="44"/>
  <c r="I13" i="39"/>
  <c r="I37" i="47"/>
  <c r="Q18" i="8"/>
  <c r="H10" i="2" s="1"/>
  <c r="I17" i="8"/>
  <c r="H28" i="3"/>
  <c r="H9" i="2" s="1"/>
  <c r="J9" i="2" s="1"/>
  <c r="H18" i="8"/>
  <c r="I14" i="2" s="1"/>
  <c r="I14" i="8"/>
  <c r="J14" i="8" s="1"/>
  <c r="F13" i="48"/>
  <c r="G13" i="48"/>
  <c r="I11" i="39" l="1"/>
  <c r="J11" i="39" s="1"/>
  <c r="H14" i="39"/>
  <c r="H11" i="2"/>
  <c r="J13" i="39"/>
  <c r="G14" i="39"/>
  <c r="F14" i="48"/>
  <c r="E10" i="4"/>
  <c r="I14" i="39" l="1"/>
  <c r="J14" i="39" s="1"/>
  <c r="F15" i="48"/>
  <c r="G15" i="48"/>
  <c r="E13" i="48"/>
  <c r="E14" i="48" s="1"/>
  <c r="K13" i="48" l="1"/>
  <c r="E15" i="48"/>
  <c r="J15" i="48" l="1"/>
  <c r="K15" i="48" s="1"/>
  <c r="N12" i="8" l="1"/>
  <c r="D12" i="45"/>
  <c r="N10" i="8"/>
  <c r="F8" i="42"/>
  <c r="E8" i="42"/>
  <c r="F27" i="45"/>
  <c r="E27" i="45"/>
  <c r="D27" i="45"/>
  <c r="F12" i="45"/>
  <c r="E12" i="45"/>
  <c r="E23" i="5" l="1"/>
  <c r="N8" i="8" l="1"/>
  <c r="N9" i="8"/>
  <c r="N11" i="8"/>
  <c r="F22" i="47" l="1"/>
  <c r="E22" i="47"/>
  <c r="D22" i="47"/>
  <c r="F32" i="47" l="1"/>
  <c r="E32" i="47"/>
  <c r="D32" i="47"/>
  <c r="F12" i="47"/>
  <c r="E12" i="47"/>
  <c r="D12" i="47"/>
  <c r="F17" i="47"/>
  <c r="E17" i="47"/>
  <c r="D17" i="47"/>
  <c r="F7" i="47"/>
  <c r="E7" i="47"/>
  <c r="D7" i="47"/>
  <c r="D32" i="45"/>
  <c r="E17" i="44"/>
  <c r="E22" i="44"/>
  <c r="D22" i="44"/>
  <c r="D12" i="44"/>
  <c r="D7" i="44"/>
  <c r="F32" i="45"/>
  <c r="F22" i="45"/>
  <c r="F17" i="45"/>
  <c r="E22" i="45"/>
  <c r="E17" i="45"/>
  <c r="D22" i="45"/>
  <c r="D17" i="45"/>
  <c r="E7" i="45"/>
  <c r="F7" i="45"/>
  <c r="D7" i="45"/>
  <c r="F17" i="44"/>
  <c r="D17" i="44"/>
  <c r="E12" i="44"/>
  <c r="F12" i="44"/>
  <c r="E7" i="44"/>
  <c r="F7" i="44"/>
  <c r="E17" i="43"/>
  <c r="F17" i="43"/>
  <c r="D17" i="43"/>
  <c r="E12" i="43"/>
  <c r="D12" i="43"/>
  <c r="E7" i="43"/>
  <c r="F7" i="43"/>
  <c r="D7" i="43"/>
  <c r="E23" i="42"/>
  <c r="F23" i="42"/>
  <c r="D23" i="42"/>
  <c r="E18" i="42"/>
  <c r="F18" i="42"/>
  <c r="D18" i="42"/>
  <c r="E13" i="42"/>
  <c r="F13" i="42"/>
  <c r="D13" i="42"/>
  <c r="G10" i="5"/>
  <c r="D27" i="44" l="1"/>
  <c r="D22" i="43"/>
  <c r="D28" i="42"/>
  <c r="D37" i="45"/>
  <c r="D12" i="39" s="1"/>
  <c r="D37" i="47"/>
  <c r="F37" i="47"/>
  <c r="E37" i="47"/>
  <c r="E37" i="45"/>
  <c r="F37" i="45"/>
  <c r="F27" i="44"/>
  <c r="E27" i="44"/>
  <c r="F22" i="43"/>
  <c r="E22" i="43"/>
  <c r="F28" i="42"/>
  <c r="E28" i="42"/>
  <c r="E23" i="40"/>
  <c r="F23" i="40"/>
  <c r="I17" i="44"/>
  <c r="F23" i="41"/>
  <c r="E23" i="41"/>
  <c r="F18" i="41"/>
  <c r="E18" i="41"/>
  <c r="F13" i="41"/>
  <c r="E13" i="41"/>
  <c r="D13" i="41"/>
  <c r="F8" i="41"/>
  <c r="E8" i="41"/>
  <c r="D8" i="41"/>
  <c r="J37" i="47" l="1"/>
  <c r="D28" i="41"/>
  <c r="E28" i="41"/>
  <c r="F28" i="41"/>
  <c r="I37" i="45"/>
  <c r="J37" i="45" s="1"/>
  <c r="J27" i="44"/>
  <c r="I22" i="43"/>
  <c r="J22" i="43" s="1"/>
  <c r="I28" i="42"/>
  <c r="J28" i="42" s="1"/>
  <c r="I23" i="40"/>
  <c r="J23" i="40" s="1"/>
  <c r="I28" i="41" l="1"/>
  <c r="J28" i="41" s="1"/>
  <c r="J10" i="5" l="1"/>
  <c r="K10" i="5" s="1"/>
  <c r="F23" i="5"/>
  <c r="G23" i="6" l="1"/>
  <c r="G23" i="5"/>
  <c r="G10" i="4"/>
  <c r="G25" i="4" s="1"/>
  <c r="F10" i="3"/>
  <c r="F25" i="3" l="1"/>
  <c r="F26" i="3" s="1"/>
  <c r="G25" i="5"/>
  <c r="F23" i="7"/>
  <c r="F10" i="7"/>
  <c r="F10" i="6"/>
  <c r="F10" i="4"/>
  <c r="F10" i="5"/>
  <c r="F23" i="4"/>
  <c r="F25" i="4" l="1"/>
  <c r="F25" i="6"/>
  <c r="F25" i="7"/>
  <c r="F25" i="5"/>
  <c r="F28" i="3" l="1"/>
  <c r="F9" i="2" s="1"/>
  <c r="O14" i="8" l="1"/>
  <c r="E14" i="8"/>
  <c r="E23" i="7"/>
  <c r="E14" i="39" l="1"/>
  <c r="O17" i="8"/>
  <c r="E17" i="8"/>
  <c r="I18" i="8" s="1"/>
  <c r="J14" i="2" s="1"/>
  <c r="K14" i="2" s="1"/>
  <c r="J18" i="8" l="1"/>
  <c r="E18" i="8"/>
  <c r="F14" i="2" s="1"/>
  <c r="O18" i="8"/>
  <c r="F10" i="2" l="1"/>
  <c r="F11" i="2" s="1"/>
  <c r="S14" i="8" l="1"/>
  <c r="P14" i="8"/>
  <c r="P18" i="8" s="1"/>
  <c r="F14" i="8"/>
  <c r="F18" i="8" s="1"/>
  <c r="D14" i="8"/>
  <c r="D17" i="8" s="1"/>
  <c r="E9" i="3"/>
  <c r="E10" i="3" s="1"/>
  <c r="T14" i="8" l="1"/>
  <c r="E23" i="3"/>
  <c r="E25" i="3" s="1"/>
  <c r="E26" i="3" s="1"/>
  <c r="F14" i="39"/>
  <c r="G9" i="3"/>
  <c r="G10" i="3" s="1"/>
  <c r="J23" i="3" l="1"/>
  <c r="K23" i="3" s="1"/>
  <c r="G23" i="3"/>
  <c r="G25" i="3" s="1"/>
  <c r="G28" i="3" s="1"/>
  <c r="J10" i="3"/>
  <c r="K10" i="3" s="1"/>
  <c r="J25" i="3" l="1"/>
  <c r="K25" i="3" s="1"/>
  <c r="J10" i="4"/>
  <c r="K10" i="4" s="1"/>
  <c r="E23" i="4"/>
  <c r="E25" i="4" s="1"/>
  <c r="J28" i="3" l="1"/>
  <c r="K28" i="3" s="1"/>
  <c r="J23" i="4"/>
  <c r="K23" i="4" s="1"/>
  <c r="G10" i="7"/>
  <c r="G23" i="7"/>
  <c r="J25" i="4" l="1"/>
  <c r="K25" i="4" s="1"/>
  <c r="G25" i="7"/>
  <c r="J23" i="5" l="1"/>
  <c r="K23" i="5" s="1"/>
  <c r="J23" i="6"/>
  <c r="K23" i="6" s="1"/>
  <c r="G25" i="6"/>
  <c r="J10" i="6"/>
  <c r="K10" i="6" s="1"/>
  <c r="J23" i="7"/>
  <c r="K23" i="7" s="1"/>
  <c r="J10" i="7"/>
  <c r="K10" i="7" s="1"/>
  <c r="B12" i="7"/>
  <c r="B13" i="7" s="1"/>
  <c r="B14" i="7" s="1"/>
  <c r="B15" i="7" s="1"/>
  <c r="B16" i="7" s="1"/>
  <c r="B17" i="7" s="1"/>
  <c r="B18" i="7" s="1"/>
  <c r="B19" i="7" s="1"/>
  <c r="B20" i="7" s="1"/>
  <c r="B21" i="7" s="1"/>
  <c r="E10" i="7"/>
  <c r="E25" i="7" s="1"/>
  <c r="B12" i="6"/>
  <c r="B13" i="6" s="1"/>
  <c r="B14" i="6" s="1"/>
  <c r="B15" i="6" s="1"/>
  <c r="B16" i="6" s="1"/>
  <c r="B17" i="6" s="1"/>
  <c r="B18" i="6" s="1"/>
  <c r="B19" i="6" s="1"/>
  <c r="B20" i="6" s="1"/>
  <c r="B21" i="6" s="1"/>
  <c r="E10" i="6"/>
  <c r="E25" i="6" s="1"/>
  <c r="B12" i="5"/>
  <c r="B13" i="5" s="1"/>
  <c r="B14" i="5" s="1"/>
  <c r="B15" i="5" s="1"/>
  <c r="B16" i="5" s="1"/>
  <c r="B17" i="5" s="1"/>
  <c r="B18" i="5" s="1"/>
  <c r="E10" i="5"/>
  <c r="B12" i="4"/>
  <c r="B13" i="4" s="1"/>
  <c r="B14" i="4" s="1"/>
  <c r="B15" i="4" s="1"/>
  <c r="B16" i="4" s="1"/>
  <c r="B17" i="4" s="1"/>
  <c r="B18" i="4" s="1"/>
  <c r="B19" i="4" s="1"/>
  <c r="B20" i="4" s="1"/>
  <c r="B21" i="4" s="1"/>
  <c r="B12" i="3"/>
  <c r="B13" i="3" s="1"/>
  <c r="B14" i="3" s="1"/>
  <c r="B15" i="3" s="1"/>
  <c r="B16" i="3" s="1"/>
  <c r="B17" i="3" s="1"/>
  <c r="B18" i="3" s="1"/>
  <c r="B19" i="3" s="1"/>
  <c r="B20" i="3" s="1"/>
  <c r="B21" i="3" s="1"/>
  <c r="J25" i="6" l="1"/>
  <c r="K25" i="6" s="1"/>
  <c r="B22" i="6"/>
  <c r="B23" i="6" s="1"/>
  <c r="B25" i="6" s="1"/>
  <c r="B19" i="5"/>
  <c r="B20" i="5" s="1"/>
  <c r="B21" i="5" s="1"/>
  <c r="B22" i="5" s="1"/>
  <c r="B23" i="5" s="1"/>
  <c r="B25" i="5" s="1"/>
  <c r="B22" i="4"/>
  <c r="B23" i="4" s="1"/>
  <c r="B25" i="4" s="1"/>
  <c r="B22" i="3"/>
  <c r="B23" i="3" s="1"/>
  <c r="B25" i="3" s="1"/>
  <c r="B26" i="3" s="1"/>
  <c r="B28" i="3" s="1"/>
  <c r="B22" i="7"/>
  <c r="B23" i="7" s="1"/>
  <c r="B25" i="7" s="1"/>
  <c r="J25" i="5"/>
  <c r="K25" i="5" s="1"/>
  <c r="E25" i="5"/>
  <c r="G10" i="2"/>
  <c r="J25" i="7"/>
  <c r="K25" i="7" s="1"/>
  <c r="E28" i="3"/>
  <c r="D18" i="8" l="1"/>
  <c r="E14" i="2" s="1"/>
  <c r="E9" i="2"/>
  <c r="G14" i="2"/>
  <c r="G9" i="2" l="1"/>
  <c r="G11" i="2" l="1"/>
  <c r="S18" i="8" l="1"/>
  <c r="J10" i="2" s="1"/>
  <c r="D23" i="40"/>
  <c r="D7" i="39" s="1"/>
  <c r="D14" i="39" s="1"/>
  <c r="N7" i="8"/>
  <c r="N14" i="8" s="1"/>
  <c r="T18" i="8" l="1"/>
  <c r="J11" i="2"/>
  <c r="K11" i="2" s="1"/>
  <c r="N17" i="8"/>
  <c r="N18" i="8" s="1"/>
  <c r="E10" i="2" s="1"/>
  <c r="E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tc={1DACEADF-48C2-4BB0-87AA-5029E5F76FD8}</author>
  </authors>
  <commentList>
    <comment ref="D13" authorId="0" shapeId="0" xr:uid="{1DACEADF-48C2-4BB0-87AA-5029E5F76FD8}">
      <text>
        <t xml:space="preserve">[Threaded comment]
Your version of Excel allows you to read this threaded comment; however, any edits to it will get removed if the file is opened in a newer version of Excel. Learn more: https://go.microsoft.com/fwlink/?linkid=870924
Comment:
    Per prior conversations with Amanda we will not report EE in Q3. </t>
      </text>
    </comment>
  </commentList>
</comments>
</file>

<file path=xl/sharedStrings.xml><?xml version="1.0" encoding="utf-8"?>
<sst xmlns="http://schemas.openxmlformats.org/spreadsheetml/2006/main" count="541" uniqueCount="174">
  <si>
    <r>
      <t>FY2025 Q3 Budgets to Actuals Summary</t>
    </r>
    <r>
      <rPr>
        <b/>
        <vertAlign val="superscript"/>
        <sz val="14"/>
        <color rgb="FF000000"/>
        <rFont val="Arial"/>
        <family val="2"/>
      </rPr>
      <t>1</t>
    </r>
  </si>
  <si>
    <t>($ in millions)</t>
  </si>
  <si>
    <r>
      <t>FY2025 
Budget</t>
    </r>
    <r>
      <rPr>
        <b/>
        <vertAlign val="superscript"/>
        <sz val="10"/>
        <rFont val="Arial"/>
        <family val="2"/>
      </rPr>
      <t>2,3</t>
    </r>
  </si>
  <si>
    <r>
      <t>Q3
Budget</t>
    </r>
    <r>
      <rPr>
        <b/>
        <vertAlign val="superscript"/>
        <sz val="10"/>
        <rFont val="Arial"/>
        <family val="2"/>
      </rPr>
      <t>2,3</t>
    </r>
  </si>
  <si>
    <r>
      <t>Q3
Actuals</t>
    </r>
    <r>
      <rPr>
        <b/>
        <vertAlign val="superscript"/>
        <sz val="10"/>
        <rFont val="Arial"/>
        <family val="2"/>
      </rPr>
      <t>3</t>
    </r>
  </si>
  <si>
    <r>
      <t>YTD Budget</t>
    </r>
    <r>
      <rPr>
        <b/>
        <vertAlign val="superscript"/>
        <sz val="10"/>
        <rFont val="Arial"/>
        <family val="2"/>
      </rPr>
      <t>2,3</t>
    </r>
  </si>
  <si>
    <r>
      <t>YTD Actuals</t>
    </r>
    <r>
      <rPr>
        <b/>
        <vertAlign val="superscript"/>
        <sz val="10"/>
        <rFont val="Arial"/>
        <family val="2"/>
      </rPr>
      <t>3</t>
    </r>
  </si>
  <si>
    <r>
      <t>YTD
Variance
($)</t>
    </r>
    <r>
      <rPr>
        <b/>
        <vertAlign val="superscript"/>
        <sz val="10"/>
        <rFont val="Arial"/>
        <family val="2"/>
      </rPr>
      <t>3</t>
    </r>
  </si>
  <si>
    <t>YTD
Variance
(%)</t>
  </si>
  <si>
    <t>Transmission &amp; Distribution</t>
  </si>
  <si>
    <t>Operating Expenditures</t>
  </si>
  <si>
    <t>Non-Federally Funded Capital Expenditures</t>
  </si>
  <si>
    <r>
      <t>Subtotal</t>
    </r>
    <r>
      <rPr>
        <b/>
        <vertAlign val="superscript"/>
        <sz val="11"/>
        <color theme="1"/>
        <rFont val="Arial"/>
        <family val="2"/>
      </rPr>
      <t>3</t>
    </r>
  </si>
  <si>
    <r>
      <t>Energy Efficiency Programs</t>
    </r>
    <r>
      <rPr>
        <b/>
        <vertAlign val="superscript"/>
        <sz val="11"/>
        <rFont val="Arial"/>
        <family val="2"/>
      </rPr>
      <t>4</t>
    </r>
  </si>
  <si>
    <r>
      <rPr>
        <b/>
        <sz val="11"/>
        <color rgb="FF000000"/>
        <rFont val="Arial"/>
        <family val="2"/>
      </rPr>
      <t>Federally Funded Expenditures</t>
    </r>
    <r>
      <rPr>
        <b/>
        <vertAlign val="superscript"/>
        <sz val="11"/>
        <color rgb="FF000000"/>
        <rFont val="Arial"/>
        <family val="2"/>
      </rPr>
      <t>5</t>
    </r>
  </si>
  <si>
    <t>Note:</t>
  </si>
  <si>
    <t xml:space="preserve">Table reflects PREB's January 31, 2025, budget determination. </t>
  </si>
  <si>
    <t xml:space="preserve"> FY2025 Budget figures above include a 2% reserve for excess expenditures.</t>
  </si>
  <si>
    <t xml:space="preserve">Figures in all tables have been rounded. </t>
  </si>
  <si>
    <t xml:space="preserve">On October 23, PREB approved LUMA’s request to roll over unspent Energy Efficiency (EE) program funds from FY2024 to increase the FY2025 programmatic budget. The total funding for EE in FY2025 is $19.5 million, $13.7 million from the rider and $5.8 million from the rollover. To date, the O&amp;M budget rolled over from FY2024 has been spent; any further expenditures will be covered by the EE rider. For more information, please refer to Case No.NEPR-MI-2022-0001.	</t>
  </si>
  <si>
    <t xml:space="preserve">Federally Funded Expenditures include Capital and General &amp; Administrative charges. </t>
  </si>
  <si>
    <t>Transmission &amp; Distribution Operating Expenditures</t>
  </si>
  <si>
    <t xml:space="preserve"> </t>
  </si>
  <si>
    <r>
      <t>FY2025
Budget</t>
    </r>
    <r>
      <rPr>
        <b/>
        <vertAlign val="superscript"/>
        <sz val="10"/>
        <rFont val="Arial"/>
        <family val="2"/>
      </rPr>
      <t>3</t>
    </r>
  </si>
  <si>
    <r>
      <t>Q3
Budget</t>
    </r>
    <r>
      <rPr>
        <b/>
        <vertAlign val="superscript"/>
        <sz val="10"/>
        <rFont val="Arial"/>
        <family val="2"/>
      </rPr>
      <t>3</t>
    </r>
  </si>
  <si>
    <r>
      <t>YTD Budget</t>
    </r>
    <r>
      <rPr>
        <b/>
        <vertAlign val="superscript"/>
        <sz val="10"/>
        <rFont val="Arial"/>
        <family val="2"/>
      </rPr>
      <t>3</t>
    </r>
  </si>
  <si>
    <t>Labor</t>
  </si>
  <si>
    <t>Salaries, Wages and Benefits</t>
  </si>
  <si>
    <t xml:space="preserve">Total Labor </t>
  </si>
  <si>
    <t>Non-Labor</t>
  </si>
  <si>
    <t>Materials &amp; Supplies</t>
  </si>
  <si>
    <t>Transportation, Per Diem, and Mileage</t>
  </si>
  <si>
    <t>Property &amp; Casualty Insurance</t>
  </si>
  <si>
    <t>Security</t>
  </si>
  <si>
    <t>IT Service Agreements</t>
  </si>
  <si>
    <t>Utilities &amp; Rents</t>
  </si>
  <si>
    <t>Legal Services</t>
  </si>
  <si>
    <t>Communications Expenses</t>
  </si>
  <si>
    <t>Professional &amp; Technical Outsourced Services</t>
  </si>
  <si>
    <t>Vegetation Management</t>
  </si>
  <si>
    <t>Other Miscellaneous Expenses</t>
  </si>
  <si>
    <t>Total Non-Labor / Other Operating Expense</t>
  </si>
  <si>
    <t>Subtotal</t>
  </si>
  <si>
    <t>2% Reserve for Excess Expenditures</t>
  </si>
  <si>
    <t>Total Operating Expenditures</t>
  </si>
  <si>
    <t>Transmission &amp; Distribution Operating Expenditures Customer Experience</t>
  </si>
  <si>
    <t>Customer Experience</t>
  </si>
  <si>
    <r>
      <rPr>
        <b/>
        <sz val="10"/>
        <color rgb="FF000000"/>
        <rFont val="Arial"/>
        <family val="2"/>
      </rPr>
      <t>YTD Budget</t>
    </r>
    <r>
      <rPr>
        <b/>
        <vertAlign val="superscript"/>
        <sz val="10"/>
        <color rgb="FF000000"/>
        <rFont val="Arial"/>
        <family val="2"/>
      </rPr>
      <t>3</t>
    </r>
  </si>
  <si>
    <t>Total Operating Expense</t>
  </si>
  <si>
    <t>Transmission &amp; Distribution Operating Expenditures Operations</t>
  </si>
  <si>
    <t>Operations</t>
  </si>
  <si>
    <t xml:space="preserve">Other Miscellaneous Expense </t>
  </si>
  <si>
    <t>Transmission &amp; Distribution Operating Expenditures   Utility Transformation</t>
  </si>
  <si>
    <t>Utility Transformation</t>
  </si>
  <si>
    <r>
      <t>Salaries, Wages and Benefits</t>
    </r>
    <r>
      <rPr>
        <vertAlign val="superscript"/>
        <sz val="11"/>
        <color theme="1"/>
        <rFont val="Arial"/>
        <family val="2"/>
      </rPr>
      <t>10</t>
    </r>
  </si>
  <si>
    <r>
      <t>Utilities &amp; Rents</t>
    </r>
    <r>
      <rPr>
        <vertAlign val="superscript"/>
        <sz val="11"/>
        <color theme="1"/>
        <rFont val="Arial"/>
        <family val="2"/>
      </rPr>
      <t>11</t>
    </r>
  </si>
  <si>
    <t>Negative figure accounts due to for true up prior period accrued expense.</t>
  </si>
  <si>
    <t>Negative figures account for true-up costs for activities related to the Tropical Storm Ernesto and prior period accrued expenses.</t>
  </si>
  <si>
    <t>Sheet Name</t>
  </si>
  <si>
    <t>Start Cell</t>
  </si>
  <si>
    <t>End Cell</t>
  </si>
  <si>
    <t>BusinessArea Name</t>
  </si>
  <si>
    <t>ReportGroup Name</t>
  </si>
  <si>
    <t>Report Name</t>
  </si>
  <si>
    <t>Parameters</t>
  </si>
  <si>
    <t>Rows</t>
  </si>
  <si>
    <t>User Id</t>
  </si>
  <si>
    <t>BusinessArea Id</t>
  </si>
  <si>
    <t>ReportGroup Id</t>
  </si>
  <si>
    <t>Report Id</t>
  </si>
  <si>
    <t>Headers</t>
  </si>
  <si>
    <t>Pivot Sheet Name Ref</t>
  </si>
  <si>
    <t>Sheet Name Ref</t>
  </si>
  <si>
    <t>Process Id</t>
  </si>
  <si>
    <t>Splash SessionID</t>
  </si>
  <si>
    <t>Status</t>
  </si>
  <si>
    <t>Pivot Sheet Name</t>
  </si>
  <si>
    <t>Old ProcessId</t>
  </si>
  <si>
    <t>ColumnsCount</t>
  </si>
  <si>
    <t>Download Time</t>
  </si>
  <si>
    <t>Error Message</t>
  </si>
  <si>
    <t>MandatoryParameters</t>
  </si>
  <si>
    <t>Json ParameterString</t>
  </si>
  <si>
    <t>StartTime</t>
  </si>
  <si>
    <t>EndTime</t>
  </si>
  <si>
    <t>UserGroup ID</t>
  </si>
  <si>
    <t>IsModifyReport</t>
  </si>
  <si>
    <t>Modify Report JSON</t>
  </si>
  <si>
    <t>Display Title</t>
  </si>
  <si>
    <t>Responsibility Name</t>
  </si>
  <si>
    <t>OCRunType</t>
  </si>
  <si>
    <t>OcTrialConnectionId</t>
  </si>
  <si>
    <t>Transmission &amp; Distribution Operating Expenditures Support Services</t>
  </si>
  <si>
    <t>Support Services</t>
  </si>
  <si>
    <r>
      <t>Transportation, Per Diem, and Mileage</t>
    </r>
    <r>
      <rPr>
        <vertAlign val="superscript"/>
        <sz val="11"/>
        <color theme="1"/>
        <rFont val="Arial"/>
        <family val="2"/>
      </rPr>
      <t>12</t>
    </r>
  </si>
  <si>
    <t>Negative figures accounts for true up prior period accrued expenses</t>
  </si>
  <si>
    <t>Shared Services</t>
  </si>
  <si>
    <r>
      <t>FY2025  Budget</t>
    </r>
    <r>
      <rPr>
        <b/>
        <vertAlign val="superscript"/>
        <sz val="10"/>
        <rFont val="Arial"/>
        <family val="2"/>
      </rPr>
      <t>3</t>
    </r>
  </si>
  <si>
    <r>
      <t xml:space="preserve">YTD Variance </t>
    </r>
    <r>
      <rPr>
        <b/>
        <vertAlign val="superscript"/>
        <sz val="10"/>
        <rFont val="Arial"/>
        <family val="2"/>
      </rPr>
      <t>3</t>
    </r>
    <r>
      <rPr>
        <b/>
        <sz val="10"/>
        <rFont val="Arial"/>
        <family val="2"/>
      </rPr>
      <t xml:space="preserve">
($)</t>
    </r>
  </si>
  <si>
    <t>YTD Variance 
(%)</t>
  </si>
  <si>
    <t xml:space="preserve">Other </t>
  </si>
  <si>
    <t>Shared Services Total</t>
  </si>
  <si>
    <t xml:space="preserve">Improvement Portfolio Summary </t>
  </si>
  <si>
    <t>Portfolio</t>
  </si>
  <si>
    <r>
      <t>Q3 Budget</t>
    </r>
    <r>
      <rPr>
        <b/>
        <vertAlign val="superscript"/>
        <sz val="10"/>
        <rFont val="Arial"/>
        <family val="2"/>
      </rPr>
      <t>3</t>
    </r>
  </si>
  <si>
    <r>
      <t>Q3 Actuals</t>
    </r>
    <r>
      <rPr>
        <b/>
        <vertAlign val="superscript"/>
        <sz val="10"/>
        <rFont val="Arial"/>
        <family val="2"/>
      </rPr>
      <t>3</t>
    </r>
  </si>
  <si>
    <r>
      <t>YTD Variance
($)</t>
    </r>
    <r>
      <rPr>
        <b/>
        <vertAlign val="superscript"/>
        <sz val="10"/>
        <rFont val="Arial"/>
        <family val="2"/>
      </rPr>
      <t>3</t>
    </r>
  </si>
  <si>
    <t>YTD Variance
(%)</t>
  </si>
  <si>
    <t>Distribution</t>
  </si>
  <si>
    <t>Transmission</t>
  </si>
  <si>
    <t>Substation</t>
  </si>
  <si>
    <t>Control Center &amp; Buildings</t>
  </si>
  <si>
    <t>Enabling</t>
  </si>
  <si>
    <t>Total</t>
  </si>
  <si>
    <t>Improvement Portfolios - Total Capital Expenditures</t>
  </si>
  <si>
    <r>
      <t>Federally Funded Capital</t>
    </r>
    <r>
      <rPr>
        <b/>
        <vertAlign val="superscript"/>
        <sz val="11"/>
        <color theme="1"/>
        <rFont val="Arial"/>
        <family val="2"/>
      </rPr>
      <t>1</t>
    </r>
  </si>
  <si>
    <r>
      <t>Non-Federally Funded Capital</t>
    </r>
    <r>
      <rPr>
        <b/>
        <vertAlign val="superscript"/>
        <sz val="11"/>
        <color theme="1"/>
        <rFont val="Arial"/>
        <family val="2"/>
      </rPr>
      <t>1</t>
    </r>
  </si>
  <si>
    <t>Improvement Portfolio</t>
  </si>
  <si>
    <t>Substations</t>
  </si>
  <si>
    <t>Other</t>
  </si>
  <si>
    <t>Total Capital Expenditures</t>
  </si>
  <si>
    <t>Negative figures account for the reallocation and reclassification of expenditures to the corresponding line items or projects.</t>
  </si>
  <si>
    <t>Address</t>
  </si>
  <si>
    <t>ValueType</t>
  </si>
  <si>
    <t>Value</t>
  </si>
  <si>
    <t>ConnectionName</t>
  </si>
  <si>
    <t xml:space="preserve">Customer Experience Improvement Portfolio Summary </t>
  </si>
  <si>
    <t>Program</t>
  </si>
  <si>
    <r>
      <t>YTD Variance ($)</t>
    </r>
    <r>
      <rPr>
        <b/>
        <vertAlign val="superscript"/>
        <sz val="10"/>
        <rFont val="Arial"/>
        <family val="2"/>
      </rPr>
      <t>3</t>
    </r>
  </si>
  <si>
    <t>YTD Variance (%)</t>
  </si>
  <si>
    <t>Distribution Streetlighting</t>
  </si>
  <si>
    <t>Federally Funded</t>
  </si>
  <si>
    <t>Non-Federally Funded</t>
  </si>
  <si>
    <t>OpEx</t>
  </si>
  <si>
    <t>SRP</t>
  </si>
  <si>
    <t>AMI Implementation Program</t>
  </si>
  <si>
    <t>Programs &lt;5% of Portfolio Total</t>
  </si>
  <si>
    <t xml:space="preserve">Distribution Improvement Portfolio Summary </t>
  </si>
  <si>
    <r>
      <t>YTD Actuals</t>
    </r>
    <r>
      <rPr>
        <b/>
        <vertAlign val="superscript"/>
        <sz val="10"/>
        <rFont val="Arial"/>
        <family val="2"/>
      </rPr>
      <t>3</t>
    </r>
    <r>
      <rPr>
        <b/>
        <sz val="10"/>
        <rFont val="Arial"/>
        <family val="2"/>
      </rPr>
      <t xml:space="preserve"> </t>
    </r>
  </si>
  <si>
    <t>Distribution Line Rebuild</t>
  </si>
  <si>
    <t xml:space="preserve">Distribution Automation </t>
  </si>
  <si>
    <t>Distribution Pole &amp; Conductor Repair</t>
  </si>
  <si>
    <t xml:space="preserve">Transmission Improvement Portfolio Summary </t>
  </si>
  <si>
    <t xml:space="preserve">Transmission Line Rebuild </t>
  </si>
  <si>
    <t xml:space="preserve">Transmission Priority Pole Replacements </t>
  </si>
  <si>
    <t xml:space="preserve">Substation Improvement Portfolio Summary </t>
  </si>
  <si>
    <t>Substation Rebuilds</t>
  </si>
  <si>
    <t>Substation Reliability</t>
  </si>
  <si>
    <t xml:space="preserve">Control Center and Buildings Improvement Portfolio Summary </t>
  </si>
  <si>
    <r>
      <t>FY2025  Budget</t>
    </r>
    <r>
      <rPr>
        <b/>
        <vertAlign val="superscript"/>
        <sz val="10"/>
        <rFont val="Arial"/>
        <family val="2"/>
      </rPr>
      <t>1</t>
    </r>
  </si>
  <si>
    <t xml:space="preserve">Facilities Development &amp; Implementation </t>
  </si>
  <si>
    <t>Critical Energy Management System Upgrades</t>
  </si>
  <si>
    <t>Control Center Construction &amp; Refurbishment</t>
  </si>
  <si>
    <t xml:space="preserve">Enabling Improvement Portfolio Summary </t>
  </si>
  <si>
    <t>Vegetation Management and Capital Clearing Implementation</t>
  </si>
  <si>
    <t>Microgrid, Phasor Measurement Units (PMU), and Battery Energy Storage Installations and Integrations</t>
  </si>
  <si>
    <t>T&amp;D Fleet</t>
  </si>
  <si>
    <t>Asset Data Integrity</t>
  </si>
  <si>
    <t xml:space="preserve">Support Services Improvement Portfolio Summary </t>
  </si>
  <si>
    <r>
      <t>Variance ($)</t>
    </r>
    <r>
      <rPr>
        <b/>
        <vertAlign val="superscript"/>
        <sz val="10"/>
        <rFont val="Arial"/>
        <family val="2"/>
      </rPr>
      <t>3</t>
    </r>
  </si>
  <si>
    <t>Variance (%)</t>
  </si>
  <si>
    <t>IT OT Asset Management</t>
  </si>
  <si>
    <t>Critical Financial Controls</t>
  </si>
  <si>
    <t>Update to Third Party Use, Audit, Contract and Billing Procedures</t>
  </si>
  <si>
    <r>
      <t>Enabling</t>
    </r>
    <r>
      <rPr>
        <vertAlign val="superscript"/>
        <sz val="11"/>
        <color theme="1"/>
        <rFont val="Arial"/>
        <family val="2"/>
      </rPr>
      <t>14</t>
    </r>
  </si>
  <si>
    <r>
      <t>Non-Federally Funded</t>
    </r>
    <r>
      <rPr>
        <vertAlign val="superscript"/>
        <sz val="11"/>
        <color theme="1"/>
        <rFont val="Arial"/>
        <family val="2"/>
      </rPr>
      <t>14</t>
    </r>
  </si>
  <si>
    <r>
      <t>Federally Funded</t>
    </r>
    <r>
      <rPr>
        <vertAlign val="superscript"/>
        <sz val="11"/>
        <color theme="1"/>
        <rFont val="Arial"/>
        <family val="2"/>
      </rPr>
      <t xml:space="preserve"> 14</t>
    </r>
  </si>
  <si>
    <r>
      <t>IT OT Telecom Systems &amp; Network</t>
    </r>
    <r>
      <rPr>
        <b/>
        <vertAlign val="superscript"/>
        <sz val="11"/>
        <color theme="1"/>
        <rFont val="Arial"/>
        <family val="2"/>
      </rPr>
      <t>14</t>
    </r>
  </si>
  <si>
    <r>
      <t>SRP</t>
    </r>
    <r>
      <rPr>
        <vertAlign val="superscript"/>
        <sz val="11"/>
        <color theme="1"/>
        <rFont val="Arial"/>
        <family val="2"/>
      </rPr>
      <t>14</t>
    </r>
  </si>
  <si>
    <r>
      <t>OpEx</t>
    </r>
    <r>
      <rPr>
        <vertAlign val="superscript"/>
        <sz val="11"/>
        <color theme="1"/>
        <rFont val="Arial"/>
        <family val="2"/>
      </rPr>
      <t>14</t>
    </r>
  </si>
  <si>
    <r>
      <t>Federally Funded</t>
    </r>
    <r>
      <rPr>
        <vertAlign val="superscript"/>
        <sz val="11"/>
        <color theme="1"/>
        <rFont val="Arial"/>
        <family val="2"/>
      </rPr>
      <t>14</t>
    </r>
  </si>
  <si>
    <r>
      <t>Compliance &amp; Studies</t>
    </r>
    <r>
      <rPr>
        <b/>
        <vertAlign val="superscript"/>
        <sz val="11"/>
        <color theme="1"/>
        <rFont val="Arial"/>
        <family val="2"/>
      </rPr>
      <t>14</t>
    </r>
  </si>
  <si>
    <r>
      <t>IT OT Enablement Program</t>
    </r>
    <r>
      <rPr>
        <b/>
        <vertAlign val="superscript"/>
        <sz val="11"/>
        <color theme="1"/>
        <rFont val="Arial"/>
        <family val="2"/>
      </rPr>
      <t>14</t>
    </r>
  </si>
  <si>
    <r>
      <t>Critical Financial Systems</t>
    </r>
    <r>
      <rPr>
        <b/>
        <vertAlign val="superscript"/>
        <sz val="11"/>
        <color theme="1"/>
        <rFont val="Arial"/>
        <family val="2"/>
      </rPr>
      <t>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</si>
</sst>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1" formatCode="_(* #,##0_);_(* \(#,##0\);_(* &quot;-&quot;_);_(@_)"/>
    <numFmt numFmtId="44" formatCode="_(&quot;$&quot;* #,##0.00_);_(&quot;$&quot;* \(#,##0.00\);_(&quot;$&quot;* &quot;-&quot;??_);_(@_)"/>
    <numFmt numFmtId="43" formatCode="_(* #,##0.00_);_(* \(#,##0.00\);_(* &quot;-&quot;??_);_(@_)"/>
    <numFmt numFmtId="164" formatCode="_(&quot;$&quot;* #,##0.0_);_(&quot;$&quot;* \(#,##0.0\);_(&quot;$&quot;* &quot;-&quot;??_);_(@_)"/>
    <numFmt numFmtId="165" formatCode="_(* #,##0.0_);_(* \(#,##0.0\);_(* &quot;-&quot;??_);_(@_)"/>
    <numFmt numFmtId="166" formatCode="_(&quot;$&quot;* #,##0.0_);_(&quot;$&quot;* \(#,##0.0\);_(&quot;$&quot;* &quot;-&quot;?_);_(@_)"/>
    <numFmt numFmtId="167" formatCode="&quot;$&quot;#,##0.0,,"/>
    <numFmt numFmtId="168" formatCode="_(&quot;$&quot;* #,##0_);_(&quot;$&quot;* \(#,##0\);_(&quot;$&quot;* &quot;-&quot;??_);_(@_)"/>
    <numFmt numFmtId="169" formatCode="0%_);\(0%\);\-_)"/>
    <numFmt numFmtId="170" formatCode="_(* #,##0_);_(* \(#,##0\);_(* &quot;-&quot;??_);_(@_)"/>
    <numFmt numFmtId="171" formatCode="0.0"/>
    <numFmt numFmtId="172" formatCode="#,##0,"/>
    <numFmt numFmtId="173" formatCode="_(* #,##0.000000_);_(* \(#,##0.000000\);_(* &quot;-&quot;??_);_(@_)"/>
    <numFmt numFmtId="174" formatCode="_(* #,##0.0_);_(* \(#,##0.0\);_(* &quot;-&quot;?_);_(@_)"/>
  </numFmts>
  <fonts count="38"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1"/>
      <color theme="1"/>
      <name val="Arial"/>
      <family val="2"/>
    </font>
    <font>
      <i/>
      <sz val="11"/>
      <color theme="1"/>
      <name val="Arial"/>
      <family val="2"/>
    </font>
    <font>
      <sz val="11"/>
      <name val="Arial"/>
      <family val="2"/>
    </font>
    <font>
      <b/>
      <sz val="11"/>
      <color theme="1"/>
      <name val="Arial"/>
      <family val="2"/>
    </font>
    <font>
      <b/>
      <sz val="11"/>
      <color rgb="FF000000"/>
      <name val="Arial"/>
      <family val="2"/>
    </font>
    <font>
      <b/>
      <sz val="14"/>
      <color theme="1"/>
      <name val="Arial"/>
      <family val="2"/>
    </font>
    <font>
      <b/>
      <sz val="20"/>
      <color theme="1"/>
      <name val="Arial"/>
      <family val="2"/>
    </font>
    <font>
      <b/>
      <i/>
      <sz val="11"/>
      <color theme="1"/>
      <name val="Arial"/>
      <family val="2"/>
    </font>
    <font>
      <i/>
      <sz val="9"/>
      <color theme="1"/>
      <name val="Arial"/>
      <family val="2"/>
    </font>
    <font>
      <b/>
      <sz val="11"/>
      <name val="Arial"/>
      <family val="2"/>
    </font>
    <font>
      <sz val="11"/>
      <color rgb="FFFF0000"/>
      <name val="Arial"/>
      <family val="2"/>
    </font>
    <font>
      <i/>
      <sz val="10"/>
      <color theme="1"/>
      <name val="Arial"/>
      <family val="2"/>
    </font>
    <font>
      <b/>
      <sz val="16"/>
      <color theme="1"/>
      <name val="Arial"/>
      <family val="2"/>
    </font>
    <font>
      <sz val="9"/>
      <color theme="1"/>
      <name val="Arial"/>
      <family val="2"/>
    </font>
    <font>
      <b/>
      <sz val="10"/>
      <color theme="1"/>
      <name val="Arial"/>
      <family val="2"/>
    </font>
    <font>
      <sz val="20"/>
      <color theme="1"/>
      <name val="Arial"/>
      <family val="2"/>
    </font>
    <font>
      <b/>
      <vertAlign val="superscript"/>
      <sz val="10"/>
      <name val="Arial"/>
      <family val="2"/>
    </font>
    <font>
      <b/>
      <sz val="11"/>
      <color theme="1"/>
      <name val="Calibri"/>
      <family val="2"/>
      <scheme val="minor"/>
    </font>
    <font>
      <sz val="11"/>
      <name val="Calibri"/>
      <family val="2"/>
      <scheme val="minor"/>
    </font>
    <font>
      <b/>
      <sz val="11"/>
      <name val="Calibri"/>
      <family val="2"/>
      <scheme val="minor"/>
    </font>
    <font>
      <sz val="11"/>
      <color theme="1"/>
      <name val="Arial"/>
      <family val="2"/>
    </font>
    <font>
      <b/>
      <vertAlign val="superscript"/>
      <sz val="11"/>
      <color theme="1"/>
      <name val="Arial"/>
      <family val="2"/>
    </font>
    <font>
      <vertAlign val="superscript"/>
      <sz val="10"/>
      <color theme="1"/>
      <name val="Arial"/>
      <family val="2"/>
    </font>
    <font>
      <b/>
      <vertAlign val="superscript"/>
      <sz val="11"/>
      <color rgb="FF000000"/>
      <name val="Arial"/>
      <family val="2"/>
    </font>
    <font>
      <b/>
      <sz val="14"/>
      <color rgb="FF000000"/>
      <name val="Arial"/>
      <family val="2"/>
    </font>
    <font>
      <b/>
      <vertAlign val="superscript"/>
      <sz val="14"/>
      <color rgb="FF000000"/>
      <name val="Arial"/>
      <family val="2"/>
    </font>
    <font>
      <sz val="8"/>
      <name val="Calibri"/>
      <family val="2"/>
      <scheme val="minor"/>
    </font>
    <font>
      <sz val="11"/>
      <color rgb="FF000000"/>
      <name val="Arial"/>
      <family val="2"/>
    </font>
    <font>
      <b/>
      <sz val="10"/>
      <color rgb="FF000000"/>
      <name val="Arial"/>
      <family val="2"/>
    </font>
    <font>
      <b/>
      <vertAlign val="superscript"/>
      <sz val="10"/>
      <color rgb="FF000000"/>
      <name val="Arial"/>
      <family val="2"/>
    </font>
    <font>
      <vertAlign val="superscript"/>
      <sz val="11"/>
      <color theme="1"/>
      <name val="Arial"/>
      <family val="2"/>
    </font>
    <font>
      <b/>
      <sz val="11"/>
      <color rgb="FFFF0000"/>
      <name val="Arial"/>
      <family val="2"/>
    </font>
    <font>
      <b/>
      <vertAlign val="superscript"/>
      <sz val="11"/>
      <name val="Arial"/>
      <family val="2"/>
    </font>
    <font>
      <i/>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5E1E6"/>
        <bgColor indexed="64"/>
      </patternFill>
    </fill>
    <fill>
      <patternFill patternType="solid">
        <fgColor rgb="FFFFFFFF"/>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4" fillId="0" borderId="0" xfId="0" applyFont="1" applyAlignment="1">
      <alignment horizontal="left" indent="2"/>
    </xf>
    <xf numFmtId="0" fontId="4" fillId="0" borderId="1" xfId="0" applyFont="1" applyBorder="1"/>
    <xf numFmtId="0" fontId="5" fillId="0" borderId="2" xfId="0" applyFont="1" applyBorder="1" applyAlignment="1">
      <alignment horizontal="center"/>
    </xf>
    <xf numFmtId="0" fontId="4" fillId="0" borderId="2" xfId="0" applyFont="1" applyBorder="1"/>
    <xf numFmtId="0" fontId="5" fillId="2" borderId="2" xfId="0" applyFont="1" applyFill="1" applyBorder="1" applyAlignment="1">
      <alignment horizontal="center"/>
    </xf>
    <xf numFmtId="0" fontId="4" fillId="0" borderId="7" xfId="0" applyFont="1" applyBorder="1"/>
    <xf numFmtId="0" fontId="4" fillId="0" borderId="3" xfId="0" applyFont="1" applyBorder="1"/>
    <xf numFmtId="0" fontId="4" fillId="0" borderId="0" xfId="0" applyFont="1"/>
    <xf numFmtId="0" fontId="4" fillId="0" borderId="8" xfId="0" applyFont="1" applyBorder="1"/>
    <xf numFmtId="0" fontId="5" fillId="0" borderId="3" xfId="0" applyFont="1" applyBorder="1" applyAlignment="1">
      <alignment horizontal="center"/>
    </xf>
    <xf numFmtId="0" fontId="7" fillId="0" borderId="0" xfId="0" applyFont="1" applyAlignment="1">
      <alignment horizontal="center" vertical="center"/>
    </xf>
    <xf numFmtId="164" fontId="4" fillId="3" borderId="0" xfId="1" applyNumberFormat="1" applyFont="1" applyFill="1" applyBorder="1"/>
    <xf numFmtId="9" fontId="4" fillId="3" borderId="0" xfId="3" applyFont="1" applyFill="1"/>
    <xf numFmtId="167" fontId="8" fillId="0" borderId="0" xfId="0" applyNumberFormat="1" applyFont="1" applyAlignment="1">
      <alignment horizontal="left" vertical="center"/>
    </xf>
    <xf numFmtId="164" fontId="7" fillId="0" borderId="4" xfId="1" applyNumberFormat="1" applyFont="1" applyBorder="1"/>
    <xf numFmtId="9" fontId="7" fillId="0" borderId="4" xfId="3" applyFont="1" applyBorder="1"/>
    <xf numFmtId="165" fontId="4" fillId="0" borderId="0" xfId="1" applyNumberFormat="1" applyFont="1"/>
    <xf numFmtId="0" fontId="4" fillId="0" borderId="5" xfId="0" applyFont="1" applyBorder="1"/>
    <xf numFmtId="0" fontId="4" fillId="0" borderId="6" xfId="0" applyFont="1" applyBorder="1"/>
    <xf numFmtId="0" fontId="4" fillId="0" borderId="9" xfId="0" applyFont="1" applyBorder="1"/>
    <xf numFmtId="0" fontId="9" fillId="2" borderId="0" xfId="0" applyFont="1" applyFill="1"/>
    <xf numFmtId="0" fontId="4" fillId="2" borderId="0" xfId="0" applyFont="1" applyFill="1"/>
    <xf numFmtId="0" fontId="10" fillId="2" borderId="0" xfId="0" applyFont="1" applyFill="1"/>
    <xf numFmtId="0" fontId="11" fillId="3" borderId="0" xfId="0" applyFont="1" applyFill="1"/>
    <xf numFmtId="0" fontId="4" fillId="2" borderId="1" xfId="0" applyFont="1" applyFill="1" applyBorder="1"/>
    <xf numFmtId="0" fontId="4" fillId="2" borderId="7"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center"/>
    </xf>
    <xf numFmtId="0" fontId="7" fillId="2" borderId="0" xfId="0" applyFont="1" applyFill="1"/>
    <xf numFmtId="0" fontId="7" fillId="2" borderId="0" xfId="0" applyFont="1" applyFill="1" applyAlignment="1">
      <alignment horizontal="centerContinuous"/>
    </xf>
    <xf numFmtId="0" fontId="4" fillId="2" borderId="8" xfId="0" applyFont="1" applyFill="1" applyBorder="1"/>
    <xf numFmtId="0" fontId="4" fillId="2" borderId="0" xfId="0" quotePrefix="1" applyFont="1" applyFill="1"/>
    <xf numFmtId="0" fontId="7" fillId="0" borderId="0" xfId="0" applyFont="1"/>
    <xf numFmtId="0" fontId="4" fillId="2" borderId="0" xfId="0" applyFont="1" applyFill="1" applyAlignment="1">
      <alignment horizontal="left" indent="2"/>
    </xf>
    <xf numFmtId="165" fontId="6" fillId="2" borderId="0" xfId="1" applyNumberFormat="1" applyFont="1" applyFill="1"/>
    <xf numFmtId="169" fontId="6" fillId="2" borderId="0" xfId="1" applyNumberFormat="1" applyFont="1" applyFill="1" applyBorder="1"/>
    <xf numFmtId="165" fontId="6" fillId="2" borderId="0" xfId="1" applyNumberFormat="1" applyFont="1" applyFill="1" applyBorder="1"/>
    <xf numFmtId="165" fontId="6" fillId="2" borderId="0" xfId="1" applyNumberFormat="1" applyFont="1" applyFill="1" applyBorder="1" applyAlignment="1">
      <alignment horizontal="center"/>
    </xf>
    <xf numFmtId="165" fontId="6" fillId="2" borderId="6" xfId="1" applyNumberFormat="1" applyFont="1" applyFill="1" applyBorder="1"/>
    <xf numFmtId="169" fontId="6" fillId="2" borderId="6" xfId="1" applyNumberFormat="1" applyFont="1" applyFill="1" applyBorder="1"/>
    <xf numFmtId="164" fontId="7" fillId="2" borderId="0" xfId="1" applyNumberFormat="1" applyFont="1" applyFill="1"/>
    <xf numFmtId="164" fontId="7" fillId="2" borderId="2" xfId="1" applyNumberFormat="1" applyFont="1" applyFill="1" applyBorder="1"/>
    <xf numFmtId="169" fontId="13" fillId="2" borderId="0" xfId="1" applyNumberFormat="1" applyFont="1" applyFill="1" applyBorder="1"/>
    <xf numFmtId="164" fontId="7" fillId="2" borderId="2" xfId="1" applyNumberFormat="1" applyFont="1" applyFill="1" applyBorder="1" applyAlignment="1">
      <alignment horizontal="center"/>
    </xf>
    <xf numFmtId="169" fontId="13" fillId="2" borderId="2" xfId="1" applyNumberFormat="1" applyFont="1" applyFill="1" applyBorder="1"/>
    <xf numFmtId="165" fontId="7" fillId="2" borderId="0" xfId="1" applyNumberFormat="1" applyFont="1" applyFill="1"/>
    <xf numFmtId="171" fontId="6" fillId="2" borderId="0" xfId="1" applyNumberFormat="1" applyFont="1" applyFill="1" applyBorder="1"/>
    <xf numFmtId="165" fontId="7" fillId="2" borderId="0" xfId="1" applyNumberFormat="1" applyFont="1" applyFill="1" applyBorder="1"/>
    <xf numFmtId="165" fontId="7" fillId="2" borderId="0" xfId="1" applyNumberFormat="1" applyFont="1" applyFill="1" applyBorder="1" applyAlignment="1">
      <alignment horizontal="center"/>
    </xf>
    <xf numFmtId="165" fontId="4" fillId="2" borderId="0" xfId="1" applyNumberFormat="1" applyFont="1" applyFill="1"/>
    <xf numFmtId="169" fontId="4" fillId="2" borderId="0" xfId="1" applyNumberFormat="1" applyFont="1" applyFill="1" applyBorder="1"/>
    <xf numFmtId="165" fontId="4" fillId="2" borderId="0" xfId="1" applyNumberFormat="1" applyFont="1" applyFill="1" applyAlignment="1">
      <alignment horizontal="center"/>
    </xf>
    <xf numFmtId="164" fontId="7" fillId="2" borderId="4" xfId="2" applyNumberFormat="1" applyFont="1" applyFill="1" applyBorder="1"/>
    <xf numFmtId="169" fontId="7" fillId="2" borderId="4" xfId="2" applyNumberFormat="1" applyFont="1" applyFill="1" applyBorder="1"/>
    <xf numFmtId="164" fontId="7" fillId="2" borderId="4" xfId="2" applyNumberFormat="1" applyFont="1" applyFill="1" applyBorder="1" applyAlignment="1">
      <alignment horizontal="center"/>
    </xf>
    <xf numFmtId="169" fontId="13" fillId="2" borderId="4" xfId="1" applyNumberFormat="1" applyFont="1" applyFill="1" applyBorder="1"/>
    <xf numFmtId="0" fontId="14" fillId="2" borderId="0" xfId="0" applyFont="1" applyFill="1"/>
    <xf numFmtId="0" fontId="4" fillId="2" borderId="3" xfId="0" applyFont="1" applyFill="1" applyBorder="1"/>
    <xf numFmtId="0" fontId="4" fillId="2" borderId="5" xfId="0" applyFont="1" applyFill="1" applyBorder="1"/>
    <xf numFmtId="0" fontId="4" fillId="2" borderId="6" xfId="0" applyFont="1" applyFill="1" applyBorder="1"/>
    <xf numFmtId="0" fontId="4" fillId="2" borderId="9" xfId="0" applyFont="1" applyFill="1" applyBorder="1"/>
    <xf numFmtId="170" fontId="4" fillId="2" borderId="0" xfId="0" applyNumberFormat="1" applyFont="1" applyFill="1"/>
    <xf numFmtId="43" fontId="4" fillId="2" borderId="0" xfId="0" applyNumberFormat="1" applyFont="1" applyFill="1"/>
    <xf numFmtId="0" fontId="15" fillId="0" borderId="0" xfId="0" applyFont="1"/>
    <xf numFmtId="0" fontId="9" fillId="2" borderId="0" xfId="0" applyFont="1" applyFill="1" applyAlignment="1">
      <alignment horizontal="left"/>
    </xf>
    <xf numFmtId="0" fontId="16" fillId="0" borderId="0" xfId="0" applyFont="1"/>
    <xf numFmtId="0" fontId="3" fillId="0" borderId="0" xfId="0" applyFont="1"/>
    <xf numFmtId="167" fontId="8" fillId="0" borderId="0" xfId="0" applyNumberFormat="1" applyFont="1" applyAlignment="1">
      <alignment horizontal="left"/>
    </xf>
    <xf numFmtId="166" fontId="4" fillId="0" borderId="0" xfId="0" applyNumberFormat="1" applyFont="1"/>
    <xf numFmtId="0" fontId="9" fillId="0" borderId="0" xfId="0" applyFont="1" applyAlignment="1">
      <alignment vertical="top"/>
    </xf>
    <xf numFmtId="0" fontId="10" fillId="0" borderId="0" xfId="0" applyFont="1"/>
    <xf numFmtId="0" fontId="11" fillId="0" borderId="0" xfId="0" applyFont="1"/>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left" indent="1"/>
    </xf>
    <xf numFmtId="9" fontId="4" fillId="0" borderId="0" xfId="3" applyFont="1"/>
    <xf numFmtId="170" fontId="6" fillId="2" borderId="0" xfId="1" applyNumberFormat="1" applyFont="1" applyFill="1" applyBorder="1"/>
    <xf numFmtId="43" fontId="17" fillId="0" borderId="0" xfId="1" applyFont="1"/>
    <xf numFmtId="0" fontId="18" fillId="2" borderId="0" xfId="0" applyFont="1" applyFill="1"/>
    <xf numFmtId="0" fontId="3" fillId="2" borderId="0" xfId="0" applyFont="1" applyFill="1"/>
    <xf numFmtId="168" fontId="4" fillId="0" borderId="0" xfId="0" applyNumberFormat="1" applyFont="1"/>
    <xf numFmtId="0" fontId="9" fillId="0" borderId="0" xfId="0" applyFont="1" applyAlignment="1">
      <alignment horizontal="left" vertical="top"/>
    </xf>
    <xf numFmtId="0" fontId="19" fillId="0" borderId="0" xfId="0" applyFont="1"/>
    <xf numFmtId="0" fontId="17" fillId="0" borderId="0" xfId="0" applyFont="1"/>
    <xf numFmtId="0" fontId="12" fillId="2" borderId="1" xfId="0" applyFont="1" applyFill="1" applyBorder="1"/>
    <xf numFmtId="0" fontId="12" fillId="2" borderId="2" xfId="0" applyFont="1" applyFill="1" applyBorder="1"/>
    <xf numFmtId="0" fontId="17" fillId="0" borderId="7" xfId="0" applyFont="1" applyBorder="1"/>
    <xf numFmtId="0" fontId="5" fillId="2" borderId="3" xfId="0" applyFont="1" applyFill="1" applyBorder="1"/>
    <xf numFmtId="0" fontId="5" fillId="2" borderId="3" xfId="0" applyFont="1" applyFill="1" applyBorder="1" applyAlignment="1">
      <alignment horizontal="right"/>
    </xf>
    <xf numFmtId="0" fontId="12" fillId="2" borderId="3"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center"/>
    </xf>
    <xf numFmtId="43" fontId="4" fillId="0" borderId="0" xfId="0" applyNumberFormat="1" applyFont="1"/>
    <xf numFmtId="165" fontId="6" fillId="0" borderId="0" xfId="1" applyNumberFormat="1" applyFont="1" applyFill="1" applyBorder="1"/>
    <xf numFmtId="0" fontId="4" fillId="0" borderId="0" xfId="0" applyFont="1" applyAlignment="1">
      <alignment horizontal="center" vertical="center"/>
    </xf>
    <xf numFmtId="0" fontId="7" fillId="2" borderId="0" xfId="0" applyFont="1" applyFill="1" applyAlignment="1">
      <alignment horizontal="left"/>
    </xf>
    <xf numFmtId="164" fontId="13" fillId="2" borderId="2" xfId="1" applyNumberFormat="1" applyFont="1" applyFill="1" applyBorder="1"/>
    <xf numFmtId="165" fontId="13" fillId="2" borderId="0" xfId="1" applyNumberFormat="1" applyFont="1" applyFill="1" applyBorder="1"/>
    <xf numFmtId="0" fontId="4" fillId="0" borderId="0" xfId="0" applyFont="1" applyAlignment="1">
      <alignment horizontal="center" vertical="center" textRotation="90"/>
    </xf>
    <xf numFmtId="0" fontId="4" fillId="2" borderId="0" xfId="0" applyFont="1" applyFill="1" applyAlignment="1">
      <alignment horizontal="center" vertical="center" textRotation="90"/>
    </xf>
    <xf numFmtId="164" fontId="13" fillId="2" borderId="4" xfId="1" applyNumberFormat="1" applyFont="1" applyFill="1" applyBorder="1"/>
    <xf numFmtId="0" fontId="5" fillId="0" borderId="6" xfId="0" applyFont="1" applyBorder="1" applyAlignment="1">
      <alignment horizontal="right"/>
    </xf>
    <xf numFmtId="43" fontId="4" fillId="0" borderId="6" xfId="0" applyNumberFormat="1" applyFont="1" applyBorder="1"/>
    <xf numFmtId="43" fontId="4" fillId="0" borderId="9" xfId="0" applyNumberFormat="1" applyFont="1" applyBorder="1"/>
    <xf numFmtId="0" fontId="5" fillId="0" borderId="0" xfId="0" applyFont="1" applyAlignment="1">
      <alignment horizontal="right"/>
    </xf>
    <xf numFmtId="0" fontId="5" fillId="2" borderId="0" xfId="0" applyFont="1" applyFill="1"/>
    <xf numFmtId="0" fontId="5" fillId="2" borderId="0" xfId="0" applyFont="1" applyFill="1" applyAlignment="1">
      <alignment horizontal="right"/>
    </xf>
    <xf numFmtId="0" fontId="12" fillId="2" borderId="0" xfId="0" applyFont="1" applyFill="1" applyAlignment="1">
      <alignment horizontal="right"/>
    </xf>
    <xf numFmtId="164" fontId="13" fillId="2" borderId="2" xfId="1" applyNumberFormat="1" applyFont="1" applyFill="1" applyBorder="1" applyAlignment="1">
      <alignment horizontal="center"/>
    </xf>
    <xf numFmtId="165" fontId="13" fillId="2" borderId="0" xfId="1" applyNumberFormat="1" applyFont="1" applyFill="1" applyBorder="1" applyAlignment="1">
      <alignment horizontal="center"/>
    </xf>
    <xf numFmtId="164" fontId="13" fillId="2" borderId="2" xfId="1" applyNumberFormat="1" applyFont="1" applyFill="1" applyBorder="1" applyAlignment="1"/>
    <xf numFmtId="169" fontId="13" fillId="2" borderId="2" xfId="1" applyNumberFormat="1" applyFont="1" applyFill="1" applyBorder="1" applyAlignment="1">
      <alignment horizontal="right"/>
    </xf>
    <xf numFmtId="164" fontId="13" fillId="2" borderId="4" xfId="1" applyNumberFormat="1" applyFont="1" applyFill="1" applyBorder="1" applyAlignment="1">
      <alignment horizontal="center"/>
    </xf>
    <xf numFmtId="164" fontId="13" fillId="2" borderId="4" xfId="1" applyNumberFormat="1" applyFont="1" applyFill="1" applyBorder="1" applyAlignment="1"/>
    <xf numFmtId="169" fontId="13" fillId="2" borderId="4" xfId="1" applyNumberFormat="1" applyFont="1" applyFill="1" applyBorder="1" applyAlignment="1">
      <alignment horizontal="right"/>
    </xf>
    <xf numFmtId="43" fontId="7" fillId="2" borderId="0" xfId="1" applyFont="1" applyFill="1" applyBorder="1"/>
    <xf numFmtId="43" fontId="7" fillId="2" borderId="8" xfId="1" applyFont="1" applyFill="1" applyBorder="1"/>
    <xf numFmtId="43" fontId="7" fillId="2" borderId="6" xfId="0" applyNumberFormat="1" applyFont="1" applyFill="1" applyBorder="1"/>
    <xf numFmtId="43" fontId="7" fillId="2" borderId="9" xfId="0" applyNumberFormat="1" applyFont="1" applyFill="1" applyBorder="1"/>
    <xf numFmtId="0" fontId="7" fillId="0" borderId="0" xfId="0" applyFont="1" applyAlignment="1">
      <alignment horizontal="centerContinuous"/>
    </xf>
    <xf numFmtId="165" fontId="6" fillId="2" borderId="0" xfId="1" applyNumberFormat="1" applyFont="1" applyFill="1" applyAlignment="1">
      <alignment horizontal="center"/>
    </xf>
    <xf numFmtId="169" fontId="13" fillId="2" borderId="0" xfId="1" applyNumberFormat="1" applyFont="1" applyFill="1" applyBorder="1" applyAlignment="1">
      <alignment horizontal="center"/>
    </xf>
    <xf numFmtId="41" fontId="4" fillId="0" borderId="0" xfId="0" applyNumberFormat="1" applyFont="1"/>
    <xf numFmtId="43" fontId="7" fillId="2" borderId="0" xfId="0" applyNumberFormat="1" applyFont="1" applyFill="1"/>
    <xf numFmtId="44" fontId="4" fillId="0" borderId="0" xfId="0" applyNumberFormat="1" applyFont="1"/>
    <xf numFmtId="0" fontId="4" fillId="2" borderId="0" xfId="0" applyFont="1" applyFill="1" applyAlignment="1">
      <alignment horizontal="left" indent="1"/>
    </xf>
    <xf numFmtId="0" fontId="9" fillId="0" borderId="0" xfId="0" applyFont="1" applyAlignment="1">
      <alignment vertical="top" wrapText="1"/>
    </xf>
    <xf numFmtId="172" fontId="22" fillId="2" borderId="0" xfId="4" applyNumberFormat="1" applyFont="1" applyFill="1" applyBorder="1"/>
    <xf numFmtId="0" fontId="21" fillId="2" borderId="0" xfId="0" applyFont="1" applyFill="1" applyAlignment="1">
      <alignment horizontal="left" vertical="center"/>
    </xf>
    <xf numFmtId="172" fontId="23" fillId="2" borderId="0" xfId="4" applyNumberFormat="1" applyFont="1" applyFill="1" applyBorder="1"/>
    <xf numFmtId="165" fontId="17" fillId="0" borderId="0" xfId="1" applyNumberFormat="1" applyFont="1"/>
    <xf numFmtId="0" fontId="7" fillId="0" borderId="0" xfId="0" applyFont="1" applyAlignment="1">
      <alignment horizontal="centerContinuous" vertical="center"/>
    </xf>
    <xf numFmtId="0" fontId="24" fillId="0" borderId="0" xfId="0" applyFont="1"/>
    <xf numFmtId="0" fontId="2" fillId="2" borderId="0" xfId="0" applyFont="1" applyFill="1" applyAlignment="1">
      <alignment horizontal="centerContinuous" vertical="center"/>
    </xf>
    <xf numFmtId="164" fontId="7" fillId="0" borderId="4" xfId="1" applyNumberFormat="1" applyFont="1" applyBorder="1" applyAlignment="1">
      <alignment horizontal="center" vertical="center"/>
    </xf>
    <xf numFmtId="0" fontId="5" fillId="2" borderId="8" xfId="0" applyFont="1" applyFill="1" applyBorder="1" applyAlignment="1">
      <alignment horizontal="center"/>
    </xf>
    <xf numFmtId="44" fontId="4" fillId="0" borderId="0" xfId="2" applyFont="1"/>
    <xf numFmtId="0" fontId="7" fillId="2" borderId="0" xfId="0" applyFont="1" applyFill="1" applyAlignment="1">
      <alignment horizontal="left" indent="3"/>
    </xf>
    <xf numFmtId="9" fontId="7" fillId="3" borderId="0" xfId="3" applyFont="1" applyFill="1" applyBorder="1"/>
    <xf numFmtId="0" fontId="7" fillId="0" borderId="8" xfId="0" applyFont="1" applyBorder="1"/>
    <xf numFmtId="0" fontId="4" fillId="0" borderId="0" xfId="0" applyFont="1" applyAlignment="1">
      <alignment horizontal="left" indent="4"/>
    </xf>
    <xf numFmtId="165" fontId="4" fillId="0" borderId="0" xfId="1" applyNumberFormat="1" applyFont="1" applyFill="1" applyBorder="1"/>
    <xf numFmtId="9" fontId="4" fillId="3" borderId="0" xfId="3" applyFont="1" applyFill="1" applyBorder="1"/>
    <xf numFmtId="165" fontId="4" fillId="0" borderId="0" xfId="1" applyNumberFormat="1" applyFont="1" applyFill="1" applyBorder="1" applyAlignment="1">
      <alignment horizontal="center" vertical="center"/>
    </xf>
    <xf numFmtId="165" fontId="4" fillId="0" borderId="0" xfId="1" applyNumberFormat="1" applyFont="1" applyBorder="1"/>
    <xf numFmtId="0" fontId="15" fillId="2" borderId="0" xfId="0" applyFont="1" applyFill="1"/>
    <xf numFmtId="0" fontId="7" fillId="0" borderId="0" xfId="0" applyFont="1" applyAlignment="1">
      <alignment horizontal="left" indent="2"/>
    </xf>
    <xf numFmtId="173" fontId="4" fillId="2" borderId="0" xfId="1" applyNumberFormat="1" applyFont="1" applyFill="1"/>
    <xf numFmtId="9" fontId="7" fillId="3" borderId="0" xfId="3" applyFont="1" applyFill="1"/>
    <xf numFmtId="171" fontId="4" fillId="0" borderId="0" xfId="0" applyNumberFormat="1" applyFont="1"/>
    <xf numFmtId="0" fontId="7" fillId="0" borderId="0" xfId="0" applyFont="1" applyAlignment="1">
      <alignment horizontal="center" wrapText="1"/>
    </xf>
    <xf numFmtId="0" fontId="2" fillId="0" borderId="0" xfId="0" applyFont="1" applyAlignment="1">
      <alignment horizontal="center" wrapText="1"/>
    </xf>
    <xf numFmtId="0" fontId="26" fillId="0" borderId="0" xfId="0" applyFont="1"/>
    <xf numFmtId="0" fontId="26" fillId="2" borderId="0" xfId="0" applyFont="1" applyFill="1" applyAlignment="1">
      <alignment vertical="top"/>
    </xf>
    <xf numFmtId="169" fontId="4" fillId="3" borderId="0" xfId="3" applyNumberFormat="1" applyFont="1" applyFill="1"/>
    <xf numFmtId="169" fontId="7" fillId="0" borderId="4" xfId="3" applyNumberFormat="1" applyFont="1" applyBorder="1"/>
    <xf numFmtId="0" fontId="4" fillId="2" borderId="2" xfId="0" applyFont="1" applyFill="1" applyBorder="1"/>
    <xf numFmtId="169" fontId="6" fillId="2" borderId="0" xfId="1" applyNumberFormat="1" applyFont="1" applyFill="1"/>
    <xf numFmtId="0" fontId="2" fillId="4" borderId="0" xfId="0" applyFont="1" applyFill="1" applyAlignment="1">
      <alignment horizontal="center" vertical="center" wrapText="1"/>
    </xf>
    <xf numFmtId="0" fontId="7" fillId="0" borderId="0" xfId="0" applyFont="1" applyAlignment="1">
      <alignment horizontal="left" indent="3"/>
    </xf>
    <xf numFmtId="0" fontId="9" fillId="0" borderId="0" xfId="0" applyFont="1" applyAlignment="1">
      <alignment horizontal="left"/>
    </xf>
    <xf numFmtId="0" fontId="12" fillId="2" borderId="0" xfId="0" applyFont="1" applyFill="1" applyAlignment="1">
      <alignment horizontal="center"/>
    </xf>
    <xf numFmtId="0" fontId="12" fillId="0" borderId="3" xfId="0" applyFont="1" applyBorder="1" applyAlignment="1">
      <alignment horizontal="right"/>
    </xf>
    <xf numFmtId="174" fontId="4" fillId="0" borderId="0" xfId="0" applyNumberFormat="1" applyFont="1"/>
    <xf numFmtId="164" fontId="7" fillId="0" borderId="2" xfId="2" applyNumberFormat="1" applyFont="1" applyBorder="1"/>
    <xf numFmtId="9" fontId="7" fillId="0" borderId="2" xfId="3" applyFont="1" applyBorder="1" applyAlignment="1">
      <alignment horizontal="center"/>
    </xf>
    <xf numFmtId="164" fontId="7" fillId="0" borderId="4" xfId="2" applyNumberFormat="1" applyFont="1" applyBorder="1"/>
    <xf numFmtId="9" fontId="7" fillId="0" borderId="4" xfId="3" applyFont="1" applyBorder="1" applyAlignment="1">
      <alignment horizontal="center"/>
    </xf>
    <xf numFmtId="0" fontId="4" fillId="0" borderId="0" xfId="0" applyFont="1" applyAlignment="1">
      <alignment vertical="top"/>
    </xf>
    <xf numFmtId="43" fontId="4" fillId="0" borderId="0" xfId="1" applyFont="1"/>
    <xf numFmtId="0" fontId="4" fillId="0" borderId="0" xfId="0" applyFont="1" applyAlignment="1">
      <alignment wrapText="1"/>
    </xf>
    <xf numFmtId="164" fontId="7" fillId="0" borderId="10" xfId="2" applyNumberFormat="1" applyFont="1" applyBorder="1"/>
    <xf numFmtId="171" fontId="6" fillId="5" borderId="0" xfId="0" applyNumberFormat="1" applyFont="1" applyFill="1"/>
    <xf numFmtId="164" fontId="7" fillId="0" borderId="0" xfId="2" applyNumberFormat="1" applyFont="1" applyFill="1" applyBorder="1"/>
    <xf numFmtId="164" fontId="13" fillId="2" borderId="0" xfId="2" applyNumberFormat="1" applyFont="1" applyFill="1" applyBorder="1"/>
    <xf numFmtId="169" fontId="13" fillId="2" borderId="0" xfId="3" applyNumberFormat="1" applyFont="1" applyFill="1" applyBorder="1"/>
    <xf numFmtId="164" fontId="6" fillId="2" borderId="0" xfId="2" applyNumberFormat="1" applyFont="1" applyFill="1" applyBorder="1"/>
    <xf numFmtId="164" fontId="6" fillId="2" borderId="6" xfId="2" applyNumberFormat="1" applyFont="1" applyFill="1" applyBorder="1"/>
    <xf numFmtId="164" fontId="13" fillId="2" borderId="6" xfId="2" applyNumberFormat="1" applyFont="1" applyFill="1" applyBorder="1"/>
    <xf numFmtId="0" fontId="7" fillId="2" borderId="0" xfId="0" applyFont="1" applyFill="1" applyAlignment="1">
      <alignment horizontal="left" wrapText="1" indent="3"/>
    </xf>
    <xf numFmtId="0" fontId="31" fillId="0" borderId="0" xfId="0" applyFont="1"/>
    <xf numFmtId="9" fontId="13" fillId="2" borderId="2" xfId="1" applyNumberFormat="1" applyFont="1" applyFill="1" applyBorder="1" applyAlignment="1">
      <alignment horizontal="right"/>
    </xf>
    <xf numFmtId="9" fontId="4" fillId="0" borderId="0" xfId="0" applyNumberFormat="1" applyFont="1"/>
    <xf numFmtId="9" fontId="13" fillId="2" borderId="0" xfId="2" applyNumberFormat="1" applyFont="1" applyFill="1" applyBorder="1"/>
    <xf numFmtId="169" fontId="8" fillId="0" borderId="2" xfId="0" applyNumberFormat="1" applyFont="1" applyBorder="1"/>
    <xf numFmtId="164" fontId="13" fillId="2" borderId="0" xfId="1" applyNumberFormat="1" applyFont="1" applyFill="1" applyBorder="1"/>
    <xf numFmtId="0" fontId="34" fillId="0" borderId="0" xfId="0" applyFont="1"/>
    <xf numFmtId="8" fontId="13" fillId="5" borderId="0" xfId="0" applyNumberFormat="1" applyFont="1" applyFill="1"/>
    <xf numFmtId="0" fontId="13" fillId="0" borderId="0" xfId="0" applyFont="1" applyAlignment="1">
      <alignment horizontal="left"/>
    </xf>
    <xf numFmtId="0" fontId="37" fillId="0" borderId="3" xfId="0" applyFont="1" applyBorder="1" applyAlignment="1">
      <alignment horizontal="center"/>
    </xf>
    <xf numFmtId="169" fontId="35" fillId="0" borderId="0" xfId="2" applyNumberFormat="1" applyFont="1" applyFill="1" applyBorder="1"/>
    <xf numFmtId="164" fontId="13" fillId="0" borderId="0" xfId="2" applyNumberFormat="1" applyFont="1" applyFill="1"/>
    <xf numFmtId="164" fontId="13" fillId="0" borderId="0" xfId="2" applyNumberFormat="1" applyFont="1" applyFill="1" applyBorder="1"/>
    <xf numFmtId="164" fontId="6" fillId="2" borderId="0" xfId="2" applyNumberFormat="1" applyFont="1" applyFill="1"/>
    <xf numFmtId="0" fontId="8" fillId="0" borderId="0" xfId="0" applyFont="1" applyAlignment="1">
      <alignment horizontal="left"/>
    </xf>
    <xf numFmtId="169" fontId="13" fillId="2" borderId="0" xfId="2" applyNumberFormat="1" applyFont="1" applyFill="1"/>
    <xf numFmtId="0" fontId="32" fillId="4" borderId="0" xfId="0" applyFont="1" applyFill="1" applyAlignment="1">
      <alignment horizontal="center" vertical="center" wrapText="1"/>
    </xf>
    <xf numFmtId="165" fontId="6" fillId="0" borderId="0" xfId="1" applyNumberFormat="1" applyFont="1" applyFill="1"/>
    <xf numFmtId="9" fontId="8" fillId="0" borderId="2" xfId="0" applyNumberFormat="1" applyFont="1" applyBorder="1"/>
    <xf numFmtId="0" fontId="28" fillId="0" borderId="0" xfId="0" applyFont="1" applyAlignment="1">
      <alignment horizontal="left" vertical="top" wrapText="1"/>
    </xf>
    <xf numFmtId="0" fontId="9" fillId="0" borderId="0" xfId="0" applyFont="1" applyAlignment="1">
      <alignment horizontal="left" vertical="top" wrapText="1"/>
    </xf>
    <xf numFmtId="0" fontId="15" fillId="2" borderId="0" xfId="0" applyFont="1" applyFill="1" applyAlignment="1">
      <alignment horizontal="left" wrapText="1"/>
    </xf>
    <xf numFmtId="0" fontId="7" fillId="0" borderId="0" xfId="0" applyFont="1" applyAlignment="1">
      <alignment horizontal="center"/>
    </xf>
    <xf numFmtId="0" fontId="7" fillId="0" borderId="8" xfId="0" applyFont="1" applyBorder="1" applyAlignment="1">
      <alignment horizontal="center"/>
    </xf>
    <xf numFmtId="0" fontId="2" fillId="2" borderId="0" xfId="0" applyFont="1" applyFill="1" applyAlignment="1">
      <alignment horizontal="center" vertical="center" wrapText="1"/>
    </xf>
  </cellXfs>
  <cellStyles count="5">
    <cellStyle name="Comma" xfId="1" builtinId="3"/>
    <cellStyle name="Comma 2" xfId="4" xr:uid="{D3776650-E190-4E4E-B5BD-1BB8AF392DD4}"/>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colors>
    <mruColors>
      <color rgb="FFE5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Daniel Fiorito" id="{92151AB4-0492-4B14-8FB5-8BE27307B2B7}" userId="S::Daniel.Fiorito@Lumapr.com::f3a9b81c-2630-4450-a4c6-05be2bbd1e2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5-04-28T17:51:08.38" personId="{92151AB4-0492-4B14-8FB5-8BE27307B2B7}" id="{1DACEADF-48C2-4BB0-87AA-5029E5F76FD8}" done="1">
    <text xml:space="preserve">Per prior conversations with Amanda we will not report EE in Q3.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60495-248B-4BA9-9176-A6211DFC947C}">
  <dimension ref="A1:S28"/>
  <sheetViews>
    <sheetView showGridLines="0" view="pageBreakPreview" zoomScaleNormal="100" zoomScaleSheetLayoutView="100" workbookViewId="0"/>
  </sheetViews>
  <sheetFormatPr defaultColWidth="3.5703125" defaultRowHeight="14.25" x14ac:dyDescent="0.2"/>
  <cols>
    <col min="1" max="1" width="7.5703125" style="8" bestFit="1" customWidth="1"/>
    <col min="2" max="2" width="3.5703125" style="8"/>
    <col min="3" max="3" width="4.42578125" style="8" customWidth="1"/>
    <col min="4" max="4" width="50.85546875" style="8" customWidth="1"/>
    <col min="5" max="11" width="15.140625" style="8" customWidth="1"/>
    <col min="12" max="12" width="2" style="8" customWidth="1"/>
    <col min="13" max="13" width="3.5703125" style="8"/>
    <col min="14" max="676" width="9.140625" style="8" customWidth="1"/>
    <col min="677" max="16384" width="3.5703125" style="8"/>
  </cols>
  <sheetData>
    <row r="1" spans="1:19" ht="18" x14ac:dyDescent="0.2">
      <c r="A1" s="70"/>
      <c r="B1" s="202" t="s">
        <v>0</v>
      </c>
      <c r="C1" s="203"/>
      <c r="D1" s="203"/>
    </row>
    <row r="2" spans="1:19" ht="26.25" x14ac:dyDescent="0.4">
      <c r="A2" s="71"/>
      <c r="B2" s="8" t="s">
        <v>1</v>
      </c>
    </row>
    <row r="3" spans="1:19" ht="14.25" customHeight="1" x14ac:dyDescent="0.2"/>
    <row r="4" spans="1:19" ht="14.25" customHeight="1" x14ac:dyDescent="0.2">
      <c r="C4" s="72"/>
    </row>
    <row r="5" spans="1:19" x14ac:dyDescent="0.2">
      <c r="C5" s="73"/>
      <c r="D5" s="5">
        <v>1</v>
      </c>
      <c r="E5" s="5">
        <v>2</v>
      </c>
      <c r="F5" s="5">
        <v>3</v>
      </c>
      <c r="G5" s="5">
        <v>4</v>
      </c>
      <c r="H5" s="5">
        <v>5</v>
      </c>
      <c r="I5" s="5">
        <v>6</v>
      </c>
      <c r="J5" s="5">
        <v>7</v>
      </c>
      <c r="K5" s="5">
        <v>8</v>
      </c>
      <c r="L5" s="26"/>
    </row>
    <row r="6" spans="1:19" ht="10.9" customHeight="1" x14ac:dyDescent="0.2">
      <c r="C6" s="74"/>
      <c r="D6" s="75"/>
      <c r="E6" s="75"/>
      <c r="F6" s="75"/>
      <c r="G6" s="75"/>
      <c r="H6" s="75"/>
      <c r="I6" s="75"/>
      <c r="J6" s="75"/>
      <c r="K6" s="75"/>
      <c r="L6" s="31"/>
    </row>
    <row r="7" spans="1:19" ht="39.75" x14ac:dyDescent="0.2">
      <c r="C7" s="74"/>
      <c r="D7" s="22"/>
      <c r="E7" s="161" t="s">
        <v>2</v>
      </c>
      <c r="F7" s="161" t="s">
        <v>3</v>
      </c>
      <c r="G7" s="161" t="s">
        <v>4</v>
      </c>
      <c r="H7" s="161" t="s">
        <v>5</v>
      </c>
      <c r="I7" s="161" t="s">
        <v>6</v>
      </c>
      <c r="J7" s="161" t="s">
        <v>7</v>
      </c>
      <c r="K7" s="161" t="s">
        <v>8</v>
      </c>
      <c r="L7" s="31"/>
    </row>
    <row r="8" spans="1:19" ht="15" x14ac:dyDescent="0.25">
      <c r="C8" s="28"/>
      <c r="D8" s="29" t="s">
        <v>9</v>
      </c>
      <c r="E8" s="76"/>
      <c r="F8" s="76"/>
      <c r="G8" s="76"/>
      <c r="H8" s="76"/>
      <c r="I8" s="76"/>
      <c r="J8" s="76"/>
      <c r="K8" s="76"/>
      <c r="L8" s="31"/>
    </row>
    <row r="9" spans="1:19" ht="15" x14ac:dyDescent="0.25">
      <c r="C9" s="74">
        <v>1</v>
      </c>
      <c r="D9" s="128" t="s">
        <v>10</v>
      </c>
      <c r="E9" s="179">
        <f>'T&amp;D Op Exp-Total'!E28</f>
        <v>567.42599999999993</v>
      </c>
      <c r="F9" s="179">
        <f>'T&amp;D Op Exp-Total'!F28</f>
        <v>149.32799999999997</v>
      </c>
      <c r="G9" s="179">
        <f>'T&amp;D Op Exp-Total'!G28</f>
        <v>127.1</v>
      </c>
      <c r="H9" s="196">
        <f>'T&amp;D Op Exp-Total'!H28</f>
        <v>421.36200000000002</v>
      </c>
      <c r="I9" s="179">
        <f>'T&amp;D Op Exp-Total'!I28</f>
        <v>433.19999999999993</v>
      </c>
      <c r="J9" s="179">
        <f>H9-I9</f>
        <v>-11.837999999999909</v>
      </c>
      <c r="K9" s="186"/>
      <c r="L9" s="31"/>
      <c r="S9" s="78"/>
    </row>
    <row r="10" spans="1:19" ht="15" x14ac:dyDescent="0.25">
      <c r="C10" s="74">
        <v>2</v>
      </c>
      <c r="D10" s="128" t="s">
        <v>11</v>
      </c>
      <c r="E10" s="180">
        <f>'Imp Port - Capital'!N18</f>
        <v>125.25978622981762</v>
      </c>
      <c r="F10" s="180">
        <f>'Imp Port - Capital'!O18</f>
        <v>29.120423042454412</v>
      </c>
      <c r="G10" s="180">
        <f>'Imp Port - Capital'!P18</f>
        <v>29.496040100000005</v>
      </c>
      <c r="H10" s="180">
        <f>'Imp Port - Capital'!Q18</f>
        <v>89.657668127363223</v>
      </c>
      <c r="I10" s="180">
        <f>'Imp Port - Capital'!R18</f>
        <v>82.742393409999977</v>
      </c>
      <c r="J10" s="180">
        <f>'Imp Port - Capital'!S18</f>
        <v>6.9152747173632498</v>
      </c>
      <c r="K10" s="181"/>
      <c r="L10" s="31"/>
      <c r="N10" s="69"/>
      <c r="P10" s="78"/>
    </row>
    <row r="11" spans="1:19" ht="17.25" x14ac:dyDescent="0.25">
      <c r="C11" s="74">
        <v>3</v>
      </c>
      <c r="D11" s="77" t="s">
        <v>12</v>
      </c>
      <c r="E11" s="177">
        <f>E9+E10</f>
        <v>692.6857862298175</v>
      </c>
      <c r="F11" s="177">
        <f>F9+F10</f>
        <v>178.44842304245438</v>
      </c>
      <c r="G11" s="177">
        <f>G9+G10</f>
        <v>156.59604010000001</v>
      </c>
      <c r="H11" s="177">
        <f t="shared" ref="H11:I11" si="0">H9+H10</f>
        <v>511.01966812736327</v>
      </c>
      <c r="I11" s="177">
        <f t="shared" si="0"/>
        <v>515.94239340999991</v>
      </c>
      <c r="J11" s="177">
        <f>J9+J10</f>
        <v>-4.9227252826366588</v>
      </c>
      <c r="K11" s="178">
        <f>J11/H11</f>
        <v>-9.6331424985579041E-3</v>
      </c>
      <c r="L11" s="31"/>
    </row>
    <row r="12" spans="1:19" ht="15" x14ac:dyDescent="0.25">
      <c r="C12" s="74"/>
      <c r="D12" s="77"/>
      <c r="E12" s="37"/>
      <c r="F12" s="37"/>
      <c r="G12" s="37"/>
      <c r="H12" s="179"/>
      <c r="I12" s="179"/>
      <c r="J12" s="37"/>
      <c r="K12" s="37"/>
      <c r="L12" s="31"/>
    </row>
    <row r="13" spans="1:19" ht="17.25" x14ac:dyDescent="0.25">
      <c r="C13" s="192">
        <v>4</v>
      </c>
      <c r="D13" s="191" t="s">
        <v>13</v>
      </c>
      <c r="E13" s="190">
        <v>5.8</v>
      </c>
      <c r="F13" s="194">
        <v>0</v>
      </c>
      <c r="G13" s="194">
        <v>0</v>
      </c>
      <c r="H13" s="190">
        <v>5.8</v>
      </c>
      <c r="I13" s="190">
        <v>5.8</v>
      </c>
      <c r="J13" s="195"/>
      <c r="K13" s="193"/>
      <c r="L13" s="31"/>
      <c r="N13" s="69"/>
      <c r="P13" s="78"/>
    </row>
    <row r="14" spans="1:19" ht="17.25" x14ac:dyDescent="0.25">
      <c r="C14" s="74">
        <v>5</v>
      </c>
      <c r="D14" s="197" t="s">
        <v>14</v>
      </c>
      <c r="E14" s="177">
        <f>'Imp Port - Capital'!D18</f>
        <v>1207.1571741603702</v>
      </c>
      <c r="F14" s="177">
        <f>'Imp Port - Capital'!E18</f>
        <v>342.20877242233763</v>
      </c>
      <c r="G14" s="177">
        <f>'Imp Port - Capital'!F18</f>
        <v>133.25793209000207</v>
      </c>
      <c r="H14" s="177">
        <f>'Imp Port - Capital'!G18</f>
        <v>839.7191899605358</v>
      </c>
      <c r="I14" s="177">
        <f>'Imp Port - Capital'!H18</f>
        <v>482.20799000000221</v>
      </c>
      <c r="J14" s="177">
        <f>'Imp Port - Capital'!I18</f>
        <v>357.5111999605337</v>
      </c>
      <c r="K14" s="198">
        <f>J14/H14</f>
        <v>0.42575089891340417</v>
      </c>
      <c r="L14" s="31"/>
      <c r="N14" s="69"/>
    </row>
    <row r="15" spans="1:19" ht="15" x14ac:dyDescent="0.25">
      <c r="C15" s="28"/>
      <c r="D15" s="29"/>
      <c r="E15" s="79"/>
      <c r="F15" s="79"/>
      <c r="G15" s="79"/>
      <c r="H15" s="79"/>
      <c r="I15" s="79"/>
      <c r="J15" s="79"/>
      <c r="K15" s="79"/>
      <c r="L15" s="31"/>
    </row>
    <row r="16" spans="1:19" ht="15" x14ac:dyDescent="0.25">
      <c r="C16" s="28"/>
      <c r="D16" s="29"/>
      <c r="E16" s="79"/>
      <c r="F16" s="79"/>
      <c r="G16" s="79"/>
      <c r="H16" s="79"/>
      <c r="I16" s="79"/>
      <c r="J16" s="79"/>
      <c r="K16" s="79"/>
      <c r="L16" s="31"/>
    </row>
    <row r="17" spans="3:14" x14ac:dyDescent="0.2">
      <c r="C17" s="59"/>
      <c r="D17" s="60"/>
      <c r="E17" s="60"/>
      <c r="F17" s="60"/>
      <c r="G17" s="60"/>
      <c r="H17" s="60"/>
      <c r="I17" s="60"/>
      <c r="J17" s="60"/>
      <c r="K17" s="60"/>
      <c r="L17" s="61"/>
    </row>
    <row r="18" spans="3:14" x14ac:dyDescent="0.2">
      <c r="E18" s="80"/>
      <c r="F18" s="80"/>
      <c r="G18" s="80"/>
      <c r="H18" s="80"/>
      <c r="I18" s="80"/>
      <c r="J18" s="80"/>
      <c r="K18" s="80"/>
    </row>
    <row r="19" spans="3:14" x14ac:dyDescent="0.2">
      <c r="C19" s="81" t="s">
        <v>15</v>
      </c>
      <c r="D19" s="82"/>
      <c r="E19" s="80"/>
      <c r="F19" s="80"/>
      <c r="G19" s="80"/>
      <c r="H19" s="80"/>
      <c r="I19" s="80"/>
      <c r="J19" s="80"/>
      <c r="K19" s="80"/>
    </row>
    <row r="20" spans="3:14" x14ac:dyDescent="0.2">
      <c r="C20" s="156">
        <v>1</v>
      </c>
      <c r="D20" s="67" t="s">
        <v>16</v>
      </c>
      <c r="E20" s="80"/>
      <c r="F20" s="80"/>
      <c r="G20" s="80"/>
      <c r="H20" s="80"/>
      <c r="I20" s="80"/>
      <c r="J20" s="80"/>
      <c r="K20" s="80"/>
    </row>
    <row r="21" spans="3:14" x14ac:dyDescent="0.2">
      <c r="C21" s="156">
        <v>2</v>
      </c>
      <c r="D21" s="148" t="s">
        <v>17</v>
      </c>
      <c r="E21" s="69"/>
      <c r="F21" s="69"/>
      <c r="G21" s="69"/>
      <c r="H21" s="69"/>
      <c r="I21" s="69"/>
      <c r="J21" s="69"/>
      <c r="K21" s="69"/>
    </row>
    <row r="22" spans="3:14" s="135" customFormat="1" x14ac:dyDescent="0.2">
      <c r="C22" s="156">
        <v>3</v>
      </c>
      <c r="D22" s="148" t="s">
        <v>18</v>
      </c>
      <c r="E22" s="8"/>
      <c r="F22" s="8"/>
      <c r="G22" s="8"/>
      <c r="H22" s="8"/>
      <c r="I22" s="8"/>
      <c r="J22" s="8"/>
      <c r="K22" s="8"/>
      <c r="L22" s="8"/>
      <c r="M22" s="8"/>
      <c r="N22" s="8"/>
    </row>
    <row r="23" spans="3:14" ht="41.45" customHeight="1" x14ac:dyDescent="0.2">
      <c r="C23" s="156">
        <v>4</v>
      </c>
      <c r="D23" s="204" t="s">
        <v>19</v>
      </c>
      <c r="E23" s="204"/>
      <c r="F23" s="204"/>
      <c r="G23" s="204"/>
      <c r="H23" s="204"/>
      <c r="I23" s="204"/>
      <c r="J23" s="204"/>
      <c r="K23" s="204"/>
      <c r="L23" s="204"/>
    </row>
    <row r="24" spans="3:14" x14ac:dyDescent="0.2">
      <c r="C24" s="156">
        <v>5</v>
      </c>
      <c r="D24" s="148" t="s">
        <v>20</v>
      </c>
    </row>
    <row r="25" spans="3:14" x14ac:dyDescent="0.2">
      <c r="C25" s="156"/>
      <c r="G25" s="83"/>
      <c r="H25" s="83"/>
      <c r="I25" s="83"/>
      <c r="J25" s="83"/>
      <c r="K25" s="83"/>
    </row>
    <row r="26" spans="3:14" x14ac:dyDescent="0.2">
      <c r="E26" s="83"/>
      <c r="F26" s="83"/>
      <c r="G26" s="83"/>
      <c r="H26" s="83"/>
      <c r="I26" s="83"/>
      <c r="J26" s="83"/>
      <c r="K26" s="83"/>
    </row>
    <row r="27" spans="3:14" x14ac:dyDescent="0.2">
      <c r="E27" s="83"/>
      <c r="F27" s="83"/>
      <c r="G27" s="83"/>
      <c r="H27" s="83"/>
      <c r="I27" s="83"/>
      <c r="J27" s="83"/>
      <c r="K27" s="83"/>
    </row>
    <row r="28" spans="3:14" x14ac:dyDescent="0.2">
      <c r="E28" s="83"/>
      <c r="F28" s="83"/>
      <c r="G28" s="83"/>
      <c r="H28" s="83"/>
      <c r="I28" s="83"/>
      <c r="J28" s="83"/>
      <c r="K28" s="83"/>
    </row>
  </sheetData>
  <mergeCells count="2">
    <mergeCell ref="B1:D1"/>
    <mergeCell ref="D23:L23"/>
  </mergeCells>
  <pageMargins left="0.7" right="0.7" top="0.75" bottom="0.75" header="0.3" footer="0.3"/>
  <pageSetup scale="5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878D-EFA7-42E6-AEB0-C3742AB1E425}">
  <dimension ref="A1:V30"/>
  <sheetViews>
    <sheetView view="pageBreakPreview" zoomScaleNormal="100" zoomScaleSheetLayoutView="100" workbookViewId="0"/>
  </sheetViews>
  <sheetFormatPr defaultColWidth="3.5703125" defaultRowHeight="14.25" x14ac:dyDescent="0.2"/>
  <cols>
    <col min="1" max="1" width="7.5703125" style="22" customWidth="1"/>
    <col min="2" max="2" width="3.5703125" style="22"/>
    <col min="3" max="3" width="36.7109375" style="22" customWidth="1"/>
    <col min="4" max="10" width="15.7109375" style="22" customWidth="1"/>
    <col min="11" max="12" width="3.7109375" style="22" customWidth="1"/>
    <col min="13" max="13" width="36.7109375" style="22" customWidth="1"/>
    <col min="14" max="20" width="15.7109375" style="22" customWidth="1"/>
    <col min="21" max="21" width="1.7109375" style="22" customWidth="1"/>
    <col min="22" max="22" width="3.5703125" style="22"/>
    <col min="23" max="488" width="9.140625" style="22" customWidth="1"/>
    <col min="489" max="16384" width="3.5703125" style="22"/>
  </cols>
  <sheetData>
    <row r="1" spans="1:21" ht="22.15" customHeight="1" x14ac:dyDescent="0.25">
      <c r="A1" s="21"/>
      <c r="B1" s="21" t="s">
        <v>114</v>
      </c>
    </row>
    <row r="2" spans="1:21" ht="20.45" customHeight="1" x14ac:dyDescent="0.4">
      <c r="A2" s="23"/>
      <c r="B2" s="8" t="s">
        <v>1</v>
      </c>
    </row>
    <row r="3" spans="1:21" ht="26.25" x14ac:dyDescent="0.4">
      <c r="A3" s="23"/>
      <c r="B3" s="24"/>
    </row>
    <row r="4" spans="1:21" ht="26.25" x14ac:dyDescent="0.4">
      <c r="A4" s="23"/>
      <c r="B4" s="25"/>
      <c r="C4" s="5">
        <v>1</v>
      </c>
      <c r="D4" s="5">
        <v>2</v>
      </c>
      <c r="E4" s="5">
        <v>3</v>
      </c>
      <c r="F4" s="5">
        <v>4</v>
      </c>
      <c r="G4" s="5">
        <v>5</v>
      </c>
      <c r="H4" s="5">
        <v>6</v>
      </c>
      <c r="I4" s="5">
        <v>7</v>
      </c>
      <c r="J4" s="5">
        <v>8</v>
      </c>
      <c r="K4" s="26"/>
      <c r="L4" s="159"/>
      <c r="M4" s="5">
        <v>1</v>
      </c>
      <c r="N4" s="5">
        <v>2</v>
      </c>
      <c r="O4" s="5">
        <v>3</v>
      </c>
      <c r="P4" s="5">
        <v>4</v>
      </c>
      <c r="Q4" s="5"/>
      <c r="R4" s="5"/>
      <c r="S4" s="5">
        <v>5</v>
      </c>
      <c r="T4" s="5">
        <v>6</v>
      </c>
      <c r="U4" s="26"/>
    </row>
    <row r="5" spans="1:21" ht="17.25" x14ac:dyDescent="0.25">
      <c r="B5" s="28"/>
      <c r="C5" s="29"/>
      <c r="D5" s="30" t="s">
        <v>115</v>
      </c>
      <c r="E5" s="30"/>
      <c r="F5" s="30"/>
      <c r="G5" s="30"/>
      <c r="H5" s="30"/>
      <c r="I5" s="30"/>
      <c r="J5" s="30"/>
      <c r="K5" s="31"/>
      <c r="M5" s="32"/>
      <c r="N5" s="30" t="s">
        <v>116</v>
      </c>
      <c r="O5" s="30"/>
      <c r="P5" s="30"/>
      <c r="Q5" s="30"/>
      <c r="R5" s="30"/>
      <c r="S5" s="30"/>
      <c r="T5" s="30"/>
      <c r="U5" s="31"/>
    </row>
    <row r="6" spans="1:21" ht="30" customHeight="1" x14ac:dyDescent="0.25">
      <c r="B6" s="28"/>
      <c r="C6" s="33" t="s">
        <v>117</v>
      </c>
      <c r="D6" s="161" t="s">
        <v>97</v>
      </c>
      <c r="E6" s="161" t="s">
        <v>104</v>
      </c>
      <c r="F6" s="161" t="s">
        <v>105</v>
      </c>
      <c r="G6" s="161" t="s">
        <v>25</v>
      </c>
      <c r="H6" s="161" t="s">
        <v>6</v>
      </c>
      <c r="I6" s="161" t="s">
        <v>106</v>
      </c>
      <c r="J6" s="161" t="s">
        <v>107</v>
      </c>
      <c r="K6" s="31"/>
      <c r="L6" s="28"/>
      <c r="M6" s="33" t="s">
        <v>117</v>
      </c>
      <c r="N6" s="161" t="s">
        <v>97</v>
      </c>
      <c r="O6" s="161" t="s">
        <v>104</v>
      </c>
      <c r="P6" s="161" t="s">
        <v>105</v>
      </c>
      <c r="Q6" s="161" t="s">
        <v>25</v>
      </c>
      <c r="R6" s="161" t="s">
        <v>6</v>
      </c>
      <c r="S6" s="161" t="s">
        <v>106</v>
      </c>
      <c r="T6" s="161" t="s">
        <v>107</v>
      </c>
      <c r="U6" s="31"/>
    </row>
    <row r="7" spans="1:21" x14ac:dyDescent="0.2">
      <c r="B7" s="28">
        <v>1</v>
      </c>
      <c r="C7" s="34" t="s">
        <v>46</v>
      </c>
      <c r="D7" s="35">
        <f>'CX Portfolio Summary'!D9+'CX Portfolio Summary'!D14+'CX Portfolio Summary'!D19</f>
        <v>351.55073844000003</v>
      </c>
      <c r="E7" s="35">
        <v>106.07203626157501</v>
      </c>
      <c r="F7" s="35">
        <v>80.740390180002279</v>
      </c>
      <c r="G7" s="35">
        <v>253.741491738425</v>
      </c>
      <c r="H7" s="35">
        <v>191.90877732000229</v>
      </c>
      <c r="I7" s="35">
        <f>G7-H7</f>
        <v>61.832714418422711</v>
      </c>
      <c r="J7" s="36"/>
      <c r="K7" s="31"/>
      <c r="L7" s="28">
        <v>1</v>
      </c>
      <c r="M7" s="34" t="s">
        <v>46</v>
      </c>
      <c r="N7" s="35">
        <f>'CX Portfolio Summary'!D10+'CX Portfolio Summary'!D15+'CX Portfolio Summary'!D20</f>
        <v>24.805</v>
      </c>
      <c r="O7" s="35">
        <v>6.1904275000000002</v>
      </c>
      <c r="P7" s="35">
        <v>6.4329985299999795</v>
      </c>
      <c r="Q7" s="35">
        <v>18.970307500000001</v>
      </c>
      <c r="R7" s="35">
        <v>14.741962169999965</v>
      </c>
      <c r="S7" s="38">
        <f>Q7-R7</f>
        <v>4.2283453300000353</v>
      </c>
      <c r="T7" s="37"/>
      <c r="U7" s="31"/>
    </row>
    <row r="8" spans="1:21" x14ac:dyDescent="0.2">
      <c r="B8" s="28">
        <v>2</v>
      </c>
      <c r="C8" s="34" t="s">
        <v>108</v>
      </c>
      <c r="D8" s="35">
        <f>'Dx Portfolio Summary'!D9+'Dx Portfolio Summary'!D14+'Dx Portfolio Summary'!D19+'Dx Portfolio Summary'!D24</f>
        <v>273.92183125844269</v>
      </c>
      <c r="E8" s="35">
        <v>66.088976611833587</v>
      </c>
      <c r="F8" s="35">
        <v>18.071770134134059</v>
      </c>
      <c r="G8" s="35">
        <v>183.42855454168213</v>
      </c>
      <c r="H8" s="35">
        <v>85.586304779999963</v>
      </c>
      <c r="I8" s="35">
        <f t="shared" ref="I8:I13" si="0">G8-H8</f>
        <v>97.842249761682169</v>
      </c>
      <c r="J8" s="36"/>
      <c r="K8" s="31"/>
      <c r="L8" s="28">
        <v>2</v>
      </c>
      <c r="M8" s="34" t="s">
        <v>108</v>
      </c>
      <c r="N8" s="35">
        <f>'Dx Portfolio Summary'!D10+'Dx Portfolio Summary'!D15+'Dx Portfolio Summary'!D20+'Dx Portfolio Summary'!D25</f>
        <v>35.436595124723112</v>
      </c>
      <c r="O8" s="35">
        <v>5.9841487811807799</v>
      </c>
      <c r="P8" s="35">
        <v>7.80028535000001</v>
      </c>
      <c r="Q8" s="35">
        <v>17.952446343542338</v>
      </c>
      <c r="R8" s="35">
        <v>23.516957099999992</v>
      </c>
      <c r="S8" s="38">
        <f t="shared" ref="S8:S13" si="1">Q8-R8</f>
        <v>-5.5645107564576541</v>
      </c>
      <c r="T8" s="37"/>
      <c r="U8" s="31"/>
    </row>
    <row r="9" spans="1:21" x14ac:dyDescent="0.2">
      <c r="B9" s="28">
        <v>3</v>
      </c>
      <c r="C9" s="34" t="s">
        <v>109</v>
      </c>
      <c r="D9" s="35">
        <f>'Tx Portfolio Summary'!D9+'Tx Portfolio Summary'!D14+'Tx Portfolio Summary'!D19+'Tx Portfolio Summary'!D24</f>
        <v>113.79220099897913</v>
      </c>
      <c r="E9" s="35">
        <v>30.673695372411519</v>
      </c>
      <c r="F9" s="35">
        <v>8.9845334627348219</v>
      </c>
      <c r="G9" s="35">
        <v>84.227479772847843</v>
      </c>
      <c r="H9" s="35">
        <v>55.081936399999982</v>
      </c>
      <c r="I9" s="35">
        <f t="shared" si="0"/>
        <v>29.145543372847861</v>
      </c>
      <c r="J9" s="36"/>
      <c r="K9" s="31"/>
      <c r="L9" s="28">
        <v>3</v>
      </c>
      <c r="M9" s="34" t="s">
        <v>109</v>
      </c>
      <c r="N9" s="35">
        <f>'Tx Portfolio Summary'!D10+'Tx Portfolio Summary'!D15+'Tx Portfolio Summary'!D20+'Tx Portfolio Summary'!D25</f>
        <v>5.8624999999999998</v>
      </c>
      <c r="O9" s="35">
        <v>1.465625</v>
      </c>
      <c r="P9" s="35">
        <v>4.1786900300000154</v>
      </c>
      <c r="Q9" s="35">
        <v>4.3968749999999996</v>
      </c>
      <c r="R9" s="35">
        <v>5.8529250200000176</v>
      </c>
      <c r="S9" s="38">
        <f t="shared" si="1"/>
        <v>-1.4560500200000179</v>
      </c>
      <c r="T9" s="37"/>
      <c r="U9" s="31"/>
    </row>
    <row r="10" spans="1:21" x14ac:dyDescent="0.2">
      <c r="B10" s="28">
        <v>4</v>
      </c>
      <c r="C10" s="34" t="s">
        <v>118</v>
      </c>
      <c r="D10" s="35">
        <f>'Sub Portfolio Summary'!D8+'Sub Portfolio Summary'!D13+'Sub Portfolio Summary'!D18</f>
        <v>118.96027199999999</v>
      </c>
      <c r="E10" s="35">
        <v>33.228883704522985</v>
      </c>
      <c r="F10" s="35">
        <v>25.096931973131049</v>
      </c>
      <c r="G10" s="35">
        <v>82.892215367759292</v>
      </c>
      <c r="H10" s="35">
        <v>69.477615930000027</v>
      </c>
      <c r="I10" s="35">
        <f t="shared" si="0"/>
        <v>13.414599437759264</v>
      </c>
      <c r="J10" s="36"/>
      <c r="K10" s="31"/>
      <c r="L10" s="28">
        <v>4</v>
      </c>
      <c r="M10" s="34" t="s">
        <v>118</v>
      </c>
      <c r="N10" s="35">
        <f>'Sub Portfolio Summary'!D9+'Sub Portfolio Summary'!D14+'Sub Portfolio Summary'!D19</f>
        <v>19.770015000000051</v>
      </c>
      <c r="O10" s="35">
        <v>4.9425037500000135</v>
      </c>
      <c r="P10" s="35">
        <v>5.4420189900000011</v>
      </c>
      <c r="Q10" s="35">
        <v>14.82751125000004</v>
      </c>
      <c r="R10" s="35">
        <v>16.358557959999999</v>
      </c>
      <c r="S10" s="38">
        <f t="shared" si="1"/>
        <v>-1.5310467099999592</v>
      </c>
      <c r="T10" s="37"/>
      <c r="U10" s="31"/>
    </row>
    <row r="11" spans="1:21" x14ac:dyDescent="0.2">
      <c r="B11" s="28">
        <v>5</v>
      </c>
      <c r="C11" s="1" t="s">
        <v>111</v>
      </c>
      <c r="D11" s="35">
        <f>'CC&amp;B Portfolio Summary'!D8+'CC&amp;B Portfolio Summary'!D13+'CC&amp;B Portfolio Summary'!D18+'CC&amp;B Portfolio Summary'!D23</f>
        <v>28.922621880000001</v>
      </c>
      <c r="E11" s="35">
        <v>7.3716704699999998</v>
      </c>
      <c r="F11" s="35">
        <v>2.4437024100000011</v>
      </c>
      <c r="G11" s="35">
        <v>22.674655880000003</v>
      </c>
      <c r="H11" s="35">
        <v>6.4874886900000011</v>
      </c>
      <c r="I11" s="35">
        <f t="shared" si="0"/>
        <v>16.187167190000004</v>
      </c>
      <c r="J11" s="36"/>
      <c r="K11" s="31"/>
      <c r="L11" s="28">
        <v>5</v>
      </c>
      <c r="M11" s="1" t="s">
        <v>111</v>
      </c>
      <c r="N11" s="35">
        <f>'CC&amp;B Portfolio Summary'!D9+'CC&amp;B Portfolio Summary'!D14+'CC&amp;B Portfolio Summary'!D19+'CC&amp;B Portfolio Summary'!D24</f>
        <v>3.5359920400000009</v>
      </c>
      <c r="O11" s="35">
        <v>0.88399801</v>
      </c>
      <c r="P11" s="35">
        <v>0.72931934999999992</v>
      </c>
      <c r="Q11" s="35">
        <v>2.6519940300000004</v>
      </c>
      <c r="R11" s="35">
        <v>1.9861634900000003</v>
      </c>
      <c r="S11" s="38">
        <f t="shared" si="1"/>
        <v>0.66583054000000019</v>
      </c>
      <c r="T11" s="37"/>
      <c r="U11" s="31"/>
    </row>
    <row r="12" spans="1:21" ht="16.5" x14ac:dyDescent="0.2">
      <c r="B12" s="28">
        <v>6</v>
      </c>
      <c r="C12" s="34" t="s">
        <v>164</v>
      </c>
      <c r="D12" s="35">
        <f>'Enab Portfolio Summary'!D8+'Enab Portfolio Summary'!D13+'Enab Portfolio Summary'!D18+'Enab Portfolio Summary'!D23+'Enab Portfolio Summary'!D28+'Enab Portfolio Summary'!D33</f>
        <v>278.590058</v>
      </c>
      <c r="E12" s="35">
        <v>90.442831472144803</v>
      </c>
      <c r="F12" s="35">
        <v>-2.1248796200001436</v>
      </c>
      <c r="G12" s="35">
        <v>178.89330903373266</v>
      </c>
      <c r="H12" s="35">
        <v>73.543535839999933</v>
      </c>
      <c r="I12" s="35">
        <f t="shared" si="0"/>
        <v>105.34977319373273</v>
      </c>
      <c r="J12" s="36"/>
      <c r="K12" s="31"/>
      <c r="L12" s="28">
        <v>6</v>
      </c>
      <c r="M12" s="34" t="s">
        <v>112</v>
      </c>
      <c r="N12" s="35">
        <f>'Enab Portfolio Summary'!D9+'Enab Portfolio Summary'!D14+'Enab Portfolio Summary'!D19+'Enab Portfolio Summary'!D24+'Enab Portfolio Summary'!D29+'Enab Portfolio Summary'!D34</f>
        <v>24.557710825294119</v>
      </c>
      <c r="O12" s="35">
        <v>5.6488396475</v>
      </c>
      <c r="P12" s="35">
        <v>0.82468427000000033</v>
      </c>
      <c r="Q12" s="35">
        <v>21.217033177794118</v>
      </c>
      <c r="R12" s="35">
        <v>12.92311067</v>
      </c>
      <c r="S12" s="38">
        <f t="shared" si="1"/>
        <v>8.2939225077941181</v>
      </c>
      <c r="T12" s="37"/>
      <c r="U12" s="31"/>
    </row>
    <row r="13" spans="1:21" x14ac:dyDescent="0.2">
      <c r="B13" s="28">
        <v>7</v>
      </c>
      <c r="C13" s="34" t="s">
        <v>93</v>
      </c>
      <c r="D13" s="39">
        <f>'SS Portfolio Summary'!D8+'SS Portfolio Summary'!D18+'SS Portfolio Summary'!D13+'SS Portfolio Summary'!D23+'SS Portfolio Summary'!D28+'SS Portfolio Summary'!D33</f>
        <v>17.749703069999995</v>
      </c>
      <c r="E13" s="39">
        <v>1.6207026</v>
      </c>
      <c r="F13" s="39">
        <v>4.5483549999999991E-2</v>
      </c>
      <c r="G13" s="37">
        <v>17.396401469999997</v>
      </c>
      <c r="H13" s="37">
        <v>0.12233104000000003</v>
      </c>
      <c r="I13" s="35">
        <f t="shared" si="0"/>
        <v>17.274070429999998</v>
      </c>
      <c r="J13" s="40"/>
      <c r="K13" s="31"/>
      <c r="L13" s="28">
        <v>7</v>
      </c>
      <c r="M13" s="34" t="s">
        <v>93</v>
      </c>
      <c r="N13" s="39">
        <f>'SS Portfolio Summary'!D9+'SS Portfolio Summary'!D19+'SS Portfolio Summary'!D14+'SS Portfolio Summary'!D24+'SS Portfolio Summary'!D29+'SS Portfolio Summary'!D34</f>
        <v>8.8358989999999977</v>
      </c>
      <c r="O13" s="39">
        <v>3.4338916666666663</v>
      </c>
      <c r="P13" s="39">
        <v>4.0880435800000008</v>
      </c>
      <c r="Q13" s="37">
        <v>7.8835073333333314</v>
      </c>
      <c r="R13" s="37">
        <v>7.362717</v>
      </c>
      <c r="S13" s="38">
        <f t="shared" si="1"/>
        <v>0.52079033333333147</v>
      </c>
      <c r="T13" s="39"/>
      <c r="U13" s="31"/>
    </row>
    <row r="14" spans="1:21" ht="15" x14ac:dyDescent="0.25">
      <c r="B14" s="28">
        <v>8</v>
      </c>
      <c r="C14" s="29" t="s">
        <v>42</v>
      </c>
      <c r="D14" s="41">
        <f>SUM(D7:D13)</f>
        <v>1183.4874256474218</v>
      </c>
      <c r="E14" s="41">
        <f>SUM(E7:E13)</f>
        <v>335.49879649248788</v>
      </c>
      <c r="F14" s="41">
        <f>SUM(F7:F13)</f>
        <v>133.25793209000207</v>
      </c>
      <c r="G14" s="42">
        <f t="shared" ref="G14:H14" si="2">SUM(G7:G13)</f>
        <v>823.2541078044469</v>
      </c>
      <c r="H14" s="42">
        <f t="shared" si="2"/>
        <v>482.20799000000221</v>
      </c>
      <c r="I14" s="42">
        <f>SUM(I7:I13)</f>
        <v>341.04611780444475</v>
      </c>
      <c r="J14" s="43">
        <f>I14/G14</f>
        <v>0.41426591689167219</v>
      </c>
      <c r="K14" s="31"/>
      <c r="L14" s="28">
        <v>8</v>
      </c>
      <c r="M14" s="29" t="s">
        <v>42</v>
      </c>
      <c r="N14" s="41">
        <f>SUM(N7:N13)</f>
        <v>122.80371199001728</v>
      </c>
      <c r="O14" s="41">
        <f>SUM(O7:O13)</f>
        <v>28.549434355347461</v>
      </c>
      <c r="P14" s="41">
        <f>SUM(P7:P13)</f>
        <v>29.496040100000005</v>
      </c>
      <c r="Q14" s="42">
        <f t="shared" ref="Q14:R14" si="3">SUM(Q7:Q13)</f>
        <v>87.899674634669822</v>
      </c>
      <c r="R14" s="42">
        <f t="shared" si="3"/>
        <v>82.742393409999977</v>
      </c>
      <c r="S14" s="44">
        <f>SUM(S7:S13)</f>
        <v>5.1572812246698536</v>
      </c>
      <c r="T14" s="45">
        <f>S14/Q14</f>
        <v>5.867235852811329E-2</v>
      </c>
      <c r="U14" s="31"/>
    </row>
    <row r="15" spans="1:21" ht="15" x14ac:dyDescent="0.25">
      <c r="B15" s="28"/>
      <c r="C15" s="34"/>
      <c r="D15" s="46"/>
      <c r="E15" s="46"/>
      <c r="F15" s="47"/>
      <c r="G15" s="47"/>
      <c r="H15" s="47"/>
      <c r="I15" s="36"/>
      <c r="J15" s="36"/>
      <c r="K15" s="31"/>
      <c r="L15" s="28"/>
      <c r="M15" s="34"/>
      <c r="N15" s="46"/>
      <c r="O15" s="46"/>
      <c r="P15" s="48"/>
      <c r="Q15" s="48"/>
      <c r="R15" s="48"/>
      <c r="S15" s="49"/>
      <c r="T15" s="48"/>
      <c r="U15" s="31"/>
    </row>
    <row r="16" spans="1:21" ht="15" x14ac:dyDescent="0.25">
      <c r="B16" s="28">
        <v>9</v>
      </c>
      <c r="C16" s="29" t="s">
        <v>119</v>
      </c>
      <c r="D16" s="46"/>
      <c r="E16" s="46"/>
      <c r="F16" s="36"/>
      <c r="G16" s="36"/>
      <c r="H16" s="36"/>
      <c r="I16" s="36"/>
      <c r="J16" s="36"/>
      <c r="K16" s="31"/>
      <c r="L16" s="28">
        <v>9</v>
      </c>
      <c r="M16" s="29" t="s">
        <v>119</v>
      </c>
      <c r="N16" s="46"/>
      <c r="O16" s="46"/>
      <c r="P16" s="48"/>
      <c r="Q16" s="48"/>
      <c r="R16" s="48"/>
      <c r="S16" s="49"/>
      <c r="T16" s="48"/>
      <c r="U16" s="31"/>
    </row>
    <row r="17" spans="2:22" x14ac:dyDescent="0.2">
      <c r="B17" s="28">
        <v>10</v>
      </c>
      <c r="C17" s="34" t="s">
        <v>43</v>
      </c>
      <c r="D17" s="50">
        <f>(D14)*0.02</f>
        <v>23.669748512948438</v>
      </c>
      <c r="E17" s="50">
        <f>(E14)*0.02</f>
        <v>6.7099759298497581</v>
      </c>
      <c r="F17" s="50">
        <v>0</v>
      </c>
      <c r="G17" s="50">
        <f t="shared" ref="G17" si="4">(G14)*0.02</f>
        <v>16.46508215608894</v>
      </c>
      <c r="H17" s="50">
        <v>0</v>
      </c>
      <c r="I17" s="50">
        <f>G17-H17</f>
        <v>16.46508215608894</v>
      </c>
      <c r="J17" s="51"/>
      <c r="K17" s="31"/>
      <c r="L17" s="28">
        <v>10</v>
      </c>
      <c r="M17" s="34" t="s">
        <v>43</v>
      </c>
      <c r="N17" s="50">
        <f>(N14)*0.02</f>
        <v>2.4560742398003454</v>
      </c>
      <c r="O17" s="50">
        <f>(O14)*0.02</f>
        <v>0.57098868710694928</v>
      </c>
      <c r="P17" s="50">
        <v>0</v>
      </c>
      <c r="Q17" s="50">
        <f>(Q14)*0.02</f>
        <v>1.7579934926933964</v>
      </c>
      <c r="R17" s="50">
        <v>0</v>
      </c>
      <c r="S17" s="52">
        <f>Q17-R17</f>
        <v>1.7579934926933964</v>
      </c>
      <c r="T17" s="51"/>
      <c r="U17" s="31"/>
    </row>
    <row r="18" spans="2:22" ht="15.75" thickBot="1" x14ac:dyDescent="0.3">
      <c r="B18" s="28">
        <v>11</v>
      </c>
      <c r="C18" s="29" t="s">
        <v>120</v>
      </c>
      <c r="D18" s="53">
        <f>SUM(D14:D17)</f>
        <v>1207.1571741603702</v>
      </c>
      <c r="E18" s="53">
        <f>SUM(E14:E17)</f>
        <v>342.20877242233763</v>
      </c>
      <c r="F18" s="53">
        <f>SUM(F14:F17)</f>
        <v>133.25793209000207</v>
      </c>
      <c r="G18" s="53">
        <f t="shared" ref="G18:H18" si="5">SUM(G14:G17)</f>
        <v>839.7191899605358</v>
      </c>
      <c r="H18" s="53">
        <f t="shared" si="5"/>
        <v>482.20799000000221</v>
      </c>
      <c r="I18" s="53">
        <f>SUM(I14:I17)</f>
        <v>357.5111999605337</v>
      </c>
      <c r="J18" s="54">
        <f>I18/G18</f>
        <v>0.42575089891340417</v>
      </c>
      <c r="K18" s="31"/>
      <c r="L18" s="28">
        <v>11</v>
      </c>
      <c r="M18" s="29" t="s">
        <v>120</v>
      </c>
      <c r="N18" s="53">
        <f>SUM(N14:N17)</f>
        <v>125.25978622981762</v>
      </c>
      <c r="O18" s="53">
        <f>SUM(O14:O17)</f>
        <v>29.120423042454412</v>
      </c>
      <c r="P18" s="53">
        <f>SUM(P14:P17)</f>
        <v>29.496040100000005</v>
      </c>
      <c r="Q18" s="53">
        <f t="shared" ref="Q18:R18" si="6">SUM(Q14:Q17)</f>
        <v>89.657668127363223</v>
      </c>
      <c r="R18" s="53">
        <f t="shared" si="6"/>
        <v>82.742393409999977</v>
      </c>
      <c r="S18" s="55">
        <f>SUM(S14:S17)</f>
        <v>6.9152747173632498</v>
      </c>
      <c r="T18" s="54">
        <f>S18/Q18</f>
        <v>7.7129763262856157E-2</v>
      </c>
      <c r="U18" s="31"/>
      <c r="V18" s="57"/>
    </row>
    <row r="19" spans="2:22" ht="15" thickTop="1" x14ac:dyDescent="0.2">
      <c r="B19" s="58"/>
      <c r="K19" s="31"/>
      <c r="U19" s="31"/>
    </row>
    <row r="20" spans="2:22" x14ac:dyDescent="0.2">
      <c r="B20" s="59"/>
      <c r="C20" s="60"/>
      <c r="D20" s="60"/>
      <c r="E20" s="60"/>
      <c r="F20" s="60"/>
      <c r="G20" s="60"/>
      <c r="H20" s="60"/>
      <c r="I20" s="60"/>
      <c r="J20" s="60"/>
      <c r="K20" s="61"/>
      <c r="L20" s="60"/>
      <c r="M20" s="60"/>
      <c r="N20" s="60"/>
      <c r="O20" s="60"/>
      <c r="P20" s="60"/>
      <c r="Q20" s="60"/>
      <c r="R20" s="60"/>
      <c r="S20" s="60"/>
      <c r="T20" s="60"/>
      <c r="U20" s="61"/>
    </row>
    <row r="21" spans="2:22" ht="14.65" customHeight="1" x14ac:dyDescent="0.2">
      <c r="D21" s="62"/>
      <c r="E21" s="62"/>
      <c r="F21" s="62"/>
      <c r="G21" s="62"/>
      <c r="H21" s="62"/>
      <c r="I21" s="62"/>
      <c r="J21" s="62"/>
      <c r="N21" s="63"/>
      <c r="O21" s="63"/>
      <c r="P21" s="62"/>
      <c r="Q21" s="62"/>
      <c r="R21" s="62"/>
      <c r="S21" s="62"/>
      <c r="T21" s="62"/>
      <c r="U21" s="62"/>
    </row>
    <row r="22" spans="2:22" x14ac:dyDescent="0.2">
      <c r="B22" s="81" t="s">
        <v>15</v>
      </c>
      <c r="C22" s="82"/>
    </row>
    <row r="23" spans="2:22" x14ac:dyDescent="0.2">
      <c r="B23" s="156">
        <v>3</v>
      </c>
      <c r="C23" s="148" t="s">
        <v>18</v>
      </c>
      <c r="D23" s="63"/>
      <c r="E23" s="63"/>
      <c r="F23" s="63"/>
      <c r="G23" s="63"/>
      <c r="H23" s="63"/>
      <c r="N23" s="63"/>
      <c r="O23" s="63"/>
      <c r="P23" s="63"/>
      <c r="Q23" s="63"/>
      <c r="R23" s="63"/>
      <c r="S23" s="63"/>
    </row>
    <row r="24" spans="2:22" x14ac:dyDescent="0.2">
      <c r="B24" s="156">
        <v>14</v>
      </c>
      <c r="C24" s="148" t="s">
        <v>121</v>
      </c>
      <c r="D24" s="63"/>
      <c r="E24" s="63"/>
      <c r="F24" s="63"/>
      <c r="G24" s="63"/>
      <c r="H24" s="63"/>
      <c r="I24" s="63"/>
      <c r="N24" s="63"/>
      <c r="O24" s="63"/>
    </row>
    <row r="25" spans="2:22" x14ac:dyDescent="0.2">
      <c r="C25" s="64"/>
      <c r="D25" s="63"/>
      <c r="E25" s="63"/>
      <c r="N25" s="63"/>
      <c r="O25" s="63"/>
    </row>
    <row r="26" spans="2:22" ht="11.45" customHeight="1" x14ac:dyDescent="0.2">
      <c r="D26" s="63"/>
      <c r="E26" s="63"/>
      <c r="N26" s="63"/>
      <c r="O26" s="63"/>
    </row>
    <row r="27" spans="2:22" x14ac:dyDescent="0.2">
      <c r="D27" s="63"/>
      <c r="E27" s="63"/>
      <c r="N27" s="63"/>
      <c r="O27" s="63"/>
    </row>
    <row r="28" spans="2:22" x14ac:dyDescent="0.2">
      <c r="D28" s="63"/>
      <c r="E28" s="63"/>
      <c r="N28" s="63"/>
      <c r="O28" s="63"/>
    </row>
    <row r="29" spans="2:22" x14ac:dyDescent="0.2">
      <c r="D29" s="63"/>
      <c r="E29" s="63"/>
      <c r="N29" s="63"/>
      <c r="O29" s="63"/>
    </row>
    <row r="30" spans="2:22" x14ac:dyDescent="0.2">
      <c r="D30" s="63"/>
      <c r="E30" s="63"/>
      <c r="N30" s="63"/>
      <c r="O30" s="63"/>
    </row>
  </sheetData>
  <phoneticPr fontId="30" type="noConversion"/>
  <pageMargins left="0.7" right="0.7" top="0.75" bottom="0.75" header="0.3" footer="0.3"/>
  <pageSetup scale="2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CE83-5F38-4B01-8F03-011121223596}">
  <sheetPr>
    <tabColor rgb="FF00B050"/>
  </sheetPr>
  <dimension ref="A1:D1"/>
  <sheetViews>
    <sheetView workbookViewId="0"/>
  </sheetViews>
  <sheetFormatPr defaultRowHeight="15" x14ac:dyDescent="0.25"/>
  <sheetData>
    <row r="1" spans="1:4" x14ac:dyDescent="0.25">
      <c r="A1" t="s">
        <v>122</v>
      </c>
      <c r="B1" t="s">
        <v>123</v>
      </c>
      <c r="C1" t="s">
        <v>124</v>
      </c>
      <c r="D1"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0EA7-0A0E-4845-8A26-BC7B18633CBD}">
  <dimension ref="A1:K60"/>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5"/>
      <c r="B1" s="21" t="s">
        <v>126</v>
      </c>
      <c r="D1" s="66"/>
      <c r="E1" s="66"/>
    </row>
    <row r="2" spans="1:11" ht="16.149999999999999" customHeight="1" x14ac:dyDescent="0.25">
      <c r="B2" s="67" t="s">
        <v>1</v>
      </c>
      <c r="D2" s="33"/>
      <c r="E2" s="33"/>
    </row>
    <row r="3" spans="1:11" ht="15" x14ac:dyDescent="0.25">
      <c r="B3" s="64"/>
      <c r="D3" s="33"/>
      <c r="E3" s="33"/>
    </row>
    <row r="4" spans="1:11" ht="15" x14ac:dyDescent="0.25">
      <c r="B4" s="64"/>
      <c r="D4" s="33"/>
      <c r="E4" s="33"/>
    </row>
    <row r="5" spans="1:11" x14ac:dyDescent="0.2">
      <c r="B5" s="2"/>
      <c r="C5" s="3"/>
      <c r="D5" s="5"/>
      <c r="E5" s="4"/>
      <c r="F5" s="5"/>
      <c r="G5" s="5"/>
      <c r="H5" s="5"/>
      <c r="I5" s="5"/>
      <c r="J5" s="5"/>
      <c r="K5" s="6"/>
    </row>
    <row r="6" spans="1:11" x14ac:dyDescent="0.2">
      <c r="B6" s="7"/>
      <c r="C6" s="75">
        <v>1</v>
      </c>
      <c r="D6" s="75">
        <v>2</v>
      </c>
      <c r="E6" s="75">
        <v>3</v>
      </c>
      <c r="F6" s="75">
        <v>4</v>
      </c>
      <c r="G6" s="75">
        <v>5</v>
      </c>
      <c r="H6" s="75">
        <v>6</v>
      </c>
      <c r="I6" s="75">
        <v>7</v>
      </c>
      <c r="J6" s="75">
        <v>8</v>
      </c>
      <c r="K6" s="9"/>
    </row>
    <row r="7" spans="1:11" ht="43.9" customHeight="1" x14ac:dyDescent="0.2">
      <c r="B7" s="10"/>
      <c r="C7" s="11" t="s">
        <v>127</v>
      </c>
      <c r="D7" s="161" t="s">
        <v>97</v>
      </c>
      <c r="E7" s="161" t="s">
        <v>104</v>
      </c>
      <c r="F7" s="161" t="s">
        <v>105</v>
      </c>
      <c r="G7" s="161" t="s">
        <v>25</v>
      </c>
      <c r="H7" s="161" t="s">
        <v>6</v>
      </c>
      <c r="I7" s="161" t="s">
        <v>128</v>
      </c>
      <c r="J7" s="161" t="s">
        <v>129</v>
      </c>
      <c r="K7" s="9"/>
    </row>
    <row r="8" spans="1:11" s="33" customFormat="1" ht="15" x14ac:dyDescent="0.25">
      <c r="B8" s="10">
        <v>1</v>
      </c>
      <c r="C8" s="162" t="s">
        <v>130</v>
      </c>
      <c r="D8" s="176">
        <f>SUM(D9:D11)</f>
        <v>203.55073844</v>
      </c>
      <c r="E8" s="176">
        <f>SUM(E9:E11)</f>
        <v>63.716137170000003</v>
      </c>
      <c r="F8" s="176">
        <f>SUM(F9:F11)</f>
        <v>41.666443790000024</v>
      </c>
      <c r="G8" s="176">
        <f t="shared" ref="G8" si="0">SUM(G9:G11)</f>
        <v>158.19499443999999</v>
      </c>
      <c r="H8" s="176">
        <f>SUM(H9:H11)</f>
        <v>102.62495419000001</v>
      </c>
      <c r="I8" s="176">
        <f>G8-H8</f>
        <v>55.570040249999977</v>
      </c>
      <c r="J8" s="141"/>
      <c r="K8" s="142"/>
    </row>
    <row r="9" spans="1:11" x14ac:dyDescent="0.2">
      <c r="B9" s="10">
        <v>2</v>
      </c>
      <c r="C9" s="143" t="s">
        <v>131</v>
      </c>
      <c r="D9" s="144">
        <v>203.55073844</v>
      </c>
      <c r="E9" s="144">
        <v>63.716137170000003</v>
      </c>
      <c r="F9" s="144">
        <v>41.666443790000024</v>
      </c>
      <c r="G9" s="144">
        <v>158.19499443999999</v>
      </c>
      <c r="H9" s="144">
        <v>102.62495419000001</v>
      </c>
      <c r="I9" s="144"/>
      <c r="J9" s="145"/>
      <c r="K9" s="9"/>
    </row>
    <row r="10" spans="1:11" x14ac:dyDescent="0.2">
      <c r="B10" s="10">
        <v>3</v>
      </c>
      <c r="C10" s="143" t="s">
        <v>132</v>
      </c>
      <c r="D10" s="144">
        <v>0</v>
      </c>
      <c r="E10" s="144">
        <v>0</v>
      </c>
      <c r="F10" s="144">
        <v>0</v>
      </c>
      <c r="G10" s="144">
        <v>0</v>
      </c>
      <c r="H10" s="144">
        <v>0</v>
      </c>
      <c r="I10" s="144"/>
      <c r="J10" s="145"/>
      <c r="K10" s="9"/>
    </row>
    <row r="11" spans="1:11" x14ac:dyDescent="0.2">
      <c r="B11" s="10">
        <v>4</v>
      </c>
      <c r="C11" s="143" t="s">
        <v>133</v>
      </c>
      <c r="D11" s="144">
        <v>0</v>
      </c>
      <c r="E11" s="144">
        <v>0</v>
      </c>
      <c r="F11" s="144">
        <v>0</v>
      </c>
      <c r="G11" s="144">
        <v>0</v>
      </c>
      <c r="H11" s="144">
        <v>0</v>
      </c>
      <c r="I11" s="144"/>
      <c r="J11" s="145"/>
      <c r="K11" s="9"/>
    </row>
    <row r="12" spans="1:11" x14ac:dyDescent="0.2">
      <c r="B12" s="10">
        <v>5</v>
      </c>
      <c r="C12" s="143" t="s">
        <v>134</v>
      </c>
      <c r="D12" s="146">
        <v>81.420295375999999</v>
      </c>
      <c r="E12" s="146">
        <v>25.486454867999999</v>
      </c>
      <c r="F12" s="146">
        <v>16.666577516000007</v>
      </c>
      <c r="G12" s="146">
        <v>63.277997775999992</v>
      </c>
      <c r="H12" s="146">
        <v>41.049981676000002</v>
      </c>
      <c r="I12" s="144"/>
      <c r="J12" s="145"/>
      <c r="K12" s="9"/>
    </row>
    <row r="13" spans="1:11" s="33" customFormat="1" ht="15" x14ac:dyDescent="0.25">
      <c r="B13" s="10">
        <v>16</v>
      </c>
      <c r="C13" s="162" t="s">
        <v>135</v>
      </c>
      <c r="D13" s="176">
        <f>SUM(D14:D16)</f>
        <v>148.00000000000003</v>
      </c>
      <c r="E13" s="176">
        <f>SUM(E14:E16)</f>
        <v>42.355899091575004</v>
      </c>
      <c r="F13" s="176">
        <f t="shared" ref="F13:H13" si="1">SUM(F14:F16)</f>
        <v>39.073946390002256</v>
      </c>
      <c r="G13" s="176">
        <f t="shared" si="1"/>
        <v>95.54649729842501</v>
      </c>
      <c r="H13" s="176">
        <f t="shared" si="1"/>
        <v>89.283823130002276</v>
      </c>
      <c r="I13" s="176">
        <f>G13-H13</f>
        <v>6.2626741684227341</v>
      </c>
      <c r="J13" s="141"/>
      <c r="K13" s="142"/>
    </row>
    <row r="14" spans="1:11" x14ac:dyDescent="0.2">
      <c r="B14" s="10">
        <v>17</v>
      </c>
      <c r="C14" s="143" t="s">
        <v>131</v>
      </c>
      <c r="D14" s="144">
        <v>148.00000000000003</v>
      </c>
      <c r="E14" s="144">
        <v>42.355899091575004</v>
      </c>
      <c r="F14" s="144">
        <v>39.073946390002256</v>
      </c>
      <c r="G14" s="144">
        <v>95.54649729842501</v>
      </c>
      <c r="H14" s="144">
        <v>89.283823130002276</v>
      </c>
      <c r="I14" s="144"/>
      <c r="J14" s="145"/>
      <c r="K14" s="9"/>
    </row>
    <row r="15" spans="1:11" x14ac:dyDescent="0.2">
      <c r="B15" s="10">
        <v>18</v>
      </c>
      <c r="C15" s="143" t="s">
        <v>132</v>
      </c>
      <c r="D15" s="144">
        <v>0</v>
      </c>
      <c r="E15" s="144">
        <v>0</v>
      </c>
      <c r="F15" s="144">
        <v>0</v>
      </c>
      <c r="G15" s="144">
        <v>0</v>
      </c>
      <c r="H15" s="144">
        <v>0</v>
      </c>
      <c r="I15" s="144"/>
      <c r="J15" s="145"/>
      <c r="K15" s="9"/>
    </row>
    <row r="16" spans="1:11" x14ac:dyDescent="0.2">
      <c r="B16" s="10">
        <v>19</v>
      </c>
      <c r="C16" s="143" t="s">
        <v>133</v>
      </c>
      <c r="D16" s="144">
        <v>0</v>
      </c>
      <c r="E16" s="144">
        <v>0</v>
      </c>
      <c r="F16" s="144">
        <v>0</v>
      </c>
      <c r="G16" s="144">
        <v>0</v>
      </c>
      <c r="H16" s="144">
        <v>0</v>
      </c>
      <c r="I16" s="144"/>
      <c r="J16" s="145"/>
      <c r="K16" s="9"/>
    </row>
    <row r="17" spans="2:11" x14ac:dyDescent="0.2">
      <c r="B17" s="10">
        <v>20</v>
      </c>
      <c r="C17" s="143" t="s">
        <v>134</v>
      </c>
      <c r="D17" s="146">
        <v>0</v>
      </c>
      <c r="E17" s="146">
        <v>0</v>
      </c>
      <c r="F17" s="146">
        <v>0</v>
      </c>
      <c r="G17" s="146">
        <v>0</v>
      </c>
      <c r="H17" s="146">
        <v>0</v>
      </c>
      <c r="I17" s="144"/>
      <c r="J17" s="145"/>
      <c r="K17" s="9"/>
    </row>
    <row r="18" spans="2:11" s="33" customFormat="1" ht="15" x14ac:dyDescent="0.25">
      <c r="B18" s="10">
        <v>21</v>
      </c>
      <c r="C18" s="140" t="s">
        <v>136</v>
      </c>
      <c r="D18" s="176">
        <f>SUM(D19:D21)</f>
        <v>31.621572919999998</v>
      </c>
      <c r="E18" s="176">
        <f t="shared" ref="E18:H18" si="2">SUM(E19:E21)</f>
        <v>7.6058207300000005</v>
      </c>
      <c r="F18" s="176">
        <f t="shared" si="2"/>
        <v>6.8357123499999801</v>
      </c>
      <c r="G18" s="176">
        <f t="shared" si="2"/>
        <v>24.37148719</v>
      </c>
      <c r="H18" s="176">
        <f t="shared" si="2"/>
        <v>14.99679797999997</v>
      </c>
      <c r="I18" s="176">
        <f>G18-H18</f>
        <v>9.3746892100000299</v>
      </c>
      <c r="J18" s="141"/>
      <c r="K18" s="142"/>
    </row>
    <row r="19" spans="2:11" x14ac:dyDescent="0.2">
      <c r="B19" s="10">
        <v>22</v>
      </c>
      <c r="C19" s="143" t="s">
        <v>131</v>
      </c>
      <c r="D19" s="144">
        <v>0</v>
      </c>
      <c r="E19" s="144">
        <v>0</v>
      </c>
      <c r="F19" s="144">
        <v>0</v>
      </c>
      <c r="G19" s="144">
        <v>0</v>
      </c>
      <c r="H19" s="144">
        <v>-3.6379788070917128E-18</v>
      </c>
      <c r="I19" s="144"/>
      <c r="J19" s="145"/>
      <c r="K19" s="9"/>
    </row>
    <row r="20" spans="2:11" x14ac:dyDescent="0.2">
      <c r="B20" s="10">
        <v>23</v>
      </c>
      <c r="C20" s="143" t="s">
        <v>132</v>
      </c>
      <c r="D20" s="17">
        <v>24.805</v>
      </c>
      <c r="E20" s="144">
        <v>6.1904275000000002</v>
      </c>
      <c r="F20" s="144">
        <v>6.4329985299999795</v>
      </c>
      <c r="G20" s="144">
        <v>18.970307500000001</v>
      </c>
      <c r="H20" s="144">
        <v>14.741962169999965</v>
      </c>
      <c r="I20" s="144"/>
      <c r="J20" s="145"/>
      <c r="K20" s="9"/>
    </row>
    <row r="21" spans="2:11" x14ac:dyDescent="0.2">
      <c r="B21" s="10">
        <v>24</v>
      </c>
      <c r="C21" s="143" t="s">
        <v>133</v>
      </c>
      <c r="D21" s="144">
        <v>6.8165729199999987</v>
      </c>
      <c r="E21" s="144">
        <v>1.4153932300000001</v>
      </c>
      <c r="F21" s="144">
        <v>0.40271382000000111</v>
      </c>
      <c r="G21" s="144">
        <v>5.4011796900000002</v>
      </c>
      <c r="H21" s="144">
        <v>0.25483581000000549</v>
      </c>
      <c r="I21" s="144"/>
      <c r="J21" s="145"/>
      <c r="K21" s="9"/>
    </row>
    <row r="22" spans="2:11" x14ac:dyDescent="0.2">
      <c r="B22" s="10">
        <v>25</v>
      </c>
      <c r="C22" s="143" t="s">
        <v>134</v>
      </c>
      <c r="D22" s="146">
        <v>3.5540250000000002</v>
      </c>
      <c r="E22" s="146">
        <v>0.5</v>
      </c>
      <c r="F22" s="146">
        <v>1.2992390000000003E-2</v>
      </c>
      <c r="G22" s="146">
        <v>3.0540250000000002</v>
      </c>
      <c r="H22" s="146">
        <v>0.36768671113868889</v>
      </c>
      <c r="I22" s="144"/>
      <c r="J22" s="145"/>
      <c r="K22" s="9"/>
    </row>
    <row r="23" spans="2:11" ht="15.75" thickBot="1" x14ac:dyDescent="0.3">
      <c r="B23" s="10">
        <v>26</v>
      </c>
      <c r="C23" s="14" t="s">
        <v>113</v>
      </c>
      <c r="D23" s="137">
        <f>D18+D13+D8</f>
        <v>383.17231136000004</v>
      </c>
      <c r="E23" s="137">
        <f>E18+E13+E8</f>
        <v>113.677856991575</v>
      </c>
      <c r="F23" s="137">
        <f>F18+F13+F8</f>
        <v>87.57610253000226</v>
      </c>
      <c r="G23" s="137">
        <f t="shared" ref="G23:H23" si="3">G18+G13+G8</f>
        <v>278.11297892842498</v>
      </c>
      <c r="H23" s="137">
        <f t="shared" si="3"/>
        <v>206.90557530000225</v>
      </c>
      <c r="I23" s="137">
        <f>I18+I13+I8</f>
        <v>71.207403628422739</v>
      </c>
      <c r="J23" s="158">
        <f>I23/G23</f>
        <v>0.25603768620503198</v>
      </c>
      <c r="K23" s="9"/>
    </row>
    <row r="24" spans="2:11" ht="15" thickTop="1" x14ac:dyDescent="0.2">
      <c r="B24" s="7"/>
      <c r="D24" s="147"/>
      <c r="E24" s="147"/>
      <c r="K24" s="9"/>
    </row>
    <row r="25" spans="2:11" x14ac:dyDescent="0.2">
      <c r="B25" s="18"/>
      <c r="C25" s="19"/>
      <c r="D25" s="19"/>
      <c r="E25" s="19"/>
      <c r="F25" s="19"/>
      <c r="G25" s="19"/>
      <c r="H25" s="19"/>
      <c r="I25" s="19"/>
      <c r="J25" s="19"/>
      <c r="K25" s="20"/>
    </row>
    <row r="27" spans="2:11" x14ac:dyDescent="0.2">
      <c r="B27" s="81" t="s">
        <v>15</v>
      </c>
      <c r="C27" s="82"/>
      <c r="D27" s="69"/>
      <c r="E27" s="69"/>
    </row>
    <row r="28" spans="2:11" x14ac:dyDescent="0.2">
      <c r="B28" s="156">
        <v>3</v>
      </c>
      <c r="C28" s="148" t="s">
        <v>18</v>
      </c>
      <c r="D28" s="69"/>
      <c r="E28" s="69"/>
    </row>
    <row r="29" spans="2:11" x14ac:dyDescent="0.2">
      <c r="D29" s="69"/>
      <c r="E29" s="69"/>
    </row>
    <row r="30" spans="2:11" x14ac:dyDescent="0.2">
      <c r="D30" s="69"/>
      <c r="E30" s="69"/>
    </row>
    <row r="31" spans="2:11" x14ac:dyDescent="0.2">
      <c r="D31" s="69"/>
      <c r="E31" s="69"/>
    </row>
    <row r="32" spans="2:11" x14ac:dyDescent="0.2">
      <c r="D32" s="69"/>
      <c r="E32" s="69"/>
    </row>
    <row r="33" spans="4:5" x14ac:dyDescent="0.2">
      <c r="D33" s="69"/>
      <c r="E33" s="69"/>
    </row>
    <row r="34" spans="4:5" x14ac:dyDescent="0.2">
      <c r="D34" s="69"/>
      <c r="E34" s="69"/>
    </row>
    <row r="35" spans="4:5" x14ac:dyDescent="0.2">
      <c r="D35" s="69"/>
      <c r="E35" s="69"/>
    </row>
    <row r="36" spans="4:5" x14ac:dyDescent="0.2">
      <c r="D36" s="69"/>
      <c r="E36" s="69"/>
    </row>
    <row r="37" spans="4:5" x14ac:dyDescent="0.2">
      <c r="D37" s="69"/>
      <c r="E37" s="69"/>
    </row>
    <row r="38" spans="4:5" x14ac:dyDescent="0.2">
      <c r="D38" s="69"/>
      <c r="E38" s="69"/>
    </row>
    <row r="39" spans="4:5" x14ac:dyDescent="0.2">
      <c r="D39" s="69"/>
      <c r="E39" s="69"/>
    </row>
    <row r="40" spans="4:5" x14ac:dyDescent="0.2">
      <c r="D40" s="69"/>
      <c r="E40" s="69"/>
    </row>
    <row r="41" spans="4:5" x14ac:dyDescent="0.2">
      <c r="D41" s="69"/>
      <c r="E41" s="69"/>
    </row>
    <row r="42" spans="4:5" x14ac:dyDescent="0.2">
      <c r="D42" s="69"/>
      <c r="E42" s="69"/>
    </row>
    <row r="43" spans="4:5" x14ac:dyDescent="0.2">
      <c r="D43" s="69"/>
      <c r="E43" s="69"/>
    </row>
    <row r="44" spans="4:5" x14ac:dyDescent="0.2">
      <c r="D44" s="69"/>
      <c r="E44" s="69"/>
    </row>
    <row r="45" spans="4:5" x14ac:dyDescent="0.2">
      <c r="D45" s="69"/>
      <c r="E45" s="69"/>
    </row>
    <row r="46" spans="4:5" x14ac:dyDescent="0.2">
      <c r="D46" s="69"/>
      <c r="E46" s="69"/>
    </row>
    <row r="47" spans="4:5" x14ac:dyDescent="0.2">
      <c r="D47" s="69"/>
      <c r="E47" s="69"/>
    </row>
    <row r="48" spans="4:5" x14ac:dyDescent="0.2">
      <c r="D48" s="69"/>
      <c r="E48" s="69"/>
    </row>
    <row r="49" spans="4:5" x14ac:dyDescent="0.2">
      <c r="D49" s="69"/>
      <c r="E49" s="69"/>
    </row>
    <row r="50" spans="4:5" x14ac:dyDescent="0.2">
      <c r="D50" s="69"/>
      <c r="E50" s="69"/>
    </row>
    <row r="51" spans="4:5" x14ac:dyDescent="0.2">
      <c r="D51" s="69"/>
      <c r="E51" s="69"/>
    </row>
    <row r="52" spans="4:5" x14ac:dyDescent="0.2">
      <c r="D52" s="69"/>
      <c r="E52" s="69"/>
    </row>
    <row r="53" spans="4:5" x14ac:dyDescent="0.2">
      <c r="D53" s="69"/>
      <c r="E53" s="69"/>
    </row>
    <row r="54" spans="4:5" x14ac:dyDescent="0.2">
      <c r="D54" s="69"/>
      <c r="E54" s="69"/>
    </row>
    <row r="55" spans="4:5" x14ac:dyDescent="0.2">
      <c r="D55" s="69"/>
      <c r="E55" s="69"/>
    </row>
    <row r="56" spans="4:5" x14ac:dyDescent="0.2">
      <c r="D56" s="69"/>
      <c r="E56" s="69"/>
    </row>
    <row r="57" spans="4:5" x14ac:dyDescent="0.2">
      <c r="D57" s="69"/>
      <c r="E57" s="69"/>
    </row>
    <row r="58" spans="4:5" x14ac:dyDescent="0.2">
      <c r="D58" s="69"/>
      <c r="E58" s="69"/>
    </row>
    <row r="59" spans="4:5" x14ac:dyDescent="0.2">
      <c r="D59" s="69"/>
      <c r="E59" s="69"/>
    </row>
    <row r="60" spans="4:5" x14ac:dyDescent="0.2">
      <c r="D60" s="69"/>
      <c r="E60" s="69"/>
    </row>
  </sheetData>
  <pageMargins left="0.7" right="0.7" top="0.75" bottom="0.75" header="0.3" footer="0.3"/>
  <pageSetup scale="46" orientation="portrait" r:id="rId1"/>
  <ignoredErrors>
    <ignoredError sqref="D8:G8 D13:H13 D9:D12 D18:H18 D14:D1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978D-3746-48AE-94D0-334EF2426BC7}">
  <dimension ref="A1:N65"/>
  <sheetViews>
    <sheetView showGridLines="0" view="pageBreakPreview" zoomScaleNormal="100" zoomScaleSheetLayoutView="100" workbookViewId="0">
      <selection activeCell="G13" sqref="G13"/>
    </sheetView>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6.28515625" style="8" customWidth="1"/>
    <col min="13" max="16384" width="9.140625" style="8"/>
  </cols>
  <sheetData>
    <row r="1" spans="1:14" ht="20.25" x14ac:dyDescent="0.3">
      <c r="A1" s="65"/>
      <c r="B1" s="21" t="s">
        <v>137</v>
      </c>
      <c r="D1" s="66"/>
    </row>
    <row r="2" spans="1:14" ht="16.149999999999999" customHeight="1" x14ac:dyDescent="0.25">
      <c r="B2" s="67" t="s">
        <v>1</v>
      </c>
      <c r="D2" s="33"/>
    </row>
    <row r="3" spans="1:14" ht="15" x14ac:dyDescent="0.25">
      <c r="B3" s="64"/>
      <c r="D3" s="33"/>
    </row>
    <row r="4" spans="1:14" ht="15" x14ac:dyDescent="0.25">
      <c r="B4" s="64"/>
      <c r="D4" s="33"/>
    </row>
    <row r="5" spans="1:14" x14ac:dyDescent="0.2">
      <c r="B5" s="2"/>
      <c r="C5" s="3"/>
      <c r="D5" s="5"/>
      <c r="E5" s="5"/>
      <c r="F5" s="5"/>
      <c r="G5" s="5"/>
      <c r="H5" s="5"/>
      <c r="I5" s="5"/>
      <c r="J5" s="5"/>
      <c r="K5" s="6"/>
    </row>
    <row r="6" spans="1:14" x14ac:dyDescent="0.2">
      <c r="B6" s="7"/>
      <c r="C6" s="75">
        <v>1</v>
      </c>
      <c r="D6" s="75">
        <v>2</v>
      </c>
      <c r="E6" s="75">
        <v>3</v>
      </c>
      <c r="F6" s="75">
        <v>4</v>
      </c>
      <c r="G6" s="75">
        <v>5</v>
      </c>
      <c r="H6" s="75">
        <v>6</v>
      </c>
      <c r="I6" s="75">
        <v>7</v>
      </c>
      <c r="J6" s="75">
        <v>8</v>
      </c>
      <c r="K6" s="9"/>
    </row>
    <row r="7" spans="1:14" ht="43.9" customHeight="1" x14ac:dyDescent="0.2">
      <c r="B7" s="10"/>
      <c r="C7" s="11" t="s">
        <v>127</v>
      </c>
      <c r="D7" s="161" t="s">
        <v>97</v>
      </c>
      <c r="E7" s="161" t="s">
        <v>104</v>
      </c>
      <c r="F7" s="161" t="s">
        <v>105</v>
      </c>
      <c r="G7" s="161" t="s">
        <v>25</v>
      </c>
      <c r="H7" s="161" t="s">
        <v>138</v>
      </c>
      <c r="I7" s="161" t="s">
        <v>128</v>
      </c>
      <c r="J7" s="161" t="s">
        <v>129</v>
      </c>
      <c r="K7" s="9"/>
    </row>
    <row r="8" spans="1:14" ht="15" x14ac:dyDescent="0.25">
      <c r="B8" s="10">
        <v>1</v>
      </c>
      <c r="C8" s="149" t="s">
        <v>139</v>
      </c>
      <c r="D8" s="176">
        <f>SUM(D9:D11)</f>
        <v>122.08918061844265</v>
      </c>
      <c r="E8" s="176">
        <f>SUM(E9:E11)</f>
        <v>22.162945291833584</v>
      </c>
      <c r="F8" s="176">
        <f>SUM(F9:F11)</f>
        <v>9.3426605799999933</v>
      </c>
      <c r="G8" s="176">
        <f t="shared" ref="G8:H8" si="0">SUM(G9:G11)</f>
        <v>65.014488721682099</v>
      </c>
      <c r="H8" s="176">
        <f t="shared" si="0"/>
        <v>27.209479599999991</v>
      </c>
      <c r="I8" s="176">
        <f>G8-H8</f>
        <v>37.805009121682104</v>
      </c>
      <c r="J8" s="13"/>
      <c r="K8" s="9"/>
    </row>
    <row r="9" spans="1:14" x14ac:dyDescent="0.2">
      <c r="B9" s="10">
        <v>2</v>
      </c>
      <c r="C9" s="143" t="s">
        <v>131</v>
      </c>
      <c r="D9" s="144">
        <v>109.62580061844267</v>
      </c>
      <c r="E9" s="144">
        <v>20.297100291833587</v>
      </c>
      <c r="F9" s="144">
        <v>8.0895485399999956</v>
      </c>
      <c r="G9" s="144">
        <v>59.416953721682106</v>
      </c>
      <c r="H9" s="144">
        <v>23.852911869999993</v>
      </c>
      <c r="I9" s="12"/>
      <c r="J9" s="13"/>
      <c r="K9" s="9"/>
    </row>
    <row r="10" spans="1:14" x14ac:dyDescent="0.2">
      <c r="B10" s="10">
        <v>3</v>
      </c>
      <c r="C10" s="143" t="s">
        <v>132</v>
      </c>
      <c r="D10" s="144">
        <v>12.463379999999988</v>
      </c>
      <c r="E10" s="144">
        <v>1.8658449999999978</v>
      </c>
      <c r="F10" s="144">
        <v>1.2531120399999984</v>
      </c>
      <c r="G10" s="144">
        <v>5.5975349999999935</v>
      </c>
      <c r="H10" s="144">
        <v>3.3565768499999997</v>
      </c>
      <c r="I10" s="12"/>
      <c r="J10" s="13"/>
      <c r="K10" s="9"/>
      <c r="N10" s="150"/>
    </row>
    <row r="11" spans="1:14" x14ac:dyDescent="0.2">
      <c r="B11" s="10">
        <v>4</v>
      </c>
      <c r="C11" s="143" t="s">
        <v>133</v>
      </c>
      <c r="D11" s="144">
        <v>0</v>
      </c>
      <c r="E11" s="144">
        <v>0</v>
      </c>
      <c r="F11" s="144">
        <v>0</v>
      </c>
      <c r="G11" s="144">
        <v>0</v>
      </c>
      <c r="H11" s="144">
        <v>-9.1199999999999991E-6</v>
      </c>
      <c r="I11" s="12"/>
      <c r="J11" s="13"/>
      <c r="K11" s="9"/>
    </row>
    <row r="12" spans="1:14" x14ac:dyDescent="0.2">
      <c r="B12" s="10">
        <v>5</v>
      </c>
      <c r="C12" s="143" t="s">
        <v>134</v>
      </c>
      <c r="D12" s="144">
        <v>100.44190534311211</v>
      </c>
      <c r="E12" s="144">
        <v>19.271460376592348</v>
      </c>
      <c r="F12" s="144">
        <v>7.6861407773870454</v>
      </c>
      <c r="G12" s="144">
        <v>57.091878827116844</v>
      </c>
      <c r="H12" s="144">
        <v>22.385046410948714</v>
      </c>
      <c r="I12" s="12"/>
      <c r="J12" s="13"/>
      <c r="K12" s="9"/>
    </row>
    <row r="13" spans="1:14" ht="15" x14ac:dyDescent="0.25">
      <c r="B13" s="10">
        <v>6</v>
      </c>
      <c r="C13" s="149" t="s">
        <v>140</v>
      </c>
      <c r="D13" s="176">
        <f>SUM(D14:D16)</f>
        <v>103.94821480472311</v>
      </c>
      <c r="E13" s="176">
        <f>SUM(E14:E16)</f>
        <v>26.684462111180782</v>
      </c>
      <c r="F13" s="176">
        <f>SUM(F14:F16)</f>
        <v>5.6151875599999777</v>
      </c>
      <c r="G13" s="176">
        <f t="shared" ref="G13:H13" si="1">SUM(G14:G16)</f>
        <v>68.685753693542352</v>
      </c>
      <c r="H13" s="176">
        <f t="shared" si="1"/>
        <v>31.34127741999999</v>
      </c>
      <c r="I13" s="176">
        <f>G13-H13</f>
        <v>37.344476273542362</v>
      </c>
      <c r="J13" s="13"/>
      <c r="K13" s="9"/>
    </row>
    <row r="14" spans="1:14" x14ac:dyDescent="0.2">
      <c r="B14" s="10">
        <v>7</v>
      </c>
      <c r="C14" s="143" t="s">
        <v>131</v>
      </c>
      <c r="D14" s="144">
        <v>89.999999639999984</v>
      </c>
      <c r="E14" s="144">
        <v>24.447408320000001</v>
      </c>
      <c r="F14" s="144">
        <v>2.4756338299999738</v>
      </c>
      <c r="G14" s="144">
        <v>61.974592320000006</v>
      </c>
      <c r="H14" s="144">
        <v>25.641033519999983</v>
      </c>
      <c r="I14" s="12"/>
      <c r="J14" s="13"/>
      <c r="K14" s="9"/>
    </row>
    <row r="15" spans="1:14" x14ac:dyDescent="0.2">
      <c r="B15" s="10">
        <v>8</v>
      </c>
      <c r="C15" s="143" t="s">
        <v>132</v>
      </c>
      <c r="D15" s="144">
        <v>13.948215164723125</v>
      </c>
      <c r="E15" s="144">
        <v>2.2370537911807822</v>
      </c>
      <c r="F15" s="144">
        <v>3.1395537300000043</v>
      </c>
      <c r="G15" s="144">
        <v>6.7111613735423461</v>
      </c>
      <c r="H15" s="144">
        <v>5.7002439000000074</v>
      </c>
      <c r="I15" s="12"/>
      <c r="J15" s="13"/>
      <c r="K15" s="9"/>
    </row>
    <row r="16" spans="1:14" x14ac:dyDescent="0.2">
      <c r="B16" s="10">
        <v>9</v>
      </c>
      <c r="C16" s="143" t="s">
        <v>133</v>
      </c>
      <c r="D16" s="144">
        <v>0</v>
      </c>
      <c r="E16" s="144">
        <v>0</v>
      </c>
      <c r="F16" s="144">
        <v>0</v>
      </c>
      <c r="G16" s="144">
        <v>0</v>
      </c>
      <c r="H16" s="144">
        <v>0</v>
      </c>
      <c r="I16" s="12"/>
      <c r="J16" s="13"/>
      <c r="K16" s="9"/>
    </row>
    <row r="17" spans="2:11" x14ac:dyDescent="0.2">
      <c r="B17" s="10">
        <v>10</v>
      </c>
      <c r="C17" s="143" t="s">
        <v>134</v>
      </c>
      <c r="D17" s="144">
        <v>0</v>
      </c>
      <c r="E17" s="144">
        <v>0</v>
      </c>
      <c r="F17" s="144">
        <v>0</v>
      </c>
      <c r="G17" s="144">
        <v>0</v>
      </c>
      <c r="H17" s="144">
        <v>0</v>
      </c>
      <c r="I17" s="12"/>
      <c r="J17" s="13"/>
      <c r="K17" s="9"/>
    </row>
    <row r="18" spans="2:11" ht="15" x14ac:dyDescent="0.25">
      <c r="B18" s="10">
        <v>11</v>
      </c>
      <c r="C18" s="149" t="s">
        <v>141</v>
      </c>
      <c r="D18" s="176">
        <f>SUM(D19:D21)</f>
        <v>71.721030959999979</v>
      </c>
      <c r="E18" s="176">
        <f>SUM(E19:E21)</f>
        <v>20.216968990000002</v>
      </c>
      <c r="F18" s="176">
        <f>SUM(F19:F21)</f>
        <v>10.807908404134116</v>
      </c>
      <c r="G18" s="176">
        <f t="shared" ref="G18:H18" si="2">SUM(G19:G21)</f>
        <v>60.032010470000003</v>
      </c>
      <c r="H18" s="176">
        <f t="shared" si="2"/>
        <v>46.636334069999997</v>
      </c>
      <c r="I18" s="176">
        <f>G18-H18</f>
        <v>13.395676400000006</v>
      </c>
      <c r="J18" s="13"/>
      <c r="K18" s="9"/>
    </row>
    <row r="19" spans="2:11" x14ac:dyDescent="0.2">
      <c r="B19" s="10">
        <v>12</v>
      </c>
      <c r="C19" s="143" t="s">
        <v>131</v>
      </c>
      <c r="D19" s="144">
        <v>62.696030999999984</v>
      </c>
      <c r="E19" s="144">
        <v>18.335719000000001</v>
      </c>
      <c r="F19" s="144">
        <v>7.4002888241341083</v>
      </c>
      <c r="G19" s="144">
        <v>54.388260500000001</v>
      </c>
      <c r="H19" s="144">
        <v>32.176197720000012</v>
      </c>
      <c r="I19" s="12"/>
      <c r="J19" s="13"/>
      <c r="K19" s="9"/>
    </row>
    <row r="20" spans="2:11" x14ac:dyDescent="0.2">
      <c r="B20" s="10">
        <v>13</v>
      </c>
      <c r="C20" s="143" t="s">
        <v>132</v>
      </c>
      <c r="D20" s="144">
        <v>9.0249999600000006</v>
      </c>
      <c r="E20" s="144">
        <v>1.8812499899999997</v>
      </c>
      <c r="F20" s="144">
        <v>3.4076195800000071</v>
      </c>
      <c r="G20" s="144">
        <v>5.6437499699999991</v>
      </c>
      <c r="H20" s="144">
        <v>14.460136349999987</v>
      </c>
      <c r="I20" s="12"/>
      <c r="J20" s="13"/>
      <c r="K20" s="9"/>
    </row>
    <row r="21" spans="2:11" x14ac:dyDescent="0.2">
      <c r="B21" s="10">
        <v>14</v>
      </c>
      <c r="C21" s="143" t="s">
        <v>133</v>
      </c>
      <c r="D21" s="144">
        <v>0</v>
      </c>
      <c r="E21" s="144">
        <v>0</v>
      </c>
      <c r="F21" s="144">
        <v>0</v>
      </c>
      <c r="G21" s="144">
        <v>0</v>
      </c>
      <c r="H21" s="144">
        <v>0</v>
      </c>
      <c r="I21" s="12"/>
      <c r="J21" s="13"/>
      <c r="K21" s="9"/>
    </row>
    <row r="22" spans="2:11" x14ac:dyDescent="0.2">
      <c r="B22" s="10">
        <v>15</v>
      </c>
      <c r="C22" s="143" t="s">
        <v>134</v>
      </c>
      <c r="D22" s="144">
        <v>32.01781236000005</v>
      </c>
      <c r="E22" s="144">
        <v>9.2508176748286388</v>
      </c>
      <c r="F22" s="144">
        <v>4.8248830037123858</v>
      </c>
      <c r="G22" s="144">
        <v>27.203535109818688</v>
      </c>
      <c r="H22" s="144">
        <v>20.819463599795665</v>
      </c>
      <c r="I22" s="12"/>
      <c r="J22" s="13"/>
      <c r="K22" s="9"/>
    </row>
    <row r="23" spans="2:11" ht="15" x14ac:dyDescent="0.25">
      <c r="B23" s="10">
        <v>16</v>
      </c>
      <c r="C23" s="140" t="s">
        <v>136</v>
      </c>
      <c r="D23" s="176">
        <f>SUM(D24:D26)</f>
        <v>11.6</v>
      </c>
      <c r="E23" s="176">
        <f>SUM(E24:E26)</f>
        <v>3.0087489999999999</v>
      </c>
      <c r="F23" s="176">
        <f>SUM(F24:F26)</f>
        <v>0.10629893999998132</v>
      </c>
      <c r="G23" s="176">
        <f t="shared" ref="G23:H23" si="3">SUM(G24:G26)</f>
        <v>7.6487479999999994</v>
      </c>
      <c r="H23" s="176">
        <f t="shared" si="3"/>
        <v>3.91616166999997</v>
      </c>
      <c r="I23" s="176">
        <f>G23-H23</f>
        <v>3.7325863300000295</v>
      </c>
      <c r="J23" s="13"/>
      <c r="K23" s="9"/>
    </row>
    <row r="24" spans="2:11" x14ac:dyDescent="0.2">
      <c r="B24" s="10">
        <v>17</v>
      </c>
      <c r="C24" s="143" t="s">
        <v>131</v>
      </c>
      <c r="D24" s="144">
        <v>11.6</v>
      </c>
      <c r="E24" s="144">
        <v>3.0087489999999999</v>
      </c>
      <c r="F24" s="144">
        <v>0.10629893999998132</v>
      </c>
      <c r="G24" s="144">
        <v>7.6487479999999994</v>
      </c>
      <c r="H24" s="144">
        <v>3.91616166999997</v>
      </c>
      <c r="I24" s="12"/>
      <c r="J24" s="13"/>
      <c r="K24" s="9"/>
    </row>
    <row r="25" spans="2:11" x14ac:dyDescent="0.2">
      <c r="B25" s="10">
        <v>18</v>
      </c>
      <c r="C25" s="143" t="s">
        <v>132</v>
      </c>
      <c r="D25" s="144">
        <v>0</v>
      </c>
      <c r="E25" s="144">
        <v>0</v>
      </c>
      <c r="F25" s="144">
        <v>0</v>
      </c>
      <c r="G25" s="144">
        <v>0</v>
      </c>
      <c r="H25" s="144">
        <v>0</v>
      </c>
      <c r="I25" s="12"/>
      <c r="J25" s="13"/>
      <c r="K25" s="9"/>
    </row>
    <row r="26" spans="2:11" x14ac:dyDescent="0.2">
      <c r="B26" s="10">
        <v>19</v>
      </c>
      <c r="C26" s="143" t="s">
        <v>133</v>
      </c>
      <c r="D26" s="144">
        <v>0</v>
      </c>
      <c r="E26" s="144">
        <v>0</v>
      </c>
      <c r="F26" s="144">
        <v>0</v>
      </c>
      <c r="G26" s="144">
        <v>0</v>
      </c>
      <c r="H26" s="144">
        <v>0</v>
      </c>
      <c r="I26" s="12"/>
      <c r="J26" s="13"/>
      <c r="K26" s="9"/>
    </row>
    <row r="27" spans="2:11" x14ac:dyDescent="0.2">
      <c r="B27" s="10">
        <v>20</v>
      </c>
      <c r="C27" s="143" t="s">
        <v>134</v>
      </c>
      <c r="D27" s="144">
        <v>5.6</v>
      </c>
      <c r="E27" s="144">
        <v>1.4524995172413799</v>
      </c>
      <c r="F27" s="144">
        <v>5.1316729655163387E-2</v>
      </c>
      <c r="G27" s="144">
        <v>3.69249903448276</v>
      </c>
      <c r="H27" s="144">
        <v>1.8905608062068819</v>
      </c>
      <c r="I27" s="12"/>
      <c r="J27" s="13"/>
      <c r="K27" s="9"/>
    </row>
    <row r="28" spans="2:11" ht="15.75" thickBot="1" x14ac:dyDescent="0.3">
      <c r="B28" s="10">
        <v>21</v>
      </c>
      <c r="C28" s="14" t="s">
        <v>113</v>
      </c>
      <c r="D28" s="137">
        <f>SUM(D8+D13+D18+D23)</f>
        <v>309.35842638316581</v>
      </c>
      <c r="E28" s="137">
        <f>SUM(E8+E13+E18+E23)</f>
        <v>72.073125393014365</v>
      </c>
      <c r="F28" s="137">
        <f>SUM(F8+F13+F18+F23)</f>
        <v>25.872055484134066</v>
      </c>
      <c r="G28" s="137">
        <f t="shared" ref="G28:H28" si="4">SUM(G8+G13+G18+G23)</f>
        <v>201.38100088522447</v>
      </c>
      <c r="H28" s="137">
        <f t="shared" si="4"/>
        <v>109.10325275999993</v>
      </c>
      <c r="I28" s="137">
        <f>SUM(I8+I13+I18+I23)</f>
        <v>92.27774812522452</v>
      </c>
      <c r="J28" s="158">
        <f>I28/G28</f>
        <v>0.45822469706473207</v>
      </c>
      <c r="K28" s="9"/>
    </row>
    <row r="29" spans="2:11" ht="15" thickTop="1" x14ac:dyDescent="0.2">
      <c r="B29" s="7"/>
      <c r="D29" s="17"/>
      <c r="K29" s="9"/>
    </row>
    <row r="30" spans="2:11" x14ac:dyDescent="0.2">
      <c r="B30" s="18"/>
      <c r="C30" s="19"/>
      <c r="D30" s="19"/>
      <c r="E30" s="19"/>
      <c r="F30" s="19"/>
      <c r="G30" s="19"/>
      <c r="H30" s="19"/>
      <c r="I30" s="19"/>
      <c r="J30" s="19"/>
      <c r="K30" s="20"/>
    </row>
    <row r="32" spans="2:11" x14ac:dyDescent="0.2">
      <c r="B32" s="81" t="s">
        <v>15</v>
      </c>
      <c r="C32" s="82"/>
      <c r="D32" s="69"/>
    </row>
    <row r="33" spans="2:4" x14ac:dyDescent="0.2">
      <c r="B33" s="156">
        <v>3</v>
      </c>
      <c r="C33" s="148" t="s">
        <v>18</v>
      </c>
      <c r="D33" s="69"/>
    </row>
    <row r="34" spans="2:4" x14ac:dyDescent="0.2">
      <c r="D34" s="69"/>
    </row>
    <row r="35" spans="2:4" x14ac:dyDescent="0.2">
      <c r="D35" s="69"/>
    </row>
    <row r="36" spans="2:4" x14ac:dyDescent="0.2">
      <c r="D36" s="69"/>
    </row>
    <row r="37" spans="2:4" x14ac:dyDescent="0.2">
      <c r="D37" s="69"/>
    </row>
    <row r="38" spans="2:4" x14ac:dyDescent="0.2">
      <c r="D38" s="69"/>
    </row>
    <row r="39" spans="2:4" x14ac:dyDescent="0.2">
      <c r="D39" s="69"/>
    </row>
    <row r="40" spans="2:4" x14ac:dyDescent="0.2">
      <c r="D40" s="69"/>
    </row>
    <row r="41" spans="2:4" x14ac:dyDescent="0.2">
      <c r="D41" s="69"/>
    </row>
    <row r="42" spans="2:4" x14ac:dyDescent="0.2">
      <c r="D42" s="69"/>
    </row>
    <row r="43" spans="2:4" x14ac:dyDescent="0.2">
      <c r="D43" s="69"/>
    </row>
    <row r="44" spans="2:4" x14ac:dyDescent="0.2">
      <c r="D44" s="69"/>
    </row>
    <row r="45" spans="2:4" x14ac:dyDescent="0.2">
      <c r="D45" s="69"/>
    </row>
    <row r="46" spans="2:4" x14ac:dyDescent="0.2">
      <c r="D46" s="69"/>
    </row>
    <row r="47" spans="2:4" x14ac:dyDescent="0.2">
      <c r="D47" s="69"/>
    </row>
    <row r="48" spans="2:4" x14ac:dyDescent="0.2">
      <c r="D48" s="69"/>
    </row>
    <row r="49" spans="4:4" x14ac:dyDescent="0.2">
      <c r="D49" s="69"/>
    </row>
    <row r="50" spans="4:4" x14ac:dyDescent="0.2">
      <c r="D50" s="69"/>
    </row>
    <row r="51" spans="4:4" x14ac:dyDescent="0.2">
      <c r="D51" s="69"/>
    </row>
    <row r="52" spans="4:4" x14ac:dyDescent="0.2">
      <c r="D52" s="69"/>
    </row>
    <row r="53" spans="4:4" x14ac:dyDescent="0.2">
      <c r="D53" s="69"/>
    </row>
    <row r="54" spans="4:4" x14ac:dyDescent="0.2">
      <c r="D54" s="69"/>
    </row>
    <row r="55" spans="4:4" x14ac:dyDescent="0.2">
      <c r="D55" s="69"/>
    </row>
    <row r="56" spans="4:4" x14ac:dyDescent="0.2">
      <c r="D56" s="69"/>
    </row>
    <row r="57" spans="4:4" x14ac:dyDescent="0.2">
      <c r="D57" s="69"/>
    </row>
    <row r="58" spans="4:4" x14ac:dyDescent="0.2">
      <c r="D58" s="69"/>
    </row>
    <row r="59" spans="4:4" x14ac:dyDescent="0.2">
      <c r="D59" s="69"/>
    </row>
    <row r="60" spans="4:4" x14ac:dyDescent="0.2">
      <c r="D60" s="69"/>
    </row>
    <row r="61" spans="4:4" x14ac:dyDescent="0.2">
      <c r="D61" s="69"/>
    </row>
    <row r="62" spans="4:4" x14ac:dyDescent="0.2">
      <c r="D62" s="69"/>
    </row>
    <row r="63" spans="4:4" x14ac:dyDescent="0.2">
      <c r="D63" s="69"/>
    </row>
    <row r="64" spans="4:4" x14ac:dyDescent="0.2">
      <c r="D64" s="69"/>
    </row>
    <row r="65" spans="4:4" x14ac:dyDescent="0.2">
      <c r="D65" s="69"/>
    </row>
  </sheetData>
  <conditionalFormatting sqref="C9:C12">
    <cfRule type="duplicateValues" dxfId="0" priority="34"/>
  </conditionalFormatting>
  <pageMargins left="0.7" right="0.7" top="0.75" bottom="0.75" header="0.3" footer="0.3"/>
  <pageSetup scale="45" orientation="portrait" r:id="rId1"/>
  <ignoredErrors>
    <ignoredError sqref="D18:D23 D13:G13 E18:F18 E23:H23 D8:H8 G18:H1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B6C7-384D-48ED-BB5A-F1C74D79081D}">
  <dimension ref="A1:K65"/>
  <sheetViews>
    <sheetView showGridLines="0" view="pageBreakPreview" zoomScaleNormal="100" zoomScaleSheetLayoutView="100" workbookViewId="0"/>
  </sheetViews>
  <sheetFormatPr defaultColWidth="9.140625" defaultRowHeight="14.25" x14ac:dyDescent="0.2"/>
  <cols>
    <col min="1" max="1" width="9.140625" style="8"/>
    <col min="2" max="2" width="3.8554687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5"/>
      <c r="B1" s="21" t="s">
        <v>142</v>
      </c>
      <c r="D1" s="66"/>
      <c r="E1" s="66"/>
    </row>
    <row r="2" spans="1:11" ht="16.149999999999999" customHeight="1" x14ac:dyDescent="0.25">
      <c r="B2" s="67" t="s">
        <v>1</v>
      </c>
      <c r="D2" s="33"/>
      <c r="E2" s="33"/>
    </row>
    <row r="3" spans="1:11" ht="15" x14ac:dyDescent="0.25">
      <c r="B3" s="64"/>
      <c r="D3" s="33"/>
      <c r="E3" s="33"/>
    </row>
    <row r="4" spans="1:11" ht="15" x14ac:dyDescent="0.25">
      <c r="B4" s="64"/>
      <c r="D4" s="33"/>
      <c r="E4" s="33"/>
    </row>
    <row r="5" spans="1:11" x14ac:dyDescent="0.2">
      <c r="B5" s="2"/>
      <c r="C5" s="3"/>
      <c r="D5" s="5"/>
      <c r="E5" s="5"/>
      <c r="F5" s="5"/>
      <c r="G5" s="5"/>
      <c r="H5" s="5"/>
      <c r="I5" s="5"/>
      <c r="J5" s="5"/>
      <c r="K5" s="6"/>
    </row>
    <row r="6" spans="1:11" x14ac:dyDescent="0.2">
      <c r="B6" s="7"/>
      <c r="C6" s="75">
        <v>1</v>
      </c>
      <c r="D6" s="75">
        <v>2</v>
      </c>
      <c r="E6" s="75">
        <v>3</v>
      </c>
      <c r="F6" s="75">
        <v>4</v>
      </c>
      <c r="G6" s="75">
        <v>5</v>
      </c>
      <c r="H6" s="75">
        <v>6</v>
      </c>
      <c r="I6" s="75">
        <v>7</v>
      </c>
      <c r="J6" s="75">
        <v>8</v>
      </c>
      <c r="K6" s="9"/>
    </row>
    <row r="7" spans="1:11" ht="43.9" customHeight="1" x14ac:dyDescent="0.2">
      <c r="B7" s="10"/>
      <c r="C7" s="11" t="s">
        <v>127</v>
      </c>
      <c r="D7" s="161" t="s">
        <v>97</v>
      </c>
      <c r="E7" s="161" t="s">
        <v>104</v>
      </c>
      <c r="F7" s="161" t="s">
        <v>105</v>
      </c>
      <c r="G7" s="161" t="s">
        <v>25</v>
      </c>
      <c r="H7" s="161" t="s">
        <v>138</v>
      </c>
      <c r="I7" s="161" t="s">
        <v>128</v>
      </c>
      <c r="J7" s="161" t="s">
        <v>129</v>
      </c>
      <c r="K7" s="9"/>
    </row>
    <row r="8" spans="1:11" ht="15" x14ac:dyDescent="0.25">
      <c r="B8" s="10">
        <v>1</v>
      </c>
      <c r="C8" s="140" t="s">
        <v>143</v>
      </c>
      <c r="D8" s="176">
        <f>SUM(D9:D11)</f>
        <v>67.598275832492732</v>
      </c>
      <c r="E8" s="176">
        <f>SUM(E9:E11)</f>
        <v>17.809438367009886</v>
      </c>
      <c r="F8" s="176">
        <f>SUM(F9:F11)</f>
        <v>8.0799920799999985</v>
      </c>
      <c r="G8" s="176">
        <f t="shared" ref="G8:H8" si="0">SUM(G9:G11)</f>
        <v>52.21545905164249</v>
      </c>
      <c r="H8" s="176">
        <f t="shared" si="0"/>
        <v>30.953334000000005</v>
      </c>
      <c r="I8" s="176">
        <f>G8-H8</f>
        <v>21.262125051642485</v>
      </c>
      <c r="J8" s="151"/>
      <c r="K8" s="9"/>
    </row>
    <row r="9" spans="1:11" x14ac:dyDescent="0.2">
      <c r="B9" s="10">
        <v>2</v>
      </c>
      <c r="C9" s="143" t="s">
        <v>131</v>
      </c>
      <c r="D9" s="144">
        <v>66.735775832492735</v>
      </c>
      <c r="E9" s="144">
        <v>17.593813367009886</v>
      </c>
      <c r="F9" s="144">
        <v>8.1805607299999981</v>
      </c>
      <c r="G9" s="144">
        <v>51.568584051642489</v>
      </c>
      <c r="H9" s="144">
        <v>30.600506790000004</v>
      </c>
      <c r="I9" s="12"/>
      <c r="J9" s="13"/>
      <c r="K9" s="9"/>
    </row>
    <row r="10" spans="1:11" ht="16.5" x14ac:dyDescent="0.2">
      <c r="B10" s="10">
        <v>3</v>
      </c>
      <c r="C10" s="143" t="s">
        <v>165</v>
      </c>
      <c r="D10" s="144">
        <v>0.86249999999999993</v>
      </c>
      <c r="E10" s="144">
        <v>0.21562499999999996</v>
      </c>
      <c r="F10" s="144">
        <v>-0.1005686499999999</v>
      </c>
      <c r="G10" s="144">
        <v>0.64687499999999987</v>
      </c>
      <c r="H10" s="144">
        <v>0.35282721000000006</v>
      </c>
      <c r="I10" s="12"/>
      <c r="J10" s="13"/>
      <c r="K10" s="9"/>
    </row>
    <row r="11" spans="1:11" x14ac:dyDescent="0.2">
      <c r="B11" s="10">
        <v>4</v>
      </c>
      <c r="C11" s="143" t="s">
        <v>133</v>
      </c>
      <c r="D11" s="144">
        <v>0</v>
      </c>
      <c r="E11" s="144">
        <v>0</v>
      </c>
      <c r="F11" s="144">
        <v>0</v>
      </c>
      <c r="G11" s="144">
        <v>0</v>
      </c>
      <c r="H11" s="144">
        <v>0</v>
      </c>
      <c r="I11" s="12"/>
      <c r="J11" s="13"/>
      <c r="K11" s="9"/>
    </row>
    <row r="12" spans="1:11" x14ac:dyDescent="0.2">
      <c r="B12" s="10">
        <v>5</v>
      </c>
      <c r="C12" s="143" t="s">
        <v>134</v>
      </c>
      <c r="D12" s="144">
        <v>66.735775832492664</v>
      </c>
      <c r="E12" s="144">
        <v>17.582204160184716</v>
      </c>
      <c r="F12" s="144">
        <v>7.9768978356102513</v>
      </c>
      <c r="G12" s="144">
        <v>51.549231505489651</v>
      </c>
      <c r="H12" s="144">
        <v>30.558394184653864</v>
      </c>
      <c r="I12" s="12"/>
      <c r="J12" s="13"/>
      <c r="K12" s="9"/>
    </row>
    <row r="13" spans="1:11" ht="15" x14ac:dyDescent="0.25">
      <c r="B13" s="10">
        <v>6</v>
      </c>
      <c r="C13" s="140" t="s">
        <v>144</v>
      </c>
      <c r="D13" s="176">
        <f>SUM(D14:D16)</f>
        <v>26.254749679999904</v>
      </c>
      <c r="E13" s="176">
        <f t="shared" ref="E13:H13" si="1">SUM(E14:E16)</f>
        <v>5.3113686337800132</v>
      </c>
      <c r="F13" s="176">
        <f t="shared" si="1"/>
        <v>5.7877932913076577</v>
      </c>
      <c r="G13" s="176">
        <f t="shared" si="1"/>
        <v>17.53774260634048</v>
      </c>
      <c r="H13" s="176">
        <f t="shared" si="1"/>
        <v>19.394814510000003</v>
      </c>
      <c r="I13" s="176">
        <f>G13-H13</f>
        <v>-1.8570719036595236</v>
      </c>
      <c r="J13" s="151"/>
      <c r="K13" s="9"/>
    </row>
    <row r="14" spans="1:11" x14ac:dyDescent="0.2">
      <c r="B14" s="10">
        <v>7</v>
      </c>
      <c r="C14" s="143" t="s">
        <v>131</v>
      </c>
      <c r="D14" s="144">
        <v>21.254749679999904</v>
      </c>
      <c r="E14" s="144">
        <v>4.0613686337800132</v>
      </c>
      <c r="F14" s="144">
        <v>1.6614402213076427</v>
      </c>
      <c r="G14" s="144">
        <v>13.787742606340482</v>
      </c>
      <c r="H14" s="144">
        <v>14.646792469999987</v>
      </c>
      <c r="I14" s="12"/>
      <c r="J14" s="13"/>
      <c r="K14" s="9"/>
    </row>
    <row r="15" spans="1:11" x14ac:dyDescent="0.2">
      <c r="B15" s="10">
        <v>8</v>
      </c>
      <c r="C15" s="143" t="s">
        <v>132</v>
      </c>
      <c r="D15" s="144">
        <v>5</v>
      </c>
      <c r="E15" s="144">
        <v>1.25</v>
      </c>
      <c r="F15" s="144">
        <v>4.1263530700000155</v>
      </c>
      <c r="G15" s="144">
        <v>3.75</v>
      </c>
      <c r="H15" s="144">
        <v>4.7480220400000173</v>
      </c>
      <c r="I15" s="12"/>
      <c r="J15" s="13"/>
      <c r="K15" s="9"/>
    </row>
    <row r="16" spans="1:11" x14ac:dyDescent="0.2">
      <c r="B16" s="10">
        <v>9</v>
      </c>
      <c r="C16" s="143" t="s">
        <v>133</v>
      </c>
      <c r="D16" s="144">
        <v>0</v>
      </c>
      <c r="E16" s="144">
        <v>0</v>
      </c>
      <c r="F16" s="144">
        <v>0</v>
      </c>
      <c r="G16" s="144">
        <v>0</v>
      </c>
      <c r="H16" s="144">
        <v>0</v>
      </c>
      <c r="I16" s="12"/>
      <c r="J16" s="13"/>
      <c r="K16" s="9"/>
    </row>
    <row r="17" spans="2:11" x14ac:dyDescent="0.2">
      <c r="B17" s="10">
        <v>10</v>
      </c>
      <c r="C17" s="143" t="s">
        <v>134</v>
      </c>
      <c r="D17" s="144">
        <v>21.2547496799999</v>
      </c>
      <c r="E17" s="144">
        <v>4.2998623923348598</v>
      </c>
      <c r="F17" s="144">
        <v>4.6855559129569073</v>
      </c>
      <c r="G17" s="144">
        <v>14.197824530545571</v>
      </c>
      <c r="H17" s="144">
        <v>15.701232444585299</v>
      </c>
      <c r="I17" s="12"/>
      <c r="J17" s="13"/>
      <c r="K17" s="9"/>
    </row>
    <row r="18" spans="2:11" ht="17.25" x14ac:dyDescent="0.25">
      <c r="B18" s="10">
        <v>11</v>
      </c>
      <c r="C18" s="140" t="s">
        <v>167</v>
      </c>
      <c r="D18" s="176">
        <f>SUM(D19:D21)</f>
        <v>22.890475486486491</v>
      </c>
      <c r="E18" s="176">
        <f t="shared" ref="E18:H18" si="2">SUM(E19:E21)</f>
        <v>8.2907133716216208</v>
      </c>
      <c r="F18" s="176">
        <f t="shared" si="2"/>
        <v>-0.70733019857281909</v>
      </c>
      <c r="G18" s="176">
        <f t="shared" si="2"/>
        <v>16.687753114864865</v>
      </c>
      <c r="H18" s="176">
        <f t="shared" si="2"/>
        <v>10.56675692999999</v>
      </c>
      <c r="I18" s="176">
        <f>G18-H18</f>
        <v>6.1209961848648753</v>
      </c>
      <c r="J18" s="151"/>
      <c r="K18" s="9"/>
    </row>
    <row r="19" spans="2:11" ht="16.5" x14ac:dyDescent="0.2">
      <c r="B19" s="10">
        <v>12</v>
      </c>
      <c r="C19" s="143" t="s">
        <v>166</v>
      </c>
      <c r="D19" s="144">
        <v>22.890475486486491</v>
      </c>
      <c r="E19" s="144">
        <v>8.2907133716216208</v>
      </c>
      <c r="F19" s="144">
        <v>-0.86023580857281901</v>
      </c>
      <c r="G19" s="144">
        <v>16.687753114864865</v>
      </c>
      <c r="H19" s="144">
        <v>9.8146811599999904</v>
      </c>
      <c r="I19" s="12"/>
      <c r="J19" s="13"/>
      <c r="K19" s="9"/>
    </row>
    <row r="20" spans="2:11" x14ac:dyDescent="0.2">
      <c r="B20" s="10">
        <v>13</v>
      </c>
      <c r="C20" s="143" t="s">
        <v>132</v>
      </c>
      <c r="D20" s="144">
        <v>0</v>
      </c>
      <c r="E20" s="144">
        <v>0</v>
      </c>
      <c r="F20" s="144">
        <v>0.15290560999999989</v>
      </c>
      <c r="G20" s="144">
        <v>0</v>
      </c>
      <c r="H20" s="144">
        <v>0.75207577000000014</v>
      </c>
      <c r="I20" s="12"/>
      <c r="J20" s="13"/>
      <c r="K20" s="9"/>
    </row>
    <row r="21" spans="2:11" x14ac:dyDescent="0.2">
      <c r="B21" s="10">
        <v>14</v>
      </c>
      <c r="C21" s="143" t="s">
        <v>133</v>
      </c>
      <c r="D21" s="144">
        <v>0</v>
      </c>
      <c r="E21" s="144">
        <v>0</v>
      </c>
      <c r="F21" s="144">
        <v>0</v>
      </c>
      <c r="G21" s="144">
        <v>0</v>
      </c>
      <c r="H21" s="144">
        <v>0</v>
      </c>
      <c r="I21" s="12"/>
      <c r="J21" s="13"/>
      <c r="K21" s="9"/>
    </row>
    <row r="22" spans="2:11" ht="16.5" x14ac:dyDescent="0.2">
      <c r="B22" s="10">
        <v>15</v>
      </c>
      <c r="C22" s="143" t="s">
        <v>168</v>
      </c>
      <c r="D22" s="144">
        <v>22.89047548648648</v>
      </c>
      <c r="E22" s="144">
        <v>8.290713371621619</v>
      </c>
      <c r="F22" s="144">
        <v>-0.70733019857281876</v>
      </c>
      <c r="G22" s="144">
        <v>16.687753114864858</v>
      </c>
      <c r="H22" s="144">
        <v>10.566756929999986</v>
      </c>
      <c r="I22" s="12"/>
      <c r="J22" s="13"/>
      <c r="K22" s="9"/>
    </row>
    <row r="23" spans="2:11" ht="15" x14ac:dyDescent="0.25">
      <c r="B23" s="10">
        <v>16</v>
      </c>
      <c r="C23" s="140" t="s">
        <v>136</v>
      </c>
      <c r="D23" s="176">
        <f>SUM(D24:D26)</f>
        <v>2.9112</v>
      </c>
      <c r="E23" s="176">
        <f t="shared" ref="E23:H23" si="3">SUM(E24:E26)</f>
        <v>0.7278</v>
      </c>
      <c r="F23" s="176">
        <f t="shared" si="3"/>
        <v>2.7683199999999487E-3</v>
      </c>
      <c r="G23" s="176">
        <f t="shared" si="3"/>
        <v>2.1833999999999998</v>
      </c>
      <c r="H23" s="176">
        <f t="shared" si="3"/>
        <v>1.995597999999995E-2</v>
      </c>
      <c r="I23" s="176">
        <f>G23-H23</f>
        <v>2.16344402</v>
      </c>
      <c r="J23" s="151"/>
      <c r="K23" s="9"/>
    </row>
    <row r="24" spans="2:11" x14ac:dyDescent="0.2">
      <c r="B24" s="10">
        <v>17</v>
      </c>
      <c r="C24" s="143" t="s">
        <v>131</v>
      </c>
      <c r="D24" s="144">
        <v>2.9112</v>
      </c>
      <c r="E24" s="144">
        <v>0.7278</v>
      </c>
      <c r="F24" s="144">
        <v>2.7683199999999487E-3</v>
      </c>
      <c r="G24" s="144">
        <v>2.1833999999999998</v>
      </c>
      <c r="H24" s="144">
        <v>1.995597999999995E-2</v>
      </c>
      <c r="I24" s="12"/>
      <c r="J24" s="13"/>
      <c r="K24" s="9"/>
    </row>
    <row r="25" spans="2:11" x14ac:dyDescent="0.2">
      <c r="B25" s="10">
        <v>18</v>
      </c>
      <c r="C25" s="143" t="s">
        <v>132</v>
      </c>
      <c r="D25" s="144">
        <v>0</v>
      </c>
      <c r="E25" s="144">
        <v>0</v>
      </c>
      <c r="F25" s="144">
        <v>0</v>
      </c>
      <c r="G25" s="144">
        <v>0</v>
      </c>
      <c r="H25" s="144">
        <v>0</v>
      </c>
      <c r="I25" s="12"/>
      <c r="J25" s="13"/>
      <c r="K25" s="9"/>
    </row>
    <row r="26" spans="2:11" x14ac:dyDescent="0.2">
      <c r="B26" s="10">
        <v>19</v>
      </c>
      <c r="C26" s="143" t="s">
        <v>133</v>
      </c>
      <c r="D26" s="144">
        <v>0</v>
      </c>
      <c r="E26" s="144">
        <v>0</v>
      </c>
      <c r="F26" s="144">
        <v>0</v>
      </c>
      <c r="G26" s="144">
        <v>0</v>
      </c>
      <c r="H26" s="144">
        <v>0</v>
      </c>
      <c r="I26" s="12"/>
      <c r="J26" s="13"/>
      <c r="K26" s="9"/>
    </row>
    <row r="27" spans="2:11" x14ac:dyDescent="0.2">
      <c r="B27" s="10">
        <v>20</v>
      </c>
      <c r="C27" s="143" t="s">
        <v>134</v>
      </c>
      <c r="D27" s="144">
        <v>0</v>
      </c>
      <c r="E27" s="144">
        <v>0</v>
      </c>
      <c r="F27" s="144">
        <v>0</v>
      </c>
      <c r="G27" s="144">
        <v>0</v>
      </c>
      <c r="H27" s="144">
        <v>0</v>
      </c>
      <c r="I27" s="12"/>
      <c r="J27" s="13"/>
      <c r="K27" s="9"/>
    </row>
    <row r="28" spans="2:11" ht="15.75" thickBot="1" x14ac:dyDescent="0.3">
      <c r="B28" s="10">
        <v>21</v>
      </c>
      <c r="C28" s="14" t="s">
        <v>113</v>
      </c>
      <c r="D28" s="137">
        <f>SUM(D8+D13+D18+D23)</f>
        <v>119.65470099897912</v>
      </c>
      <c r="E28" s="137">
        <f>E8+E13+E18+E23</f>
        <v>32.139320372411518</v>
      </c>
      <c r="F28" s="137">
        <f>F8+F13+F18+F23</f>
        <v>13.163223492734836</v>
      </c>
      <c r="G28" s="137">
        <f t="shared" ref="G28:H28" si="4">G8+G13+G18+G23</f>
        <v>88.624354772847838</v>
      </c>
      <c r="H28" s="137">
        <f t="shared" si="4"/>
        <v>60.934861419999997</v>
      </c>
      <c r="I28" s="137">
        <f>I8+I13+I18+I23</f>
        <v>27.689493352847837</v>
      </c>
      <c r="J28" s="158">
        <f>I28/G28</f>
        <v>0.31243661433494763</v>
      </c>
      <c r="K28" s="9"/>
    </row>
    <row r="29" spans="2:11" ht="15" thickTop="1" x14ac:dyDescent="0.2">
      <c r="B29" s="7"/>
      <c r="D29" s="17"/>
      <c r="E29" s="17"/>
      <c r="K29" s="9"/>
    </row>
    <row r="30" spans="2:11" x14ac:dyDescent="0.2">
      <c r="B30" s="18"/>
      <c r="C30" s="19"/>
      <c r="D30" s="19"/>
      <c r="E30" s="19"/>
      <c r="F30" s="19"/>
      <c r="G30" s="19"/>
      <c r="H30" s="19"/>
      <c r="I30" s="19"/>
      <c r="J30" s="19"/>
      <c r="K30" s="20"/>
    </row>
    <row r="32" spans="2:11" x14ac:dyDescent="0.2">
      <c r="B32" s="81" t="s">
        <v>15</v>
      </c>
      <c r="C32" s="82"/>
      <c r="D32" s="69"/>
      <c r="E32" s="69"/>
    </row>
    <row r="33" spans="2:5" x14ac:dyDescent="0.2">
      <c r="B33" s="156">
        <v>3</v>
      </c>
      <c r="C33" s="148" t="s">
        <v>18</v>
      </c>
      <c r="D33" s="69"/>
      <c r="E33" s="69"/>
    </row>
    <row r="34" spans="2:5" x14ac:dyDescent="0.2">
      <c r="B34" s="156">
        <v>14</v>
      </c>
      <c r="C34" s="148" t="s">
        <v>121</v>
      </c>
      <c r="D34" s="69"/>
      <c r="E34" s="69"/>
    </row>
    <row r="35" spans="2:5" x14ac:dyDescent="0.2">
      <c r="B35" s="156"/>
      <c r="C35" s="148"/>
      <c r="D35" s="69"/>
      <c r="E35" s="69"/>
    </row>
    <row r="36" spans="2:5" x14ac:dyDescent="0.2">
      <c r="C36" s="148"/>
      <c r="D36" s="69"/>
      <c r="E36" s="69"/>
    </row>
    <row r="37" spans="2:5" x14ac:dyDescent="0.2">
      <c r="D37" s="69"/>
      <c r="E37" s="69"/>
    </row>
    <row r="38" spans="2:5" x14ac:dyDescent="0.2">
      <c r="D38" s="69"/>
      <c r="E38" s="69"/>
    </row>
    <row r="39" spans="2:5" x14ac:dyDescent="0.2">
      <c r="D39" s="69"/>
      <c r="E39" s="69"/>
    </row>
    <row r="40" spans="2:5" x14ac:dyDescent="0.2">
      <c r="D40" s="69"/>
      <c r="E40" s="69"/>
    </row>
    <row r="41" spans="2:5" x14ac:dyDescent="0.2">
      <c r="D41" s="69"/>
      <c r="E41" s="69"/>
    </row>
    <row r="42" spans="2:5" x14ac:dyDescent="0.2">
      <c r="D42" s="69"/>
      <c r="E42" s="69"/>
    </row>
    <row r="43" spans="2:5" x14ac:dyDescent="0.2">
      <c r="D43" s="69"/>
      <c r="E43" s="69"/>
    </row>
    <row r="44" spans="2:5" x14ac:dyDescent="0.2">
      <c r="D44" s="69"/>
      <c r="E44" s="69"/>
    </row>
    <row r="45" spans="2:5" x14ac:dyDescent="0.2">
      <c r="D45" s="69"/>
      <c r="E45" s="69"/>
    </row>
    <row r="46" spans="2:5" x14ac:dyDescent="0.2">
      <c r="D46" s="69"/>
      <c r="E46" s="69"/>
    </row>
    <row r="47" spans="2:5" x14ac:dyDescent="0.2">
      <c r="D47" s="69"/>
      <c r="E47" s="69"/>
    </row>
    <row r="48" spans="2:5" x14ac:dyDescent="0.2">
      <c r="D48" s="69"/>
      <c r="E48" s="69"/>
    </row>
    <row r="49" spans="4:5" x14ac:dyDescent="0.2">
      <c r="D49" s="69"/>
      <c r="E49" s="69"/>
    </row>
    <row r="50" spans="4:5" x14ac:dyDescent="0.2">
      <c r="D50" s="69"/>
      <c r="E50" s="69"/>
    </row>
    <row r="51" spans="4:5" x14ac:dyDescent="0.2">
      <c r="D51" s="69"/>
      <c r="E51" s="69"/>
    </row>
    <row r="52" spans="4:5" x14ac:dyDescent="0.2">
      <c r="D52" s="69"/>
      <c r="E52" s="69"/>
    </row>
    <row r="53" spans="4:5" x14ac:dyDescent="0.2">
      <c r="D53" s="69"/>
      <c r="E53" s="69"/>
    </row>
    <row r="54" spans="4:5" x14ac:dyDescent="0.2">
      <c r="D54" s="69"/>
      <c r="E54" s="69"/>
    </row>
    <row r="55" spans="4:5" x14ac:dyDescent="0.2">
      <c r="D55" s="69"/>
      <c r="E55" s="69"/>
    </row>
    <row r="56" spans="4:5" x14ac:dyDescent="0.2">
      <c r="D56" s="69"/>
      <c r="E56" s="69"/>
    </row>
    <row r="57" spans="4:5" x14ac:dyDescent="0.2">
      <c r="D57" s="69"/>
      <c r="E57" s="69"/>
    </row>
    <row r="58" spans="4:5" x14ac:dyDescent="0.2">
      <c r="D58" s="69"/>
      <c r="E58" s="69"/>
    </row>
    <row r="59" spans="4:5" x14ac:dyDescent="0.2">
      <c r="D59" s="69"/>
      <c r="E59" s="69"/>
    </row>
    <row r="60" spans="4:5" x14ac:dyDescent="0.2">
      <c r="D60" s="69"/>
      <c r="E60" s="69"/>
    </row>
    <row r="61" spans="4:5" x14ac:dyDescent="0.2">
      <c r="D61" s="69"/>
      <c r="E61" s="69"/>
    </row>
    <row r="62" spans="4:5" x14ac:dyDescent="0.2">
      <c r="D62" s="69"/>
      <c r="E62" s="69"/>
    </row>
    <row r="63" spans="4:5" x14ac:dyDescent="0.2">
      <c r="D63" s="69"/>
      <c r="E63" s="69"/>
    </row>
    <row r="64" spans="4:5" x14ac:dyDescent="0.2">
      <c r="D64" s="69"/>
      <c r="E64" s="69"/>
    </row>
    <row r="65" spans="4:5" x14ac:dyDescent="0.2">
      <c r="D65" s="69"/>
      <c r="E65" s="69"/>
    </row>
  </sheetData>
  <pageMargins left="0.7" right="0.7" top="0.75" bottom="0.75" header="0.3" footer="0.3"/>
  <pageSetup scale="46" orientation="portrait" r:id="rId1"/>
  <ignoredErrors>
    <ignoredError sqref="D13:H13 D18:H18 D23:G23 D8:H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C117-A62C-4ACE-AC62-4B851090B6EC}">
  <dimension ref="A1:O59"/>
  <sheetViews>
    <sheetView showGridLines="0" view="pageBreakPreview" zoomScaleNormal="11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3.28515625" style="8" customWidth="1"/>
    <col min="13" max="14" width="9.140625" style="8"/>
    <col min="15" max="15" width="9.140625" style="8" customWidth="1"/>
    <col min="16" max="16384" width="9.140625" style="8"/>
  </cols>
  <sheetData>
    <row r="1" spans="1:11" ht="20.25" x14ac:dyDescent="0.3">
      <c r="A1" s="65"/>
      <c r="B1" s="21" t="s">
        <v>145</v>
      </c>
      <c r="D1" s="66"/>
    </row>
    <row r="2" spans="1:11" ht="16.149999999999999" customHeight="1" x14ac:dyDescent="0.25">
      <c r="B2" s="67" t="s">
        <v>1</v>
      </c>
      <c r="D2" s="33"/>
    </row>
    <row r="3" spans="1:11" ht="15" x14ac:dyDescent="0.25">
      <c r="B3" s="64"/>
      <c r="D3" s="33"/>
    </row>
    <row r="4" spans="1:11" x14ac:dyDescent="0.2">
      <c r="B4" s="2"/>
      <c r="C4" s="3"/>
      <c r="D4" s="5"/>
      <c r="E4" s="5"/>
      <c r="F4" s="5"/>
      <c r="G4" s="5"/>
      <c r="H4" s="5"/>
      <c r="I4" s="5"/>
      <c r="J4" s="5"/>
      <c r="K4" s="6"/>
    </row>
    <row r="5" spans="1:11" x14ac:dyDescent="0.2">
      <c r="B5" s="7"/>
      <c r="C5" s="75">
        <v>1</v>
      </c>
      <c r="D5" s="75">
        <v>2</v>
      </c>
      <c r="E5" s="75">
        <v>3</v>
      </c>
      <c r="F5" s="75">
        <v>4</v>
      </c>
      <c r="G5" s="75">
        <v>5</v>
      </c>
      <c r="H5" s="75">
        <v>6</v>
      </c>
      <c r="I5" s="75">
        <v>7</v>
      </c>
      <c r="J5" s="75">
        <v>8</v>
      </c>
      <c r="K5" s="9"/>
    </row>
    <row r="6" spans="1:11" ht="43.9" customHeight="1" x14ac:dyDescent="0.2">
      <c r="B6" s="10"/>
      <c r="C6" s="11" t="s">
        <v>127</v>
      </c>
      <c r="D6" s="161" t="s">
        <v>97</v>
      </c>
      <c r="E6" s="161" t="s">
        <v>104</v>
      </c>
      <c r="F6" s="161" t="s">
        <v>105</v>
      </c>
      <c r="G6" s="161" t="s">
        <v>25</v>
      </c>
      <c r="H6" s="161" t="s">
        <v>138</v>
      </c>
      <c r="I6" s="161" t="s">
        <v>128</v>
      </c>
      <c r="J6" s="161" t="s">
        <v>129</v>
      </c>
      <c r="K6" s="9"/>
    </row>
    <row r="7" spans="1:11" ht="15" x14ac:dyDescent="0.25">
      <c r="B7" s="10">
        <v>1</v>
      </c>
      <c r="C7" s="140" t="s">
        <v>146</v>
      </c>
      <c r="D7" s="176">
        <f>SUM(D8:D10)</f>
        <v>89</v>
      </c>
      <c r="E7" s="176">
        <f t="shared" ref="E7:H7" si="0">SUM(E8:E10)</f>
        <v>25.468156243023238</v>
      </c>
      <c r="F7" s="176">
        <f t="shared" si="0"/>
        <v>18.084328680000009</v>
      </c>
      <c r="G7" s="176">
        <f t="shared" si="0"/>
        <v>59.961016173999845</v>
      </c>
      <c r="H7" s="176">
        <f t="shared" si="0"/>
        <v>55.490821810000028</v>
      </c>
      <c r="I7" s="176">
        <f>G7-H7</f>
        <v>4.4701943639998163</v>
      </c>
      <c r="J7" s="151"/>
      <c r="K7" s="9"/>
    </row>
    <row r="8" spans="1:11" x14ac:dyDescent="0.2">
      <c r="B8" s="10">
        <v>2</v>
      </c>
      <c r="C8" s="143" t="s">
        <v>131</v>
      </c>
      <c r="D8" s="144">
        <v>89</v>
      </c>
      <c r="E8" s="144">
        <v>25.468156243023238</v>
      </c>
      <c r="F8" s="144">
        <v>19.431160890000012</v>
      </c>
      <c r="G8" s="144">
        <v>59.961016173999845</v>
      </c>
      <c r="H8" s="144">
        <v>51.65201066000003</v>
      </c>
      <c r="I8" s="12"/>
      <c r="J8" s="13"/>
      <c r="K8" s="9"/>
    </row>
    <row r="9" spans="1:11" ht="16.5" x14ac:dyDescent="0.2">
      <c r="B9" s="10">
        <v>3</v>
      </c>
      <c r="C9" s="143" t="s">
        <v>165</v>
      </c>
      <c r="D9" s="144">
        <v>0</v>
      </c>
      <c r="E9" s="144">
        <v>0</v>
      </c>
      <c r="F9" s="144">
        <v>-1.3468322100000008</v>
      </c>
      <c r="G9" s="144">
        <v>0</v>
      </c>
      <c r="H9" s="144">
        <v>3.8388111499999962</v>
      </c>
      <c r="I9" s="12"/>
      <c r="J9" s="13"/>
      <c r="K9" s="9"/>
    </row>
    <row r="10" spans="1:11" x14ac:dyDescent="0.2">
      <c r="B10" s="10">
        <v>4</v>
      </c>
      <c r="C10" s="143" t="s">
        <v>133</v>
      </c>
      <c r="D10" s="144">
        <v>0</v>
      </c>
      <c r="E10" s="144">
        <v>0</v>
      </c>
      <c r="F10" s="144">
        <v>0</v>
      </c>
      <c r="G10" s="144">
        <v>0</v>
      </c>
      <c r="H10" s="144">
        <v>0</v>
      </c>
      <c r="I10" s="12"/>
      <c r="J10" s="13"/>
      <c r="K10" s="9"/>
    </row>
    <row r="11" spans="1:11" x14ac:dyDescent="0.2">
      <c r="B11" s="10">
        <v>5</v>
      </c>
      <c r="C11" s="143" t="s">
        <v>134</v>
      </c>
      <c r="D11" s="144">
        <v>46.67605781839994</v>
      </c>
      <c r="E11" s="144">
        <v>13.3567767789595</v>
      </c>
      <c r="F11" s="144">
        <v>9.484327764883469</v>
      </c>
      <c r="G11" s="144">
        <v>31.44656019986104</v>
      </c>
      <c r="H11" s="144">
        <v>29.102166372967304</v>
      </c>
      <c r="I11" s="12"/>
      <c r="J11" s="13"/>
      <c r="K11" s="9"/>
    </row>
    <row r="12" spans="1:11" ht="15" x14ac:dyDescent="0.25">
      <c r="B12" s="10">
        <v>6</v>
      </c>
      <c r="C12" s="140" t="s">
        <v>147</v>
      </c>
      <c r="D12" s="176">
        <f>SUM(D13:D15)</f>
        <v>45.170487000000051</v>
      </c>
      <c r="E12" s="176">
        <f t="shared" ref="E12:H12" si="1">SUM(E13:E15)</f>
        <v>11.165231211499762</v>
      </c>
      <c r="F12" s="176">
        <f t="shared" si="1"/>
        <v>10.936771473131039</v>
      </c>
      <c r="G12" s="176">
        <f t="shared" si="1"/>
        <v>33.96751044375948</v>
      </c>
      <c r="H12" s="176">
        <f t="shared" si="1"/>
        <v>28.561984739999993</v>
      </c>
      <c r="I12" s="176">
        <f>G12-H12</f>
        <v>5.405525703759487</v>
      </c>
      <c r="J12" s="151"/>
      <c r="K12" s="9"/>
    </row>
    <row r="13" spans="1:11" x14ac:dyDescent="0.2">
      <c r="B13" s="10">
        <v>7</v>
      </c>
      <c r="C13" s="143" t="s">
        <v>131</v>
      </c>
      <c r="D13" s="144">
        <v>25.846871999999998</v>
      </c>
      <c r="E13" s="144">
        <v>6.3343274614997487</v>
      </c>
      <c r="F13" s="144">
        <v>4.1506584031310361</v>
      </c>
      <c r="G13" s="144">
        <v>19.474799193759438</v>
      </c>
      <c r="H13" s="144">
        <v>15.947885839999991</v>
      </c>
      <c r="I13" s="12"/>
      <c r="J13" s="13"/>
      <c r="K13" s="9"/>
    </row>
    <row r="14" spans="1:11" x14ac:dyDescent="0.2">
      <c r="B14" s="10">
        <v>8</v>
      </c>
      <c r="C14" s="143" t="s">
        <v>132</v>
      </c>
      <c r="D14" s="144">
        <v>19.32361500000005</v>
      </c>
      <c r="E14" s="144">
        <v>4.8309037500000134</v>
      </c>
      <c r="F14" s="144">
        <v>6.7865303500000023</v>
      </c>
      <c r="G14" s="144">
        <v>14.49271125000004</v>
      </c>
      <c r="H14" s="144">
        <v>12.611984330000002</v>
      </c>
      <c r="I14" s="12"/>
      <c r="J14" s="13"/>
      <c r="K14" s="9"/>
    </row>
    <row r="15" spans="1:11" ht="16.5" x14ac:dyDescent="0.2">
      <c r="B15" s="10">
        <v>9</v>
      </c>
      <c r="C15" s="143" t="s">
        <v>169</v>
      </c>
      <c r="D15" s="144">
        <v>0</v>
      </c>
      <c r="E15" s="144">
        <v>0</v>
      </c>
      <c r="F15" s="144">
        <v>-4.1728000000000002E-4</v>
      </c>
      <c r="G15" s="144">
        <v>0</v>
      </c>
      <c r="H15" s="144">
        <v>2.1145700000000001E-3</v>
      </c>
      <c r="I15" s="12"/>
      <c r="J15" s="13"/>
      <c r="K15" s="9"/>
    </row>
    <row r="16" spans="1:11" x14ac:dyDescent="0.2">
      <c r="B16" s="10">
        <v>10</v>
      </c>
      <c r="C16" s="143" t="s">
        <v>134</v>
      </c>
      <c r="D16" s="144">
        <v>0</v>
      </c>
      <c r="E16" s="144">
        <v>0</v>
      </c>
      <c r="F16" s="144">
        <v>0</v>
      </c>
      <c r="G16" s="144">
        <v>0</v>
      </c>
      <c r="H16" s="144">
        <v>0</v>
      </c>
      <c r="I16" s="12"/>
      <c r="J16" s="13"/>
      <c r="K16" s="9"/>
    </row>
    <row r="17" spans="2:15" ht="15" x14ac:dyDescent="0.25">
      <c r="B17" s="10">
        <v>16</v>
      </c>
      <c r="C17" s="140" t="s">
        <v>136</v>
      </c>
      <c r="D17" s="176">
        <f>SUM(D18:D20)</f>
        <v>4.9598000000000004</v>
      </c>
      <c r="E17" s="176">
        <f t="shared" ref="E17:H17" si="2">SUM(E18:E20)</f>
        <v>1.6379999999999999</v>
      </c>
      <c r="F17" s="176">
        <f t="shared" si="2"/>
        <v>1.5174335300000008</v>
      </c>
      <c r="G17" s="176">
        <f t="shared" si="2"/>
        <v>4.0912000000000006</v>
      </c>
      <c r="H17" s="176">
        <f t="shared" si="2"/>
        <v>1.9749152399999979</v>
      </c>
      <c r="I17" s="176">
        <f>G17-H17</f>
        <v>2.1162847600000028</v>
      </c>
      <c r="J17" s="151"/>
      <c r="K17" s="142"/>
      <c r="O17" s="139"/>
    </row>
    <row r="18" spans="2:15" x14ac:dyDescent="0.2">
      <c r="B18" s="10">
        <v>17</v>
      </c>
      <c r="C18" s="143" t="s">
        <v>131</v>
      </c>
      <c r="D18" s="144">
        <v>4.1134000000000004</v>
      </c>
      <c r="E18" s="144">
        <v>1.4263999999999999</v>
      </c>
      <c r="F18" s="144">
        <v>1.5151126800000008</v>
      </c>
      <c r="G18" s="144">
        <v>3.4564000000000004</v>
      </c>
      <c r="H18" s="144">
        <v>1.877719429999998</v>
      </c>
      <c r="I18" s="12"/>
      <c r="J18" s="13"/>
      <c r="K18" s="9"/>
    </row>
    <row r="19" spans="2:15" x14ac:dyDescent="0.2">
      <c r="B19" s="10">
        <v>18</v>
      </c>
      <c r="C19" s="143" t="s">
        <v>132</v>
      </c>
      <c r="D19" s="144">
        <v>0.44640000000000002</v>
      </c>
      <c r="E19" s="144">
        <v>0.1116</v>
      </c>
      <c r="F19" s="144">
        <v>2.3208499999999997E-3</v>
      </c>
      <c r="G19" s="144">
        <v>0.33479999999999999</v>
      </c>
      <c r="H19" s="144">
        <v>-9.223751999999999E-2</v>
      </c>
      <c r="I19" s="12"/>
      <c r="J19" s="13"/>
      <c r="K19" s="9"/>
    </row>
    <row r="20" spans="2:15" x14ac:dyDescent="0.2">
      <c r="B20" s="10">
        <v>19</v>
      </c>
      <c r="C20" s="143" t="s">
        <v>133</v>
      </c>
      <c r="D20" s="144">
        <v>0.39999999999999997</v>
      </c>
      <c r="E20" s="144">
        <v>0.1</v>
      </c>
      <c r="F20" s="144">
        <v>0</v>
      </c>
      <c r="G20" s="144">
        <v>0.30000000000000004</v>
      </c>
      <c r="H20" s="144">
        <v>0.18943332999999998</v>
      </c>
      <c r="I20" s="12"/>
      <c r="J20" s="13"/>
      <c r="K20" s="9"/>
    </row>
    <row r="21" spans="2:15" x14ac:dyDescent="0.2">
      <c r="B21" s="10">
        <v>20</v>
      </c>
      <c r="C21" s="143" t="s">
        <v>134</v>
      </c>
      <c r="D21" s="144">
        <v>4.1056599999999959</v>
      </c>
      <c r="E21" s="144">
        <v>1.3659375751028349</v>
      </c>
      <c r="F21" s="144">
        <v>1.2937363018842389</v>
      </c>
      <c r="G21" s="144">
        <v>3.3959934192047165</v>
      </c>
      <c r="H21" s="144">
        <v>1.6709527235999049</v>
      </c>
      <c r="I21" s="12"/>
      <c r="J21" s="13"/>
      <c r="K21" s="9"/>
    </row>
    <row r="22" spans="2:15" ht="15.75" thickBot="1" x14ac:dyDescent="0.3">
      <c r="B22" s="10">
        <v>21</v>
      </c>
      <c r="C22" s="14" t="s">
        <v>113</v>
      </c>
      <c r="D22" s="137">
        <f>D7+D12+D17</f>
        <v>139.13028700000004</v>
      </c>
      <c r="E22" s="137">
        <f>E7+E12+E17</f>
        <v>38.271387454523001</v>
      </c>
      <c r="F22" s="137">
        <f>F7+F12+F17</f>
        <v>30.53853368313105</v>
      </c>
      <c r="G22" s="137">
        <f t="shared" ref="G22:H22" si="3">G7+G12+G17</f>
        <v>98.019726617759332</v>
      </c>
      <c r="H22" s="137">
        <f t="shared" si="3"/>
        <v>86.027721790000015</v>
      </c>
      <c r="I22" s="137">
        <f>I7+I12+I17</f>
        <v>11.992004827759306</v>
      </c>
      <c r="J22" s="16">
        <f>I22/G22</f>
        <v>0.1223427695786552</v>
      </c>
      <c r="K22" s="9"/>
    </row>
    <row r="23" spans="2:15" ht="15" thickTop="1" x14ac:dyDescent="0.2">
      <c r="B23" s="7"/>
      <c r="D23" s="17"/>
      <c r="K23" s="9"/>
    </row>
    <row r="24" spans="2:15" x14ac:dyDescent="0.2">
      <c r="B24" s="18"/>
      <c r="C24" s="19"/>
      <c r="D24" s="19"/>
      <c r="E24" s="19"/>
      <c r="F24" s="19"/>
      <c r="G24" s="19"/>
      <c r="H24" s="19"/>
      <c r="I24" s="19"/>
      <c r="J24" s="19"/>
      <c r="K24" s="20"/>
    </row>
    <row r="26" spans="2:15" x14ac:dyDescent="0.2">
      <c r="B26" s="81" t="s">
        <v>15</v>
      </c>
      <c r="C26" s="82"/>
      <c r="D26" s="69"/>
    </row>
    <row r="27" spans="2:15" x14ac:dyDescent="0.2">
      <c r="B27" s="156">
        <v>3</v>
      </c>
      <c r="C27" s="148" t="s">
        <v>18</v>
      </c>
      <c r="D27" s="69"/>
    </row>
    <row r="28" spans="2:15" x14ac:dyDescent="0.2">
      <c r="B28" s="156">
        <v>14</v>
      </c>
      <c r="C28" s="148" t="s">
        <v>121</v>
      </c>
      <c r="D28" s="69"/>
      <c r="F28" s="139"/>
      <c r="G28" s="139"/>
      <c r="H28" s="139"/>
    </row>
    <row r="29" spans="2:15" x14ac:dyDescent="0.2">
      <c r="B29" s="156"/>
      <c r="C29" s="148"/>
      <c r="D29" s="69"/>
    </row>
    <row r="30" spans="2:15" x14ac:dyDescent="0.2">
      <c r="D30" s="69"/>
    </row>
    <row r="31" spans="2:15" x14ac:dyDescent="0.2">
      <c r="D31" s="69"/>
    </row>
    <row r="32" spans="2:15" x14ac:dyDescent="0.2">
      <c r="D32" s="69"/>
    </row>
    <row r="33" spans="4:4" x14ac:dyDescent="0.2">
      <c r="D33" s="69"/>
    </row>
    <row r="34" spans="4:4" x14ac:dyDescent="0.2">
      <c r="D34" s="69"/>
    </row>
    <row r="35" spans="4:4" x14ac:dyDescent="0.2">
      <c r="D35" s="69"/>
    </row>
    <row r="36" spans="4:4" x14ac:dyDescent="0.2">
      <c r="D36" s="69"/>
    </row>
    <row r="37" spans="4:4" x14ac:dyDescent="0.2">
      <c r="D37" s="69"/>
    </row>
    <row r="38" spans="4:4" x14ac:dyDescent="0.2">
      <c r="D38" s="69"/>
    </row>
    <row r="39" spans="4:4" x14ac:dyDescent="0.2">
      <c r="D39" s="69"/>
    </row>
    <row r="40" spans="4:4" x14ac:dyDescent="0.2">
      <c r="D40" s="69"/>
    </row>
    <row r="41" spans="4:4" x14ac:dyDescent="0.2">
      <c r="D41" s="69"/>
    </row>
    <row r="42" spans="4:4" x14ac:dyDescent="0.2">
      <c r="D42" s="69"/>
    </row>
    <row r="43" spans="4:4" x14ac:dyDescent="0.2">
      <c r="D43" s="69"/>
    </row>
    <row r="44" spans="4:4" x14ac:dyDescent="0.2">
      <c r="D44" s="69"/>
    </row>
    <row r="45" spans="4:4" x14ac:dyDescent="0.2">
      <c r="D45" s="69"/>
    </row>
    <row r="46" spans="4:4" x14ac:dyDescent="0.2">
      <c r="D46" s="69"/>
    </row>
    <row r="47" spans="4:4" x14ac:dyDescent="0.2">
      <c r="D47" s="69"/>
    </row>
    <row r="48" spans="4:4" x14ac:dyDescent="0.2">
      <c r="D48" s="69"/>
    </row>
    <row r="49" spans="4:4" x14ac:dyDescent="0.2">
      <c r="D49" s="69"/>
    </row>
    <row r="50" spans="4:4" x14ac:dyDescent="0.2">
      <c r="D50" s="69"/>
    </row>
    <row r="51" spans="4:4" x14ac:dyDescent="0.2">
      <c r="D51" s="69"/>
    </row>
    <row r="52" spans="4:4" x14ac:dyDescent="0.2">
      <c r="D52" s="69"/>
    </row>
    <row r="53" spans="4:4" x14ac:dyDescent="0.2">
      <c r="D53" s="69"/>
    </row>
    <row r="54" spans="4:4" x14ac:dyDescent="0.2">
      <c r="D54" s="69"/>
    </row>
    <row r="55" spans="4:4" x14ac:dyDescent="0.2">
      <c r="D55" s="69"/>
    </row>
    <row r="56" spans="4:4" x14ac:dyDescent="0.2">
      <c r="D56" s="69"/>
    </row>
    <row r="57" spans="4:4" x14ac:dyDescent="0.2">
      <c r="D57" s="69"/>
    </row>
    <row r="58" spans="4:4" x14ac:dyDescent="0.2">
      <c r="D58" s="69"/>
    </row>
    <row r="59" spans="4:4" x14ac:dyDescent="0.2">
      <c r="D59" s="69"/>
    </row>
  </sheetData>
  <pageMargins left="0.7" right="0.7" top="0.75" bottom="0.75" header="0.3" footer="0.3"/>
  <pageSetup scale="46" orientation="portrait" r:id="rId1"/>
  <ignoredErrors>
    <ignoredError sqref="D7:H7 D12:H12 D17:H1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4027-A811-40F0-9BBE-22DFC8F47813}">
  <dimension ref="A1:K64"/>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5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5"/>
      <c r="B1" s="21" t="s">
        <v>148</v>
      </c>
      <c r="D1" s="66"/>
    </row>
    <row r="2" spans="1:11" ht="16.149999999999999" customHeight="1" x14ac:dyDescent="0.25">
      <c r="B2" s="67" t="s">
        <v>1</v>
      </c>
      <c r="D2" s="33"/>
    </row>
    <row r="3" spans="1:11" ht="15" x14ac:dyDescent="0.25">
      <c r="B3" s="64"/>
      <c r="D3" s="33"/>
    </row>
    <row r="4" spans="1:11" x14ac:dyDescent="0.2">
      <c r="B4" s="2"/>
      <c r="C4" s="3"/>
      <c r="D4" s="5"/>
      <c r="E4" s="5"/>
      <c r="F4" s="5"/>
      <c r="G4" s="5"/>
      <c r="H4" s="5"/>
      <c r="I4" s="5"/>
      <c r="J4" s="5"/>
      <c r="K4" s="6"/>
    </row>
    <row r="5" spans="1:11" x14ac:dyDescent="0.2">
      <c r="B5" s="7"/>
      <c r="C5" s="75">
        <v>1</v>
      </c>
      <c r="D5" s="75">
        <v>2</v>
      </c>
      <c r="E5" s="75">
        <v>3</v>
      </c>
      <c r="F5" s="75">
        <v>4</v>
      </c>
      <c r="G5" s="75">
        <v>5</v>
      </c>
      <c r="H5" s="75">
        <v>6</v>
      </c>
      <c r="I5" s="75">
        <v>7</v>
      </c>
      <c r="J5" s="75">
        <v>8</v>
      </c>
      <c r="K5" s="9"/>
    </row>
    <row r="6" spans="1:11" ht="43.9" customHeight="1" x14ac:dyDescent="0.2">
      <c r="B6" s="10"/>
      <c r="C6" s="11" t="s">
        <v>127</v>
      </c>
      <c r="D6" s="161" t="s">
        <v>149</v>
      </c>
      <c r="E6" s="161" t="s">
        <v>104</v>
      </c>
      <c r="F6" s="161" t="s">
        <v>105</v>
      </c>
      <c r="G6" s="161" t="s">
        <v>25</v>
      </c>
      <c r="H6" s="161" t="s">
        <v>138</v>
      </c>
      <c r="I6" s="161" t="s">
        <v>128</v>
      </c>
      <c r="J6" s="161" t="s">
        <v>129</v>
      </c>
      <c r="K6" s="9"/>
    </row>
    <row r="7" spans="1:11" ht="15" x14ac:dyDescent="0.25">
      <c r="B7" s="10">
        <v>1</v>
      </c>
      <c r="C7" s="140" t="s">
        <v>150</v>
      </c>
      <c r="D7" s="176">
        <f>SUM(D8:D10)</f>
        <v>14.989668040000002</v>
      </c>
      <c r="E7" s="176">
        <f t="shared" ref="E7:H7" si="0">SUM(E8:E10)</f>
        <v>3.7474170099999999</v>
      </c>
      <c r="F7" s="176">
        <f t="shared" si="0"/>
        <v>0.75067856999999993</v>
      </c>
      <c r="G7" s="176">
        <f t="shared" si="0"/>
        <v>11.24225103</v>
      </c>
      <c r="H7" s="176">
        <f t="shared" si="0"/>
        <v>2.1555048800000005</v>
      </c>
      <c r="I7" s="176">
        <f>G7-H7</f>
        <v>9.0867461499999997</v>
      </c>
      <c r="J7" s="151"/>
      <c r="K7" s="9"/>
    </row>
    <row r="8" spans="1:11" x14ac:dyDescent="0.2">
      <c r="B8" s="10">
        <v>2</v>
      </c>
      <c r="C8" s="143" t="s">
        <v>131</v>
      </c>
      <c r="D8" s="144">
        <v>11.009848</v>
      </c>
      <c r="E8" s="144">
        <v>2.752462</v>
      </c>
      <c r="F8" s="144">
        <v>2.3338509999999979E-2</v>
      </c>
      <c r="G8" s="144">
        <v>8.2573860000000003</v>
      </c>
      <c r="H8" s="144">
        <v>2.8231140000000196E-2</v>
      </c>
      <c r="I8" s="12"/>
      <c r="J8" s="13"/>
      <c r="K8" s="9"/>
    </row>
    <row r="9" spans="1:11" x14ac:dyDescent="0.2">
      <c r="B9" s="10">
        <v>3</v>
      </c>
      <c r="C9" s="143" t="s">
        <v>132</v>
      </c>
      <c r="D9" s="144">
        <v>3.0000000400000006</v>
      </c>
      <c r="E9" s="144">
        <v>0.75000001000000005</v>
      </c>
      <c r="F9" s="144">
        <v>0.65092214999999998</v>
      </c>
      <c r="G9" s="144">
        <v>2.2500000300000003</v>
      </c>
      <c r="H9" s="144">
        <v>1.8537065800000003</v>
      </c>
      <c r="I9" s="12"/>
      <c r="J9" s="13"/>
      <c r="K9" s="9"/>
    </row>
    <row r="10" spans="1:11" x14ac:dyDescent="0.2">
      <c r="B10" s="10">
        <v>4</v>
      </c>
      <c r="C10" s="143" t="s">
        <v>133</v>
      </c>
      <c r="D10" s="144">
        <v>0.97981999999999969</v>
      </c>
      <c r="E10" s="144">
        <v>0.24495499999999998</v>
      </c>
      <c r="F10" s="144">
        <v>7.6417909999999992E-2</v>
      </c>
      <c r="G10" s="144">
        <v>0.73486499999999988</v>
      </c>
      <c r="H10" s="144">
        <v>0.27356716000000003</v>
      </c>
      <c r="I10" s="12"/>
      <c r="J10" s="13"/>
      <c r="K10" s="9"/>
    </row>
    <row r="11" spans="1:11" x14ac:dyDescent="0.2">
      <c r="B11" s="10">
        <v>5</v>
      </c>
      <c r="C11" s="143" t="s">
        <v>134</v>
      </c>
      <c r="D11" s="144">
        <v>13.909844040000003</v>
      </c>
      <c r="E11" s="144">
        <v>3.4774610100000007</v>
      </c>
      <c r="F11" s="144">
        <v>0.69660127262366134</v>
      </c>
      <c r="G11" s="144">
        <v>10.432383030000002</v>
      </c>
      <c r="H11" s="144">
        <v>2.0002268648144743</v>
      </c>
      <c r="I11" s="12"/>
      <c r="J11" s="13"/>
      <c r="K11" s="9"/>
    </row>
    <row r="12" spans="1:11" ht="15" x14ac:dyDescent="0.25">
      <c r="B12" s="10">
        <v>6</v>
      </c>
      <c r="C12" s="140" t="s">
        <v>151</v>
      </c>
      <c r="D12" s="176">
        <f>SUM(D13:D15)</f>
        <v>12.645805880000001</v>
      </c>
      <c r="E12" s="176">
        <f t="shared" ref="E12:H12" si="1">SUM(E13:E15)</f>
        <v>3.1614514700000003</v>
      </c>
      <c r="F12" s="176">
        <f t="shared" si="1"/>
        <v>1.6541559200000018</v>
      </c>
      <c r="G12" s="176">
        <f t="shared" si="1"/>
        <v>11.02580588</v>
      </c>
      <c r="H12" s="176">
        <f t="shared" si="1"/>
        <v>4.4988665900000031</v>
      </c>
      <c r="I12" s="176">
        <f>G12-H12</f>
        <v>6.526939289999997</v>
      </c>
      <c r="J12" s="151"/>
      <c r="K12" s="9"/>
    </row>
    <row r="13" spans="1:11" x14ac:dyDescent="0.2">
      <c r="B13" s="10">
        <v>7</v>
      </c>
      <c r="C13" s="143" t="s">
        <v>131</v>
      </c>
      <c r="D13" s="144">
        <v>12.165805880000001</v>
      </c>
      <c r="E13" s="144">
        <v>3.0414514700000002</v>
      </c>
      <c r="F13" s="144">
        <v>1.6653997500000017</v>
      </c>
      <c r="G13" s="144">
        <v>10.665805880000001</v>
      </c>
      <c r="H13" s="144">
        <v>4.5082580100000031</v>
      </c>
      <c r="I13" s="12"/>
      <c r="J13" s="13"/>
      <c r="K13" s="9"/>
    </row>
    <row r="14" spans="1:11" x14ac:dyDescent="0.2">
      <c r="B14" s="10">
        <v>8</v>
      </c>
      <c r="C14" s="143" t="s">
        <v>132</v>
      </c>
      <c r="D14" s="144">
        <v>0</v>
      </c>
      <c r="E14" s="144">
        <v>0</v>
      </c>
      <c r="F14" s="144">
        <v>0</v>
      </c>
      <c r="G14" s="144">
        <v>0</v>
      </c>
      <c r="H14" s="144">
        <v>0</v>
      </c>
      <c r="I14" s="12"/>
      <c r="J14" s="13"/>
      <c r="K14" s="9"/>
    </row>
    <row r="15" spans="1:11" ht="16.5" x14ac:dyDescent="0.2">
      <c r="B15" s="10">
        <v>9</v>
      </c>
      <c r="C15" s="143" t="s">
        <v>169</v>
      </c>
      <c r="D15" s="144">
        <v>0.48</v>
      </c>
      <c r="E15" s="144">
        <v>0.12</v>
      </c>
      <c r="F15" s="144">
        <v>-1.1243829999999998E-2</v>
      </c>
      <c r="G15" s="144">
        <v>0.36</v>
      </c>
      <c r="H15" s="144">
        <v>-9.3914199999999975E-3</v>
      </c>
      <c r="I15" s="12"/>
      <c r="J15" s="13"/>
      <c r="K15" s="9"/>
    </row>
    <row r="16" spans="1:11" x14ac:dyDescent="0.2">
      <c r="B16" s="10">
        <v>10</v>
      </c>
      <c r="C16" s="143" t="s">
        <v>134</v>
      </c>
      <c r="D16" s="144">
        <v>8.8950801449999943</v>
      </c>
      <c r="E16" s="144">
        <v>2.2237700362500012</v>
      </c>
      <c r="F16" s="144">
        <v>1.1635359280658366</v>
      </c>
      <c r="G16" s="144">
        <v>7.7555695458621239</v>
      </c>
      <c r="H16" s="144">
        <v>3.164509977414967</v>
      </c>
      <c r="I16" s="12"/>
      <c r="J16" s="13"/>
      <c r="K16" s="9"/>
    </row>
    <row r="17" spans="2:11" ht="15" x14ac:dyDescent="0.25">
      <c r="B17" s="10">
        <v>11</v>
      </c>
      <c r="C17" s="140" t="s">
        <v>152</v>
      </c>
      <c r="D17" s="176">
        <f>SUM(D18:D20)</f>
        <v>5.7229679999999998</v>
      </c>
      <c r="E17" s="176">
        <f>SUM(E18:E20)</f>
        <v>1.5717570000000001</v>
      </c>
      <c r="F17" s="176">
        <f t="shared" ref="F17:H17" si="2">SUM(F18:F20)</f>
        <v>0.75496414999999917</v>
      </c>
      <c r="G17" s="176">
        <f t="shared" si="2"/>
        <v>3.7334640000000006</v>
      </c>
      <c r="H17" s="176">
        <f t="shared" si="2"/>
        <v>1.9509995399999984</v>
      </c>
      <c r="I17" s="176">
        <f>E17-F17</f>
        <v>0.8167928500000009</v>
      </c>
      <c r="J17" s="151"/>
      <c r="K17" s="9"/>
    </row>
    <row r="18" spans="2:11" x14ac:dyDescent="0.2">
      <c r="B18" s="10">
        <v>12</v>
      </c>
      <c r="C18" s="143" t="s">
        <v>131</v>
      </c>
      <c r="D18" s="144">
        <v>5.7229679999999998</v>
      </c>
      <c r="E18" s="144">
        <v>1.5717570000000001</v>
      </c>
      <c r="F18" s="144">
        <v>0.75496414999999917</v>
      </c>
      <c r="G18" s="144">
        <v>3.7334640000000006</v>
      </c>
      <c r="H18" s="144">
        <v>1.9509995399999984</v>
      </c>
      <c r="I18" s="12"/>
      <c r="J18" s="13"/>
      <c r="K18" s="9"/>
    </row>
    <row r="19" spans="2:11" x14ac:dyDescent="0.2">
      <c r="B19" s="10">
        <v>13</v>
      </c>
      <c r="C19" s="143" t="s">
        <v>132</v>
      </c>
      <c r="D19" s="144">
        <v>0</v>
      </c>
      <c r="E19" s="144">
        <v>0</v>
      </c>
      <c r="F19" s="144">
        <v>0</v>
      </c>
      <c r="G19" s="144">
        <v>0</v>
      </c>
      <c r="H19" s="144">
        <v>0</v>
      </c>
      <c r="I19" s="12"/>
      <c r="J19" s="13"/>
      <c r="K19" s="9"/>
    </row>
    <row r="20" spans="2:11" x14ac:dyDescent="0.2">
      <c r="B20" s="10">
        <v>14</v>
      </c>
      <c r="C20" s="143" t="s">
        <v>133</v>
      </c>
      <c r="D20" s="144">
        <v>0</v>
      </c>
      <c r="E20" s="144">
        <v>0</v>
      </c>
      <c r="F20" s="144">
        <v>0</v>
      </c>
      <c r="G20" s="144">
        <v>0</v>
      </c>
      <c r="H20" s="144">
        <v>0</v>
      </c>
      <c r="I20" s="12"/>
      <c r="J20" s="13"/>
      <c r="K20" s="9"/>
    </row>
    <row r="21" spans="2:11" x14ac:dyDescent="0.2">
      <c r="B21" s="10">
        <v>15</v>
      </c>
      <c r="C21" s="143" t="s">
        <v>134</v>
      </c>
      <c r="D21" s="144">
        <v>4.5783744000000004</v>
      </c>
      <c r="E21" s="144">
        <v>1.2574056</v>
      </c>
      <c r="F21" s="144">
        <v>0.60397131999999942</v>
      </c>
      <c r="G21" s="144">
        <v>2.9867711999999997</v>
      </c>
      <c r="H21" s="144">
        <v>1.5607996319999988</v>
      </c>
      <c r="I21" s="12"/>
      <c r="J21" s="13"/>
      <c r="K21" s="9"/>
    </row>
    <row r="22" spans="2:11" ht="15" x14ac:dyDescent="0.25">
      <c r="B22" s="10">
        <v>16</v>
      </c>
      <c r="C22" s="140" t="s">
        <v>136</v>
      </c>
      <c r="D22" s="176">
        <f>SUM(D23:D25)</f>
        <v>0.55999200000000005</v>
      </c>
      <c r="E22" s="176">
        <f>SUM(E23:E25)</f>
        <v>0.13999800000000001</v>
      </c>
      <c r="F22" s="176">
        <f>SUM(F23:F25)</f>
        <v>7.83972E-2</v>
      </c>
      <c r="G22" s="176">
        <f>SUM(G23:G25)</f>
        <v>0.41999400000000003</v>
      </c>
      <c r="H22" s="176">
        <f>SUM(H23:H25)</f>
        <v>0.13245691000000001</v>
      </c>
      <c r="I22" s="176">
        <f>G22-H22</f>
        <v>0.28753709000000005</v>
      </c>
      <c r="J22" s="151"/>
      <c r="K22" s="9"/>
    </row>
    <row r="23" spans="2:11" x14ac:dyDescent="0.2">
      <c r="B23" s="10">
        <v>17</v>
      </c>
      <c r="C23" s="143" t="s">
        <v>131</v>
      </c>
      <c r="D23" s="144">
        <v>2.4E-2</v>
      </c>
      <c r="E23" s="144">
        <v>6.0000000000000001E-3</v>
      </c>
      <c r="F23" s="144">
        <v>0</v>
      </c>
      <c r="G23" s="144">
        <v>1.8000000000000002E-2</v>
      </c>
      <c r="H23" s="144">
        <v>0</v>
      </c>
      <c r="I23" s="12"/>
      <c r="J23" s="13"/>
      <c r="K23" s="9"/>
    </row>
    <row r="24" spans="2:11" x14ac:dyDescent="0.2">
      <c r="B24" s="10">
        <v>18</v>
      </c>
      <c r="C24" s="143" t="s">
        <v>132</v>
      </c>
      <c r="D24" s="144">
        <v>0.53599200000000002</v>
      </c>
      <c r="E24" s="144">
        <v>0.13399800000000001</v>
      </c>
      <c r="F24" s="144">
        <v>7.83972E-2</v>
      </c>
      <c r="G24" s="144">
        <v>0.40199400000000002</v>
      </c>
      <c r="H24" s="144">
        <v>0.13245691000000001</v>
      </c>
      <c r="I24" s="12"/>
      <c r="J24" s="13"/>
      <c r="K24" s="9"/>
    </row>
    <row r="25" spans="2:11" x14ac:dyDescent="0.2">
      <c r="B25" s="10">
        <v>19</v>
      </c>
      <c r="C25" s="143" t="s">
        <v>133</v>
      </c>
      <c r="D25" s="144">
        <v>0</v>
      </c>
      <c r="E25" s="144">
        <v>0</v>
      </c>
      <c r="F25" s="144">
        <v>0</v>
      </c>
      <c r="G25" s="144">
        <v>0</v>
      </c>
      <c r="H25" s="144">
        <v>0</v>
      </c>
      <c r="I25" s="12"/>
      <c r="J25" s="13"/>
      <c r="K25" s="9"/>
    </row>
    <row r="26" spans="2:11" x14ac:dyDescent="0.2">
      <c r="B26" s="10">
        <v>20</v>
      </c>
      <c r="C26" s="143" t="s">
        <v>134</v>
      </c>
      <c r="D26" s="144">
        <v>0</v>
      </c>
      <c r="E26" s="144">
        <v>0</v>
      </c>
      <c r="F26" s="144">
        <v>0</v>
      </c>
      <c r="G26" s="144">
        <v>0</v>
      </c>
      <c r="H26" s="144">
        <v>0</v>
      </c>
      <c r="I26" s="12"/>
      <c r="J26" s="13"/>
      <c r="K26" s="9"/>
    </row>
    <row r="27" spans="2:11" ht="15.75" thickBot="1" x14ac:dyDescent="0.3">
      <c r="B27" s="10">
        <v>21</v>
      </c>
      <c r="C27" s="14" t="s">
        <v>113</v>
      </c>
      <c r="D27" s="137">
        <f>D7+D12+D17+D22</f>
        <v>33.918433920000005</v>
      </c>
      <c r="E27" s="137">
        <f>E7+E12+E17+E22</f>
        <v>8.6206234800000008</v>
      </c>
      <c r="F27" s="137">
        <f>F7+F12+F17+F22</f>
        <v>3.2381958400000008</v>
      </c>
      <c r="G27" s="137">
        <f t="shared" ref="G27:H27" si="3">G7+G12+G17+G22</f>
        <v>26.421514909999999</v>
      </c>
      <c r="H27" s="137">
        <f t="shared" si="3"/>
        <v>8.7378279200000026</v>
      </c>
      <c r="I27" s="137">
        <f>G27-H27</f>
        <v>17.683686989999998</v>
      </c>
      <c r="J27" s="16">
        <f>I27/G27</f>
        <v>0.66929118372796581</v>
      </c>
      <c r="K27" s="9"/>
    </row>
    <row r="28" spans="2:11" ht="15" thickTop="1" x14ac:dyDescent="0.2">
      <c r="B28" s="7"/>
      <c r="D28" s="17"/>
      <c r="K28" s="9"/>
    </row>
    <row r="29" spans="2:11" x14ac:dyDescent="0.2">
      <c r="B29" s="18"/>
      <c r="C29" s="19"/>
      <c r="D29" s="19"/>
      <c r="E29" s="19"/>
      <c r="F29" s="19"/>
      <c r="G29" s="19"/>
      <c r="H29" s="19"/>
      <c r="I29" s="19"/>
      <c r="J29" s="19"/>
      <c r="K29" s="20"/>
    </row>
    <row r="31" spans="2:11" x14ac:dyDescent="0.2">
      <c r="B31" s="81" t="s">
        <v>15</v>
      </c>
      <c r="C31" s="82"/>
      <c r="D31" s="69"/>
      <c r="G31" s="127"/>
    </row>
    <row r="32" spans="2:11" x14ac:dyDescent="0.2">
      <c r="B32" s="156">
        <v>3</v>
      </c>
      <c r="C32" s="148" t="s">
        <v>18</v>
      </c>
      <c r="D32" s="69"/>
    </row>
    <row r="33" spans="2:4" x14ac:dyDescent="0.2">
      <c r="B33" s="156">
        <v>14</v>
      </c>
      <c r="C33" s="148" t="s">
        <v>121</v>
      </c>
      <c r="D33" s="69"/>
    </row>
    <row r="34" spans="2:4" x14ac:dyDescent="0.2">
      <c r="D34" s="69"/>
    </row>
    <row r="35" spans="2:4" x14ac:dyDescent="0.2">
      <c r="D35" s="69"/>
    </row>
    <row r="36" spans="2:4" x14ac:dyDescent="0.2">
      <c r="D36" s="69"/>
    </row>
    <row r="37" spans="2:4" x14ac:dyDescent="0.2">
      <c r="D37" s="69"/>
    </row>
    <row r="38" spans="2:4" x14ac:dyDescent="0.2">
      <c r="D38" s="69"/>
    </row>
    <row r="39" spans="2:4" x14ac:dyDescent="0.2">
      <c r="D39" s="69"/>
    </row>
    <row r="40" spans="2:4" x14ac:dyDescent="0.2">
      <c r="D40" s="69"/>
    </row>
    <row r="41" spans="2:4" x14ac:dyDescent="0.2">
      <c r="D41" s="69"/>
    </row>
    <row r="42" spans="2:4" x14ac:dyDescent="0.2">
      <c r="D42" s="69"/>
    </row>
    <row r="43" spans="2:4" x14ac:dyDescent="0.2">
      <c r="D43" s="69"/>
    </row>
    <row r="44" spans="2:4" x14ac:dyDescent="0.2">
      <c r="D44" s="69"/>
    </row>
    <row r="45" spans="2:4" x14ac:dyDescent="0.2">
      <c r="D45" s="69"/>
    </row>
    <row r="46" spans="2:4" x14ac:dyDescent="0.2">
      <c r="D46" s="69"/>
    </row>
    <row r="47" spans="2:4" x14ac:dyDescent="0.2">
      <c r="D47" s="69"/>
    </row>
    <row r="48" spans="2:4" x14ac:dyDescent="0.2">
      <c r="D48" s="69"/>
    </row>
    <row r="49" spans="4:4" x14ac:dyDescent="0.2">
      <c r="D49" s="69"/>
    </row>
    <row r="50" spans="4:4" x14ac:dyDescent="0.2">
      <c r="D50" s="69"/>
    </row>
    <row r="51" spans="4:4" x14ac:dyDescent="0.2">
      <c r="D51" s="69"/>
    </row>
    <row r="52" spans="4:4" x14ac:dyDescent="0.2">
      <c r="D52" s="69"/>
    </row>
    <row r="53" spans="4:4" x14ac:dyDescent="0.2">
      <c r="D53" s="69"/>
    </row>
    <row r="54" spans="4:4" x14ac:dyDescent="0.2">
      <c r="D54" s="69"/>
    </row>
    <row r="55" spans="4:4" x14ac:dyDescent="0.2">
      <c r="D55" s="69"/>
    </row>
    <row r="56" spans="4:4" x14ac:dyDescent="0.2">
      <c r="D56" s="69"/>
    </row>
    <row r="57" spans="4:4" x14ac:dyDescent="0.2">
      <c r="D57" s="69"/>
    </row>
    <row r="58" spans="4:4" x14ac:dyDescent="0.2">
      <c r="D58" s="69"/>
    </row>
    <row r="59" spans="4:4" x14ac:dyDescent="0.2">
      <c r="D59" s="69"/>
    </row>
    <row r="60" spans="4:4" x14ac:dyDescent="0.2">
      <c r="D60" s="69"/>
    </row>
    <row r="61" spans="4:4" x14ac:dyDescent="0.2">
      <c r="D61" s="69"/>
    </row>
    <row r="62" spans="4:4" x14ac:dyDescent="0.2">
      <c r="D62" s="69"/>
    </row>
    <row r="63" spans="4:4" x14ac:dyDescent="0.2">
      <c r="D63" s="69"/>
    </row>
    <row r="64" spans="4:4" x14ac:dyDescent="0.2">
      <c r="D64" s="69"/>
    </row>
  </sheetData>
  <pageMargins left="0.7" right="0.7" top="0.75" bottom="0.75" header="0.3" footer="0.3"/>
  <pageSetup scale="46" orientation="portrait" r:id="rId1"/>
  <ignoredErrors>
    <ignoredError sqref="D22:E22 D17:H17 D12:H12 D7:H7 F22:H22"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8A0C-4926-4A50-9E82-6D2348C815EC}">
  <dimension ref="A1:K69"/>
  <sheetViews>
    <sheetView showGridLines="0" tabSelected="1" view="pageBreakPreview" topLeftCell="A7" zoomScaleNormal="100" zoomScaleSheetLayoutView="100" workbookViewId="0"/>
  </sheetViews>
  <sheetFormatPr defaultColWidth="9.140625" defaultRowHeight="14.25" x14ac:dyDescent="0.2"/>
  <cols>
    <col min="1" max="1" width="9.140625" style="8"/>
    <col min="2" max="2" width="4.5703125" style="8" customWidth="1"/>
    <col min="3" max="3" width="66.85546875" style="8" customWidth="1"/>
    <col min="4" max="9" width="15.7109375" style="8" customWidth="1"/>
    <col min="10" max="10" width="15.28515625" style="8" customWidth="1"/>
    <col min="11" max="11" width="4.28515625" style="8" customWidth="1"/>
    <col min="12" max="12" width="4.7109375" style="8" customWidth="1"/>
    <col min="13" max="16384" width="9.140625" style="8"/>
  </cols>
  <sheetData>
    <row r="1" spans="1:11" ht="20.25" x14ac:dyDescent="0.3">
      <c r="A1" s="65"/>
      <c r="B1" s="21" t="s">
        <v>153</v>
      </c>
      <c r="D1" s="66"/>
    </row>
    <row r="2" spans="1:11" ht="16.149999999999999" customHeight="1" x14ac:dyDescent="0.25">
      <c r="B2" s="67" t="s">
        <v>1</v>
      </c>
      <c r="D2" s="33"/>
    </row>
    <row r="3" spans="1:11" ht="15" x14ac:dyDescent="0.25">
      <c r="B3" s="64"/>
      <c r="D3" s="33"/>
    </row>
    <row r="4" spans="1:11" x14ac:dyDescent="0.2">
      <c r="B4" s="2"/>
      <c r="C4" s="3"/>
      <c r="D4" s="5"/>
      <c r="E4" s="5"/>
      <c r="F4" s="5"/>
      <c r="G4" s="5"/>
      <c r="H4" s="5"/>
      <c r="I4" s="5"/>
      <c r="J4" s="5"/>
      <c r="K4" s="6"/>
    </row>
    <row r="5" spans="1:11" x14ac:dyDescent="0.2">
      <c r="B5" s="7"/>
      <c r="C5" s="75">
        <v>1</v>
      </c>
      <c r="D5" s="75">
        <v>2</v>
      </c>
      <c r="E5" s="75">
        <v>3</v>
      </c>
      <c r="F5" s="75">
        <v>4</v>
      </c>
      <c r="G5" s="75">
        <v>5</v>
      </c>
      <c r="H5" s="75">
        <v>6</v>
      </c>
      <c r="I5" s="75">
        <v>7</v>
      </c>
      <c r="J5" s="75">
        <v>8</v>
      </c>
      <c r="K5" s="9"/>
    </row>
    <row r="6" spans="1:11" ht="43.9" customHeight="1" x14ac:dyDescent="0.2">
      <c r="B6" s="10"/>
      <c r="C6" s="11" t="s">
        <v>127</v>
      </c>
      <c r="D6" s="161" t="s">
        <v>97</v>
      </c>
      <c r="E6" s="161" t="s">
        <v>104</v>
      </c>
      <c r="F6" s="161" t="s">
        <v>105</v>
      </c>
      <c r="G6" s="161" t="s">
        <v>25</v>
      </c>
      <c r="H6" s="161" t="s">
        <v>138</v>
      </c>
      <c r="I6" s="161" t="s">
        <v>128</v>
      </c>
      <c r="J6" s="161" t="s">
        <v>129</v>
      </c>
      <c r="K6" s="9"/>
    </row>
    <row r="7" spans="1:11" ht="15" x14ac:dyDescent="0.25">
      <c r="B7" s="10">
        <v>1</v>
      </c>
      <c r="C7" s="140" t="s">
        <v>154</v>
      </c>
      <c r="D7" s="176">
        <f>SUM(D8:D10)</f>
        <v>208.17904999999999</v>
      </c>
      <c r="E7" s="176">
        <f t="shared" ref="E7:H7" si="0">SUM(E8:E10)</f>
        <v>59.117500000000106</v>
      </c>
      <c r="F7" s="176">
        <f t="shared" si="0"/>
        <v>15.985000149999847</v>
      </c>
      <c r="G7" s="176">
        <f t="shared" si="0"/>
        <v>135.5359500000003</v>
      </c>
      <c r="H7" s="176">
        <f t="shared" si="0"/>
        <v>57.343043269999896</v>
      </c>
      <c r="I7" s="176">
        <f>G7-H7</f>
        <v>78.192906730000402</v>
      </c>
      <c r="J7" s="151"/>
      <c r="K7" s="9"/>
    </row>
    <row r="8" spans="1:11" x14ac:dyDescent="0.2">
      <c r="B8" s="10">
        <v>2</v>
      </c>
      <c r="C8" s="143" t="s">
        <v>131</v>
      </c>
      <c r="D8" s="144">
        <v>158.17904999999999</v>
      </c>
      <c r="E8" s="144">
        <v>46.6175</v>
      </c>
      <c r="F8" s="144">
        <v>4.3148045499998489</v>
      </c>
      <c r="G8" s="144">
        <v>98.03595</v>
      </c>
      <c r="H8" s="144">
        <v>20.129431049999894</v>
      </c>
      <c r="I8" s="12"/>
      <c r="J8" s="13"/>
      <c r="K8" s="9"/>
    </row>
    <row r="9" spans="1:11" x14ac:dyDescent="0.2">
      <c r="B9" s="10">
        <v>3</v>
      </c>
      <c r="C9" s="143" t="s">
        <v>132</v>
      </c>
      <c r="D9" s="144">
        <v>0</v>
      </c>
      <c r="E9" s="144">
        <v>0</v>
      </c>
      <c r="F9" s="144">
        <v>0</v>
      </c>
      <c r="G9" s="144">
        <v>0</v>
      </c>
      <c r="H9" s="144">
        <v>0</v>
      </c>
      <c r="I9" s="12"/>
      <c r="J9" s="13"/>
      <c r="K9" s="9"/>
    </row>
    <row r="10" spans="1:11" x14ac:dyDescent="0.2">
      <c r="B10" s="10">
        <v>4</v>
      </c>
      <c r="C10" s="143" t="s">
        <v>133</v>
      </c>
      <c r="D10" s="144">
        <v>50</v>
      </c>
      <c r="E10" s="144">
        <v>12.500000000000103</v>
      </c>
      <c r="F10" s="144">
        <v>11.670195599999998</v>
      </c>
      <c r="G10" s="144">
        <v>37.500000000000298</v>
      </c>
      <c r="H10" s="144">
        <v>37.213612220000002</v>
      </c>
      <c r="I10" s="12"/>
      <c r="J10" s="13"/>
      <c r="K10" s="9"/>
    </row>
    <row r="11" spans="1:11" x14ac:dyDescent="0.2">
      <c r="B11" s="10">
        <v>5</v>
      </c>
      <c r="C11" s="143" t="s">
        <v>134</v>
      </c>
      <c r="D11" s="144">
        <v>158.17904999999999</v>
      </c>
      <c r="E11" s="144">
        <v>44.918784999619319</v>
      </c>
      <c r="F11" s="144">
        <v>12.145756924036441</v>
      </c>
      <c r="G11" s="144">
        <v>102.98321474638055</v>
      </c>
      <c r="H11" s="144">
        <v>42.803118525421716</v>
      </c>
      <c r="I11" s="12"/>
      <c r="J11" s="13"/>
      <c r="K11" s="9"/>
    </row>
    <row r="12" spans="1:11" ht="30" x14ac:dyDescent="0.25">
      <c r="B12" s="10">
        <v>6</v>
      </c>
      <c r="C12" s="182" t="s">
        <v>155</v>
      </c>
      <c r="D12" s="176">
        <f>SUM(D13:D15)</f>
        <v>70.000000000000014</v>
      </c>
      <c r="E12" s="176">
        <f t="shared" ref="E12:H12" si="1">SUM(E13:E15)</f>
        <v>30.547580472144805</v>
      </c>
      <c r="F12" s="176">
        <f t="shared" si="1"/>
        <v>1.1684886900000002</v>
      </c>
      <c r="G12" s="176">
        <f t="shared" si="1"/>
        <v>43.724102033732663</v>
      </c>
      <c r="H12" s="176">
        <f t="shared" si="1"/>
        <v>5.1724936600000024</v>
      </c>
      <c r="I12" s="176">
        <f>G12-H12</f>
        <v>38.551608373732662</v>
      </c>
      <c r="J12" s="13"/>
      <c r="K12" s="9"/>
    </row>
    <row r="13" spans="1:11" x14ac:dyDescent="0.2">
      <c r="B13" s="10">
        <v>7</v>
      </c>
      <c r="C13" s="143" t="s">
        <v>131</v>
      </c>
      <c r="D13" s="144">
        <v>70.000000000000014</v>
      </c>
      <c r="E13" s="144">
        <v>30.547580472144805</v>
      </c>
      <c r="F13" s="144">
        <v>1.1684886900000002</v>
      </c>
      <c r="G13" s="144">
        <v>43.724102033732663</v>
      </c>
      <c r="H13" s="144">
        <v>5.1724936600000024</v>
      </c>
      <c r="I13" s="12"/>
      <c r="J13" s="13"/>
      <c r="K13" s="9"/>
    </row>
    <row r="14" spans="1:11" x14ac:dyDescent="0.2">
      <c r="B14" s="10">
        <v>8</v>
      </c>
      <c r="C14" s="143" t="s">
        <v>132</v>
      </c>
      <c r="D14" s="144">
        <v>0</v>
      </c>
      <c r="E14" s="144">
        <v>0</v>
      </c>
      <c r="F14" s="144">
        <v>0</v>
      </c>
      <c r="G14" s="144">
        <v>0</v>
      </c>
      <c r="H14" s="144">
        <v>0</v>
      </c>
      <c r="I14" s="12"/>
      <c r="J14" s="13"/>
      <c r="K14" s="9"/>
    </row>
    <row r="15" spans="1:11" x14ac:dyDescent="0.2">
      <c r="B15" s="10">
        <v>9</v>
      </c>
      <c r="C15" s="143" t="s">
        <v>133</v>
      </c>
      <c r="D15" s="144">
        <v>0</v>
      </c>
      <c r="E15" s="144">
        <v>0</v>
      </c>
      <c r="F15" s="144">
        <v>0</v>
      </c>
      <c r="G15" s="144">
        <v>0</v>
      </c>
      <c r="H15" s="144">
        <v>0</v>
      </c>
      <c r="I15" s="12"/>
      <c r="J15" s="13"/>
      <c r="K15" s="9"/>
    </row>
    <row r="16" spans="1:11" x14ac:dyDescent="0.2">
      <c r="B16" s="10">
        <v>10</v>
      </c>
      <c r="C16" s="143" t="s">
        <v>134</v>
      </c>
      <c r="D16" s="144">
        <v>0</v>
      </c>
      <c r="E16" s="144">
        <v>0</v>
      </c>
      <c r="F16" s="144">
        <v>0</v>
      </c>
      <c r="G16" s="144">
        <v>0</v>
      </c>
      <c r="H16" s="144">
        <v>0</v>
      </c>
      <c r="I16" s="12"/>
      <c r="J16" s="13"/>
      <c r="K16" s="9"/>
    </row>
    <row r="17" spans="2:11" ht="15" x14ac:dyDescent="0.25">
      <c r="B17" s="10">
        <v>11</v>
      </c>
      <c r="C17" s="140" t="s">
        <v>156</v>
      </c>
      <c r="D17" s="176">
        <f>SUM(D18:D20)</f>
        <v>34.640000235294117</v>
      </c>
      <c r="E17" s="176">
        <f t="shared" ref="E17:H17" si="2">SUM(E18:E20)</f>
        <v>8.1694119999999995</v>
      </c>
      <c r="F17" s="176">
        <f t="shared" si="2"/>
        <v>3.2337517199999897</v>
      </c>
      <c r="G17" s="176">
        <f t="shared" si="2"/>
        <v>28.640000235294117</v>
      </c>
      <c r="H17" s="176">
        <f t="shared" si="2"/>
        <v>18.747911459999997</v>
      </c>
      <c r="I17" s="176">
        <f>G17-H17</f>
        <v>9.8920887752941198</v>
      </c>
      <c r="J17" s="151"/>
      <c r="K17" s="9"/>
    </row>
    <row r="18" spans="2:11" ht="16.5" x14ac:dyDescent="0.2">
      <c r="B18" s="10">
        <v>12</v>
      </c>
      <c r="C18" s="143" t="s">
        <v>170</v>
      </c>
      <c r="D18" s="144">
        <v>0</v>
      </c>
      <c r="E18" s="144">
        <v>0</v>
      </c>
      <c r="F18" s="144">
        <v>-1.3098999999999996E-4</v>
      </c>
      <c r="G18" s="144">
        <v>0</v>
      </c>
      <c r="H18" s="144">
        <v>3.7328000000000003E-4</v>
      </c>
      <c r="I18" s="12"/>
      <c r="J18" s="13"/>
      <c r="K18" s="9"/>
    </row>
    <row r="19" spans="2:11" x14ac:dyDescent="0.2">
      <c r="B19" s="10">
        <v>13</v>
      </c>
      <c r="C19" s="143" t="s">
        <v>132</v>
      </c>
      <c r="D19" s="144">
        <v>10.640000235294119</v>
      </c>
      <c r="E19" s="144">
        <v>2.1694119999999999</v>
      </c>
      <c r="F19" s="144">
        <v>4.7765479999999944E-2</v>
      </c>
      <c r="G19" s="144">
        <v>10.640000235294117</v>
      </c>
      <c r="H19" s="144">
        <v>7.2601578600000005</v>
      </c>
      <c r="I19" s="12"/>
      <c r="J19" s="13"/>
      <c r="K19" s="9"/>
    </row>
    <row r="20" spans="2:11" x14ac:dyDescent="0.2">
      <c r="B20" s="10">
        <v>14</v>
      </c>
      <c r="C20" s="143" t="s">
        <v>133</v>
      </c>
      <c r="D20" s="144">
        <v>24</v>
      </c>
      <c r="E20" s="144">
        <v>6</v>
      </c>
      <c r="F20" s="144">
        <v>3.1861172299999896</v>
      </c>
      <c r="G20" s="144">
        <v>18</v>
      </c>
      <c r="H20" s="144">
        <v>11.487380319999998</v>
      </c>
      <c r="I20" s="12"/>
      <c r="J20" s="13"/>
      <c r="K20" s="9"/>
    </row>
    <row r="21" spans="2:11" x14ac:dyDescent="0.2">
      <c r="B21" s="10">
        <v>15</v>
      </c>
      <c r="C21" s="143" t="s">
        <v>134</v>
      </c>
      <c r="D21" s="144">
        <v>7.999999999999992</v>
      </c>
      <c r="E21" s="144">
        <v>1.8867002181313632</v>
      </c>
      <c r="F21" s="144">
        <v>0.74682487252530005</v>
      </c>
      <c r="G21" s="144">
        <v>6.6143187161097714</v>
      </c>
      <c r="H21" s="144">
        <v>4.3297716703588351</v>
      </c>
      <c r="I21" s="12"/>
      <c r="J21" s="13"/>
      <c r="K21" s="9"/>
    </row>
    <row r="22" spans="2:11" ht="17.25" x14ac:dyDescent="0.25">
      <c r="B22" s="10">
        <v>16</v>
      </c>
      <c r="C22" s="140" t="s">
        <v>171</v>
      </c>
      <c r="D22" s="176">
        <f>SUM(D23:D25)</f>
        <v>31.180758589999996</v>
      </c>
      <c r="E22" s="176">
        <f t="shared" ref="E22:H22" si="3">SUM(E23:E25)</f>
        <v>7.7951896475</v>
      </c>
      <c r="F22" s="176">
        <f t="shared" si="3"/>
        <v>-12.939368889999992</v>
      </c>
      <c r="G22" s="176">
        <f t="shared" si="3"/>
        <v>23.524318942500003</v>
      </c>
      <c r="H22" s="176">
        <f t="shared" si="3"/>
        <v>7.01795967000003</v>
      </c>
      <c r="I22" s="176">
        <f>G22-H22</f>
        <v>16.506359272499971</v>
      </c>
      <c r="J22" s="151"/>
      <c r="K22" s="9"/>
    </row>
    <row r="23" spans="2:11" ht="16.5" x14ac:dyDescent="0.2">
      <c r="B23" s="10">
        <v>17</v>
      </c>
      <c r="C23" s="143" t="s">
        <v>170</v>
      </c>
      <c r="D23" s="144">
        <v>28.300007999999998</v>
      </c>
      <c r="E23" s="144">
        <v>7.0750019999999996</v>
      </c>
      <c r="F23" s="144">
        <v>-13.770274509999991</v>
      </c>
      <c r="G23" s="144">
        <v>21.225006</v>
      </c>
      <c r="H23" s="144">
        <v>4.4528526200000282</v>
      </c>
      <c r="I23" s="12"/>
      <c r="J23" s="13"/>
      <c r="K23" s="9"/>
    </row>
    <row r="24" spans="2:11" x14ac:dyDescent="0.2">
      <c r="B24" s="10">
        <v>18</v>
      </c>
      <c r="C24" s="143" t="s">
        <v>132</v>
      </c>
      <c r="D24" s="144">
        <f>0.98075059+1.9</f>
        <v>2.8807505899999999</v>
      </c>
      <c r="E24" s="144">
        <v>0.72018764750000008</v>
      </c>
      <c r="F24" s="144">
        <v>0.83106727000000002</v>
      </c>
      <c r="G24" s="144">
        <v>2.2993129425000003</v>
      </c>
      <c r="H24" s="144">
        <v>2.5571874600000011</v>
      </c>
      <c r="I24" s="12"/>
      <c r="J24" s="13"/>
      <c r="K24" s="9"/>
    </row>
    <row r="25" spans="2:11" x14ac:dyDescent="0.2">
      <c r="B25" s="10">
        <v>19</v>
      </c>
      <c r="C25" s="143" t="s">
        <v>133</v>
      </c>
      <c r="D25" s="144">
        <v>0</v>
      </c>
      <c r="E25" s="144">
        <v>0</v>
      </c>
      <c r="F25" s="144">
        <v>-1.6165E-4</v>
      </c>
      <c r="G25" s="144">
        <v>0</v>
      </c>
      <c r="H25" s="144">
        <v>7.9195899999999764E-3</v>
      </c>
      <c r="I25" s="12"/>
      <c r="J25" s="13"/>
      <c r="K25" s="9"/>
    </row>
    <row r="26" spans="2:11" ht="16.5" x14ac:dyDescent="0.2">
      <c r="B26" s="10">
        <v>20</v>
      </c>
      <c r="C26" s="143" t="s">
        <v>168</v>
      </c>
      <c r="D26" s="144">
        <v>20.141254781111314</v>
      </c>
      <c r="E26" s="144">
        <v>5.0353136952778286</v>
      </c>
      <c r="F26" s="144">
        <v>-8.3582034980976196</v>
      </c>
      <c r="G26" s="144">
        <v>15.195566843103403</v>
      </c>
      <c r="H26" s="144">
        <v>5.0096204754655211</v>
      </c>
      <c r="I26" s="12"/>
      <c r="J26" s="13"/>
      <c r="K26" s="9"/>
    </row>
    <row r="27" spans="2:11" ht="15" x14ac:dyDescent="0.25">
      <c r="B27" s="10">
        <v>21</v>
      </c>
      <c r="C27" s="140" t="s">
        <v>157</v>
      </c>
      <c r="D27" s="176">
        <f>SUM(D28:D30)</f>
        <v>26.196960000000001</v>
      </c>
      <c r="E27" s="176">
        <f t="shared" ref="E27:H27" si="4">SUM(E28:E30)</f>
        <v>7.22424</v>
      </c>
      <c r="F27" s="176">
        <f t="shared" si="4"/>
        <v>0.24013890000000046</v>
      </c>
      <c r="G27" s="176">
        <f t="shared" si="4"/>
        <v>18.972719999999999</v>
      </c>
      <c r="H27" s="176">
        <f t="shared" si="4"/>
        <v>2.6080658999999984</v>
      </c>
      <c r="I27" s="176">
        <f>G27-H27</f>
        <v>16.364654099999999</v>
      </c>
      <c r="J27" s="13"/>
      <c r="K27" s="9"/>
    </row>
    <row r="28" spans="2:11" ht="16.5" x14ac:dyDescent="0.2">
      <c r="B28" s="10">
        <v>22</v>
      </c>
      <c r="C28" s="143" t="s">
        <v>170</v>
      </c>
      <c r="D28" s="144">
        <v>21.78</v>
      </c>
      <c r="E28" s="144">
        <v>6.12</v>
      </c>
      <c r="F28" s="144">
        <v>-2.9103830456733702E-17</v>
      </c>
      <c r="G28" s="144">
        <v>15.66</v>
      </c>
      <c r="H28" s="144">
        <v>-4.3655745685100557E-17</v>
      </c>
      <c r="I28" s="12"/>
      <c r="J28" s="13"/>
      <c r="K28" s="9"/>
    </row>
    <row r="29" spans="2:11" x14ac:dyDescent="0.2">
      <c r="B29" s="10">
        <v>23</v>
      </c>
      <c r="C29" s="143" t="s">
        <v>132</v>
      </c>
      <c r="D29" s="144">
        <v>4.4169599999999987</v>
      </c>
      <c r="E29" s="144">
        <v>1.1042399999999997</v>
      </c>
      <c r="F29" s="144">
        <v>0.24013890000000049</v>
      </c>
      <c r="G29" s="144">
        <v>3.3127199999999997</v>
      </c>
      <c r="H29" s="144">
        <v>2.6080301999999982</v>
      </c>
      <c r="I29" s="12"/>
      <c r="J29" s="13"/>
      <c r="K29" s="9"/>
    </row>
    <row r="30" spans="2:11" x14ac:dyDescent="0.2">
      <c r="B30" s="10">
        <v>24</v>
      </c>
      <c r="C30" s="143" t="s">
        <v>133</v>
      </c>
      <c r="D30" s="144">
        <v>0</v>
      </c>
      <c r="E30" s="144">
        <v>0</v>
      </c>
      <c r="F30" s="144">
        <v>0</v>
      </c>
      <c r="G30" s="144">
        <v>0</v>
      </c>
      <c r="H30" s="144">
        <v>3.5699999999999994E-5</v>
      </c>
      <c r="I30" s="12"/>
      <c r="J30" s="13"/>
      <c r="K30" s="9"/>
    </row>
    <row r="31" spans="2:11" x14ac:dyDescent="0.2">
      <c r="B31" s="10">
        <v>25</v>
      </c>
      <c r="C31" s="143" t="s">
        <v>134</v>
      </c>
      <c r="D31" s="144">
        <v>24.8965</v>
      </c>
      <c r="E31" s="144">
        <v>6.8656168944793592</v>
      </c>
      <c r="F31" s="144">
        <v>0.22821801170250333</v>
      </c>
      <c r="G31" s="144">
        <v>18.030883105520637</v>
      </c>
      <c r="H31" s="144">
        <v>2.478597237211873</v>
      </c>
      <c r="I31" s="12"/>
      <c r="J31" s="13"/>
      <c r="K31" s="9"/>
    </row>
    <row r="32" spans="2:11" ht="15" x14ac:dyDescent="0.25">
      <c r="B32" s="10">
        <v>26</v>
      </c>
      <c r="C32" s="140" t="s">
        <v>136</v>
      </c>
      <c r="D32" s="176">
        <f>SUM(D33:D35)</f>
        <v>8.2174730000000018</v>
      </c>
      <c r="E32" s="176">
        <f>SUM(E33:E35)</f>
        <v>2.055374</v>
      </c>
      <c r="F32" s="176">
        <f t="shared" ref="F32:H32" si="5">SUM(F33:F35)</f>
        <v>5.9105796999999978</v>
      </c>
      <c r="G32" s="176">
        <f t="shared" si="5"/>
        <v>6.2382240000000007</v>
      </c>
      <c r="H32" s="176">
        <f t="shared" si="5"/>
        <v>44.37857288</v>
      </c>
      <c r="I32" s="176">
        <f>G32-H32</f>
        <v>-38.140348879999998</v>
      </c>
      <c r="J32" s="13"/>
      <c r="K32" s="9"/>
    </row>
    <row r="33" spans="2:11" x14ac:dyDescent="0.2">
      <c r="B33" s="10">
        <v>27</v>
      </c>
      <c r="C33" s="143" t="s">
        <v>131</v>
      </c>
      <c r="D33" s="144">
        <v>0.33100000000000002</v>
      </c>
      <c r="E33" s="144">
        <v>8.2749000000000003E-2</v>
      </c>
      <c r="F33" s="144">
        <v>6.1622326399999983</v>
      </c>
      <c r="G33" s="144">
        <v>0.248251</v>
      </c>
      <c r="H33" s="144">
        <v>43.788385230000003</v>
      </c>
      <c r="I33" s="12"/>
      <c r="J33" s="13"/>
      <c r="K33" s="9"/>
    </row>
    <row r="34" spans="2:11" ht="16.5" x14ac:dyDescent="0.2">
      <c r="B34" s="10">
        <v>28</v>
      </c>
      <c r="C34" s="143" t="s">
        <v>165</v>
      </c>
      <c r="D34" s="144">
        <v>6.620000000000001</v>
      </c>
      <c r="E34" s="144">
        <v>1.6550000000000002</v>
      </c>
      <c r="F34" s="144">
        <v>-0.29428738000000021</v>
      </c>
      <c r="G34" s="144">
        <v>4.9650000000000007</v>
      </c>
      <c r="H34" s="144">
        <v>0.49773514999999924</v>
      </c>
      <c r="I34" s="12"/>
      <c r="J34" s="13"/>
      <c r="K34" s="9"/>
    </row>
    <row r="35" spans="2:11" x14ac:dyDescent="0.2">
      <c r="B35" s="10">
        <v>29</v>
      </c>
      <c r="C35" s="143" t="s">
        <v>133</v>
      </c>
      <c r="D35" s="144">
        <v>1.266473</v>
      </c>
      <c r="E35" s="144">
        <v>0.31762499999999999</v>
      </c>
      <c r="F35" s="144">
        <v>4.2634439999999996E-2</v>
      </c>
      <c r="G35" s="144">
        <v>1.0249730000000001</v>
      </c>
      <c r="H35" s="144">
        <v>9.2452499999999993E-2</v>
      </c>
      <c r="I35" s="12"/>
      <c r="J35" s="13"/>
      <c r="K35" s="9"/>
    </row>
    <row r="36" spans="2:11" x14ac:dyDescent="0.2">
      <c r="B36" s="10">
        <v>30</v>
      </c>
      <c r="C36" s="143" t="s">
        <v>134</v>
      </c>
      <c r="D36" s="144">
        <v>7.418188999999999</v>
      </c>
      <c r="E36" s="144">
        <v>1.8549051836770076</v>
      </c>
      <c r="F36" s="144">
        <v>5.2135198767143862</v>
      </c>
      <c r="G36" s="144">
        <v>5.5903488286519805</v>
      </c>
      <c r="H36" s="144">
        <v>39.246641311897179</v>
      </c>
      <c r="I36" s="12"/>
      <c r="J36" s="13"/>
      <c r="K36" s="9"/>
    </row>
    <row r="37" spans="2:11" ht="15.75" thickBot="1" x14ac:dyDescent="0.3">
      <c r="B37" s="10">
        <v>31</v>
      </c>
      <c r="C37" s="68" t="s">
        <v>113</v>
      </c>
      <c r="D37" s="137">
        <f>D7++D12+D17+D22+D27+D32</f>
        <v>378.41424182529408</v>
      </c>
      <c r="E37" s="137">
        <f>E7+E12+E17+E22+E27+E32</f>
        <v>114.90929611964489</v>
      </c>
      <c r="F37" s="137">
        <f>F7+F12+F17+F22+F27+F32</f>
        <v>13.598590269999843</v>
      </c>
      <c r="G37" s="137">
        <f t="shared" ref="G37:H37" si="6">G7+G12+G17+G22+G27+G32</f>
        <v>256.63531521152709</v>
      </c>
      <c r="H37" s="137">
        <f t="shared" si="6"/>
        <v>135.26804683999993</v>
      </c>
      <c r="I37" s="137">
        <f>I7+I12+I17+I22+I27+I32</f>
        <v>121.36726837152713</v>
      </c>
      <c r="J37" s="158">
        <f>I37/G37</f>
        <v>0.47291725330745038</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1" t="s">
        <v>15</v>
      </c>
      <c r="C41" s="82"/>
      <c r="D41" s="69"/>
    </row>
    <row r="42" spans="2:11" x14ac:dyDescent="0.2">
      <c r="B42" s="156">
        <v>3</v>
      </c>
      <c r="C42" s="148" t="s">
        <v>18</v>
      </c>
      <c r="D42" s="69"/>
    </row>
    <row r="43" spans="2:11" x14ac:dyDescent="0.2">
      <c r="B43" s="156">
        <v>14</v>
      </c>
      <c r="C43" s="148" t="s">
        <v>121</v>
      </c>
      <c r="D43" s="69"/>
    </row>
    <row r="44" spans="2:11" x14ac:dyDescent="0.2">
      <c r="B44" s="155"/>
      <c r="C44" s="148"/>
      <c r="D44" s="69"/>
    </row>
    <row r="45" spans="2:11" x14ac:dyDescent="0.2">
      <c r="D45" s="69"/>
    </row>
    <row r="46" spans="2:11" x14ac:dyDescent="0.2">
      <c r="D46" s="69"/>
    </row>
    <row r="47" spans="2:11" x14ac:dyDescent="0.2">
      <c r="D47" s="69"/>
    </row>
    <row r="48" spans="2:11" x14ac:dyDescent="0.2">
      <c r="D48" s="69"/>
    </row>
    <row r="49" spans="4:4" x14ac:dyDescent="0.2">
      <c r="D49" s="69"/>
    </row>
    <row r="50" spans="4:4" x14ac:dyDescent="0.2">
      <c r="D50" s="69"/>
    </row>
    <row r="51" spans="4:4" x14ac:dyDescent="0.2">
      <c r="D51" s="69"/>
    </row>
    <row r="52" spans="4:4" x14ac:dyDescent="0.2">
      <c r="D52" s="69"/>
    </row>
    <row r="53" spans="4:4" x14ac:dyDescent="0.2">
      <c r="D53" s="69"/>
    </row>
    <row r="54" spans="4:4" x14ac:dyDescent="0.2">
      <c r="D54" s="69"/>
    </row>
    <row r="55" spans="4:4" x14ac:dyDescent="0.2">
      <c r="D55" s="69"/>
    </row>
    <row r="56" spans="4:4" x14ac:dyDescent="0.2">
      <c r="D56" s="69"/>
    </row>
    <row r="57" spans="4:4" x14ac:dyDescent="0.2">
      <c r="D57" s="69"/>
    </row>
    <row r="58" spans="4:4" x14ac:dyDescent="0.2">
      <c r="D58" s="69"/>
    </row>
    <row r="59" spans="4:4" x14ac:dyDescent="0.2">
      <c r="D59" s="69"/>
    </row>
    <row r="60" spans="4:4" x14ac:dyDescent="0.2">
      <c r="D60" s="69"/>
    </row>
    <row r="61" spans="4:4" x14ac:dyDescent="0.2">
      <c r="D61" s="69"/>
    </row>
    <row r="62" spans="4:4" x14ac:dyDescent="0.2">
      <c r="D62" s="69"/>
    </row>
    <row r="63" spans="4:4" x14ac:dyDescent="0.2">
      <c r="D63" s="69"/>
    </row>
    <row r="64" spans="4:4" x14ac:dyDescent="0.2">
      <c r="D64" s="69"/>
    </row>
    <row r="65" spans="4:4" x14ac:dyDescent="0.2">
      <c r="D65" s="69"/>
    </row>
    <row r="66" spans="4:4" x14ac:dyDescent="0.2">
      <c r="D66" s="69"/>
    </row>
    <row r="67" spans="4:4" x14ac:dyDescent="0.2">
      <c r="D67" s="69"/>
    </row>
    <row r="68" spans="4:4" x14ac:dyDescent="0.2">
      <c r="D68" s="69"/>
    </row>
    <row r="69" spans="4:4" x14ac:dyDescent="0.2">
      <c r="D69" s="69"/>
    </row>
  </sheetData>
  <pageMargins left="0.7" right="0.7" top="0.75" bottom="0.75" header="0.3" footer="0.3"/>
  <pageSetup scale="45" orientation="portrait" r:id="rId1"/>
  <ignoredErrors>
    <ignoredError sqref="D7:H7 D32 D22:H22 D17:H17 D12:H12 D18:D21 D23 D27:H27 F32:H32 D13:D16 D25:D2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0613-428F-4CAA-9B0F-50633780B353}">
  <dimension ref="A1:L74"/>
  <sheetViews>
    <sheetView showGridLines="0" view="pageBreakPreview" zoomScaleNormal="100" zoomScaleSheetLayoutView="100" workbookViewId="0"/>
  </sheetViews>
  <sheetFormatPr defaultColWidth="9.140625" defaultRowHeight="14.25" x14ac:dyDescent="0.2"/>
  <cols>
    <col min="1" max="1" width="9" style="8" customWidth="1"/>
    <col min="2" max="2" width="4.5703125" style="8" customWidth="1"/>
    <col min="3" max="3" width="65.7109375" style="8" customWidth="1"/>
    <col min="4" max="10" width="15.7109375" style="8" customWidth="1"/>
    <col min="11" max="11" width="2.42578125" style="8" customWidth="1"/>
    <col min="12" max="12" width="3.85546875" style="8" customWidth="1"/>
    <col min="13" max="16384" width="9.140625" style="8"/>
  </cols>
  <sheetData>
    <row r="1" spans="1:12" ht="20.25" x14ac:dyDescent="0.3">
      <c r="A1" s="65"/>
      <c r="B1" s="21" t="s">
        <v>158</v>
      </c>
      <c r="D1" s="66"/>
    </row>
    <row r="2" spans="1:12" ht="16.350000000000001" customHeight="1" x14ac:dyDescent="0.25">
      <c r="B2" s="67" t="s">
        <v>1</v>
      </c>
      <c r="D2" s="33"/>
    </row>
    <row r="3" spans="1:12" ht="15" x14ac:dyDescent="0.25">
      <c r="B3" s="64"/>
      <c r="D3" s="33"/>
    </row>
    <row r="4" spans="1:12" x14ac:dyDescent="0.2">
      <c r="B4" s="2"/>
      <c r="C4" s="3"/>
      <c r="D4" s="5"/>
      <c r="E4" s="5"/>
      <c r="F4" s="5"/>
      <c r="G4" s="5"/>
      <c r="H4" s="5"/>
      <c r="I4" s="5"/>
      <c r="J4" s="5"/>
      <c r="K4" s="6"/>
    </row>
    <row r="5" spans="1:12" x14ac:dyDescent="0.2">
      <c r="B5" s="7"/>
      <c r="C5" s="75">
        <v>1</v>
      </c>
      <c r="D5" s="75">
        <v>2</v>
      </c>
      <c r="E5" s="75">
        <v>3</v>
      </c>
      <c r="F5" s="75">
        <v>4</v>
      </c>
      <c r="G5" s="75">
        <v>5</v>
      </c>
      <c r="H5" s="75">
        <v>6</v>
      </c>
      <c r="I5" s="75">
        <v>7</v>
      </c>
      <c r="J5" s="75">
        <v>8</v>
      </c>
      <c r="K5" s="138"/>
      <c r="L5" s="75"/>
    </row>
    <row r="6" spans="1:12" ht="43.9" customHeight="1" x14ac:dyDescent="0.2">
      <c r="B6" s="10"/>
      <c r="C6" s="11" t="s">
        <v>127</v>
      </c>
      <c r="D6" s="161" t="s">
        <v>97</v>
      </c>
      <c r="E6" s="161" t="s">
        <v>104</v>
      </c>
      <c r="F6" s="161" t="s">
        <v>105</v>
      </c>
      <c r="G6" s="161" t="s">
        <v>25</v>
      </c>
      <c r="H6" s="161" t="s">
        <v>138</v>
      </c>
      <c r="I6" s="161" t="s">
        <v>159</v>
      </c>
      <c r="J6" s="161" t="s">
        <v>160</v>
      </c>
      <c r="K6" s="9"/>
    </row>
    <row r="7" spans="1:12" ht="15" x14ac:dyDescent="0.25">
      <c r="B7" s="10">
        <v>1</v>
      </c>
      <c r="C7" s="140" t="s">
        <v>161</v>
      </c>
      <c r="D7" s="176">
        <f>SUM(D8:D10)</f>
        <v>21.256437469999995</v>
      </c>
      <c r="E7" s="176">
        <f t="shared" ref="E7:H7" si="0">SUM(E8:E10)</f>
        <v>3.4650249999999998</v>
      </c>
      <c r="F7" s="176">
        <f t="shared" si="0"/>
        <v>4.2724982800000006</v>
      </c>
      <c r="G7" s="176">
        <f t="shared" si="0"/>
        <v>21.135337469999996</v>
      </c>
      <c r="H7" s="176">
        <f t="shared" si="0"/>
        <v>4.9609322899999997</v>
      </c>
      <c r="I7" s="176">
        <f>G7-H7</f>
        <v>16.174405179999997</v>
      </c>
      <c r="J7" s="13"/>
      <c r="K7" s="9"/>
    </row>
    <row r="8" spans="1:12" x14ac:dyDescent="0.2">
      <c r="B8" s="10">
        <v>2</v>
      </c>
      <c r="C8" s="143" t="s">
        <v>131</v>
      </c>
      <c r="D8" s="144">
        <v>17.438437469999997</v>
      </c>
      <c r="E8" s="144">
        <v>1.556025</v>
      </c>
      <c r="F8" s="144">
        <v>4.5483549999999991E-2</v>
      </c>
      <c r="G8" s="144">
        <v>17.317337469999998</v>
      </c>
      <c r="H8" s="144">
        <v>0.12233104000000003</v>
      </c>
      <c r="I8" s="12"/>
      <c r="J8" s="13"/>
      <c r="K8" s="9"/>
    </row>
    <row r="9" spans="1:12" x14ac:dyDescent="0.2">
      <c r="B9" s="10">
        <v>3</v>
      </c>
      <c r="C9" s="143" t="s">
        <v>132</v>
      </c>
      <c r="D9" s="144">
        <v>3.8179999999999992</v>
      </c>
      <c r="E9" s="144">
        <v>1.9089999999999998</v>
      </c>
      <c r="F9" s="144">
        <v>4.2233122200000004</v>
      </c>
      <c r="G9" s="144">
        <v>3.8179999999999996</v>
      </c>
      <c r="H9" s="144">
        <v>4.7942211800000001</v>
      </c>
      <c r="I9" s="12"/>
      <c r="J9" s="13"/>
      <c r="K9" s="9"/>
    </row>
    <row r="10" spans="1:12" x14ac:dyDescent="0.2">
      <c r="B10" s="10">
        <v>4</v>
      </c>
      <c r="C10" s="143" t="s">
        <v>133</v>
      </c>
      <c r="D10" s="144">
        <v>0</v>
      </c>
      <c r="E10" s="144">
        <v>0</v>
      </c>
      <c r="F10" s="144">
        <v>3.7025100000000056E-3</v>
      </c>
      <c r="G10" s="144">
        <v>0</v>
      </c>
      <c r="H10" s="144">
        <v>4.4380070000000049E-2</v>
      </c>
      <c r="I10" s="12"/>
      <c r="J10" s="13"/>
      <c r="K10" s="9"/>
    </row>
    <row r="11" spans="1:12" x14ac:dyDescent="0.2">
      <c r="B11" s="10">
        <v>5</v>
      </c>
      <c r="C11" s="143" t="s">
        <v>134</v>
      </c>
      <c r="D11" s="144">
        <v>16.460637469999991</v>
      </c>
      <c r="E11" s="144">
        <v>2.6832586801049998</v>
      </c>
      <c r="F11" s="144">
        <v>3.3085527797183856</v>
      </c>
      <c r="G11" s="144">
        <v>16.366859610919398</v>
      </c>
      <c r="H11" s="144">
        <v>3.8416648158543425</v>
      </c>
      <c r="I11" s="12"/>
      <c r="J11" s="13"/>
      <c r="K11" s="9"/>
    </row>
    <row r="12" spans="1:12" ht="17.25" x14ac:dyDescent="0.25">
      <c r="B12" s="10">
        <v>6</v>
      </c>
      <c r="C12" s="140" t="s">
        <v>172</v>
      </c>
      <c r="D12" s="176">
        <f>SUM(D13:D15)</f>
        <v>1.8849</v>
      </c>
      <c r="E12" s="176">
        <f t="shared" ref="E12:H12" si="1">SUM(E13:E15)</f>
        <v>0.471225</v>
      </c>
      <c r="F12" s="176">
        <f t="shared" si="1"/>
        <v>-5.4613599999999863E-3</v>
      </c>
      <c r="G12" s="176">
        <f t="shared" si="1"/>
        <v>1.413675</v>
      </c>
      <c r="H12" s="176">
        <f t="shared" si="1"/>
        <v>1.3158558499999997</v>
      </c>
      <c r="I12" s="176">
        <f>G12-H12</f>
        <v>9.7819150000000299E-2</v>
      </c>
      <c r="J12" s="13"/>
      <c r="K12" s="9"/>
    </row>
    <row r="13" spans="1:12" x14ac:dyDescent="0.2">
      <c r="B13" s="10">
        <v>7</v>
      </c>
      <c r="C13" s="143" t="s">
        <v>131</v>
      </c>
      <c r="D13" s="144">
        <v>0</v>
      </c>
      <c r="E13" s="144">
        <v>0</v>
      </c>
      <c r="F13" s="144">
        <v>0</v>
      </c>
      <c r="G13" s="144">
        <v>0</v>
      </c>
      <c r="H13" s="144">
        <v>0</v>
      </c>
      <c r="I13" s="12"/>
      <c r="J13" s="13"/>
      <c r="K13" s="9"/>
    </row>
    <row r="14" spans="1:12" ht="16.5" x14ac:dyDescent="0.2">
      <c r="B14" s="10">
        <v>8</v>
      </c>
      <c r="C14" s="143" t="s">
        <v>165</v>
      </c>
      <c r="D14" s="144">
        <v>1.8849</v>
      </c>
      <c r="E14" s="144">
        <v>0.471225</v>
      </c>
      <c r="F14" s="144">
        <v>-5.4613599999999863E-3</v>
      </c>
      <c r="G14" s="144">
        <v>1.413675</v>
      </c>
      <c r="H14" s="144">
        <v>1.2900058499999998</v>
      </c>
      <c r="I14" s="12"/>
      <c r="J14" s="13"/>
      <c r="K14" s="9"/>
    </row>
    <row r="15" spans="1:12" x14ac:dyDescent="0.2">
      <c r="B15" s="10">
        <v>9</v>
      </c>
      <c r="C15" s="143" t="s">
        <v>133</v>
      </c>
      <c r="D15" s="144">
        <v>0</v>
      </c>
      <c r="E15" s="144">
        <v>0</v>
      </c>
      <c r="F15" s="144">
        <v>0</v>
      </c>
      <c r="G15" s="144">
        <v>0</v>
      </c>
      <c r="H15" s="144">
        <v>2.5850000000000001E-2</v>
      </c>
      <c r="I15" s="12"/>
      <c r="J15" s="13"/>
      <c r="K15" s="9"/>
    </row>
    <row r="16" spans="1:12" x14ac:dyDescent="0.2">
      <c r="B16" s="10">
        <v>10</v>
      </c>
      <c r="C16" s="143" t="s">
        <v>134</v>
      </c>
      <c r="D16" s="144">
        <v>0</v>
      </c>
      <c r="E16" s="144">
        <v>0</v>
      </c>
      <c r="F16" s="144">
        <v>0</v>
      </c>
      <c r="G16" s="144">
        <v>0</v>
      </c>
      <c r="H16" s="144">
        <v>0</v>
      </c>
      <c r="I16" s="12"/>
      <c r="J16" s="13"/>
      <c r="K16" s="9"/>
    </row>
    <row r="17" spans="2:11" ht="17.25" x14ac:dyDescent="0.25">
      <c r="B17" s="10">
        <v>11</v>
      </c>
      <c r="C17" s="140" t="s">
        <v>173</v>
      </c>
      <c r="D17" s="176">
        <f>SUM(D18:D20)</f>
        <v>1.7619999999999991</v>
      </c>
      <c r="E17" s="176">
        <f t="shared" ref="E17:H17" si="2">SUM(E18:E20)</f>
        <v>0.44049999999999995</v>
      </c>
      <c r="F17" s="176">
        <f t="shared" si="2"/>
        <v>-0.12727293999999992</v>
      </c>
      <c r="G17" s="176">
        <f t="shared" si="2"/>
        <v>1.3214999999999999</v>
      </c>
      <c r="H17" s="176">
        <f t="shared" si="2"/>
        <v>1.2539387699999998</v>
      </c>
      <c r="I17" s="176">
        <f>G17-H17</f>
        <v>6.7561230000000139E-2</v>
      </c>
      <c r="J17" s="13"/>
      <c r="K17" s="9"/>
    </row>
    <row r="18" spans="2:11" x14ac:dyDescent="0.2">
      <c r="B18" s="10">
        <v>12</v>
      </c>
      <c r="C18" s="143" t="s">
        <v>131</v>
      </c>
      <c r="D18" s="144">
        <v>0</v>
      </c>
      <c r="E18" s="144">
        <v>0</v>
      </c>
      <c r="F18" s="144">
        <v>0</v>
      </c>
      <c r="G18" s="144">
        <v>0</v>
      </c>
      <c r="H18" s="144">
        <v>0</v>
      </c>
      <c r="I18" s="12"/>
      <c r="J18" s="13"/>
      <c r="K18" s="9"/>
    </row>
    <row r="19" spans="2:11" ht="16.5" x14ac:dyDescent="0.2">
      <c r="B19" s="10">
        <v>13</v>
      </c>
      <c r="C19" s="143" t="s">
        <v>165</v>
      </c>
      <c r="D19" s="144">
        <v>1.6119999999999992</v>
      </c>
      <c r="E19" s="144">
        <v>0.40299999999999997</v>
      </c>
      <c r="F19" s="144">
        <v>-0.14425923999999993</v>
      </c>
      <c r="G19" s="144">
        <v>1.2089999999999999</v>
      </c>
      <c r="H19" s="144">
        <v>1.1508274699999999</v>
      </c>
      <c r="I19" s="12"/>
      <c r="J19" s="13"/>
      <c r="K19" s="9"/>
    </row>
    <row r="20" spans="2:11" x14ac:dyDescent="0.2">
      <c r="B20" s="10">
        <v>14</v>
      </c>
      <c r="C20" s="143" t="s">
        <v>133</v>
      </c>
      <c r="D20" s="144">
        <v>0.15</v>
      </c>
      <c r="E20" s="144">
        <v>3.7499999999999999E-2</v>
      </c>
      <c r="F20" s="144">
        <v>1.6986299999999999E-2</v>
      </c>
      <c r="G20" s="144">
        <v>0.11249999999999999</v>
      </c>
      <c r="H20" s="144">
        <v>0.10311129999999999</v>
      </c>
      <c r="I20" s="12"/>
      <c r="J20" s="13"/>
      <c r="K20" s="9"/>
    </row>
    <row r="21" spans="2:11" ht="16.5" x14ac:dyDescent="0.2">
      <c r="B21" s="10">
        <v>15</v>
      </c>
      <c r="C21" s="143" t="s">
        <v>168</v>
      </c>
      <c r="D21" s="144">
        <v>1.4920000000000011</v>
      </c>
      <c r="E21" s="144">
        <v>0.37300000000000028</v>
      </c>
      <c r="F21" s="144">
        <v>-0.10777027609534626</v>
      </c>
      <c r="G21" s="144">
        <v>1.1190000000000009</v>
      </c>
      <c r="H21" s="144">
        <v>1.061791512395007</v>
      </c>
      <c r="I21" s="12"/>
      <c r="J21" s="13"/>
      <c r="K21" s="9"/>
    </row>
    <row r="22" spans="2:11" ht="15" x14ac:dyDescent="0.25">
      <c r="B22" s="10">
        <v>16</v>
      </c>
      <c r="C22" s="140" t="s">
        <v>162</v>
      </c>
      <c r="D22" s="176">
        <f>SUM(D23:D25)</f>
        <v>1.58</v>
      </c>
      <c r="E22" s="176">
        <f t="shared" ref="E22:H22" si="3">SUM(E23:E25)</f>
        <v>0.39500000000000002</v>
      </c>
      <c r="F22" s="176">
        <f t="shared" si="3"/>
        <v>0.22125447999999995</v>
      </c>
      <c r="G22" s="176">
        <f t="shared" si="3"/>
        <v>1.1850019999999999</v>
      </c>
      <c r="H22" s="176">
        <f t="shared" si="3"/>
        <v>0.50035486999999979</v>
      </c>
      <c r="I22" s="176">
        <f>G22-H22</f>
        <v>0.6846471300000001</v>
      </c>
      <c r="J22" s="13"/>
      <c r="K22" s="9"/>
    </row>
    <row r="23" spans="2:11" x14ac:dyDescent="0.2">
      <c r="B23" s="10">
        <v>17</v>
      </c>
      <c r="C23" s="143" t="s">
        <v>131</v>
      </c>
      <c r="D23" s="144">
        <v>0</v>
      </c>
      <c r="E23" s="144">
        <v>0</v>
      </c>
      <c r="F23" s="144">
        <v>0</v>
      </c>
      <c r="G23" s="144">
        <v>0</v>
      </c>
      <c r="H23" s="144">
        <v>0</v>
      </c>
      <c r="I23" s="12"/>
      <c r="J23" s="13"/>
      <c r="K23" s="9"/>
    </row>
    <row r="24" spans="2:11" x14ac:dyDescent="0.2">
      <c r="B24" s="10">
        <v>18</v>
      </c>
      <c r="C24" s="143" t="s">
        <v>132</v>
      </c>
      <c r="D24" s="144">
        <v>0</v>
      </c>
      <c r="E24" s="144">
        <v>0</v>
      </c>
      <c r="F24" s="144">
        <v>0</v>
      </c>
      <c r="G24" s="144">
        <v>0</v>
      </c>
      <c r="H24" s="144">
        <v>0</v>
      </c>
      <c r="I24" s="12"/>
      <c r="J24" s="13"/>
      <c r="K24" s="9"/>
    </row>
    <row r="25" spans="2:11" x14ac:dyDescent="0.2">
      <c r="B25" s="10">
        <v>19</v>
      </c>
      <c r="C25" s="143" t="s">
        <v>133</v>
      </c>
      <c r="D25" s="144">
        <v>1.58</v>
      </c>
      <c r="E25" s="144">
        <v>0.39500000000000002</v>
      </c>
      <c r="F25" s="144">
        <v>0.22125447999999995</v>
      </c>
      <c r="G25" s="144">
        <v>1.1850019999999999</v>
      </c>
      <c r="H25" s="144">
        <v>0.50035486999999979</v>
      </c>
      <c r="I25" s="12"/>
      <c r="J25" s="13"/>
      <c r="K25" s="9"/>
    </row>
    <row r="26" spans="2:11" x14ac:dyDescent="0.2">
      <c r="B26" s="10">
        <v>20</v>
      </c>
      <c r="C26" s="143" t="s">
        <v>134</v>
      </c>
      <c r="D26" s="144">
        <v>1.58</v>
      </c>
      <c r="E26" s="144">
        <v>0.39500000000000002</v>
      </c>
      <c r="F26" s="144">
        <v>0.22125447999999995</v>
      </c>
      <c r="G26" s="144">
        <v>1.1850019999999999</v>
      </c>
      <c r="H26" s="144">
        <v>0.50035486999999979</v>
      </c>
      <c r="I26" s="12"/>
      <c r="J26" s="13"/>
      <c r="K26" s="9"/>
    </row>
    <row r="27" spans="2:11" ht="30" x14ac:dyDescent="0.25">
      <c r="B27" s="10">
        <v>21</v>
      </c>
      <c r="C27" s="182" t="s">
        <v>163</v>
      </c>
      <c r="D27" s="176">
        <f>SUM(D28:D30)</f>
        <v>0</v>
      </c>
      <c r="E27" s="176">
        <f t="shared" ref="E27:H27" si="4">SUM(E28:E30)</f>
        <v>0</v>
      </c>
      <c r="F27" s="176">
        <f t="shared" si="4"/>
        <v>0.52118237999999983</v>
      </c>
      <c r="G27" s="176">
        <f t="shared" si="4"/>
        <v>0</v>
      </c>
      <c r="H27" s="176">
        <f t="shared" si="4"/>
        <v>1.8231639099999983</v>
      </c>
      <c r="I27" s="176">
        <f>G27-H27</f>
        <v>-1.8231639099999983</v>
      </c>
      <c r="J27" s="13"/>
      <c r="K27" s="9"/>
    </row>
    <row r="28" spans="2:11" x14ac:dyDescent="0.2">
      <c r="B28" s="10">
        <v>22</v>
      </c>
      <c r="C28" s="143" t="s">
        <v>131</v>
      </c>
      <c r="D28" s="144">
        <v>0</v>
      </c>
      <c r="E28" s="144">
        <v>0</v>
      </c>
      <c r="F28" s="144">
        <v>0</v>
      </c>
      <c r="G28" s="144">
        <v>0</v>
      </c>
      <c r="H28" s="144">
        <v>0</v>
      </c>
      <c r="I28" s="12"/>
      <c r="J28" s="13"/>
      <c r="K28" s="9"/>
    </row>
    <row r="29" spans="2:11" x14ac:dyDescent="0.2">
      <c r="B29" s="10">
        <v>23</v>
      </c>
      <c r="C29" s="143" t="s">
        <v>132</v>
      </c>
      <c r="D29" s="144">
        <v>0</v>
      </c>
      <c r="E29" s="144">
        <v>0</v>
      </c>
      <c r="F29" s="144">
        <v>3.6640000000000002E-5</v>
      </c>
      <c r="G29" s="144">
        <v>0</v>
      </c>
      <c r="H29" s="144">
        <v>8.9666399999999997E-3</v>
      </c>
      <c r="I29" s="12"/>
      <c r="J29" s="13"/>
      <c r="K29" s="9"/>
    </row>
    <row r="30" spans="2:11" x14ac:dyDescent="0.2">
      <c r="B30" s="10">
        <v>24</v>
      </c>
      <c r="C30" s="143" t="s">
        <v>133</v>
      </c>
      <c r="D30" s="144">
        <v>0</v>
      </c>
      <c r="E30" s="144">
        <v>0</v>
      </c>
      <c r="F30" s="144">
        <v>0.5211457399999998</v>
      </c>
      <c r="G30" s="144">
        <v>0</v>
      </c>
      <c r="H30" s="144">
        <v>1.8141972699999984</v>
      </c>
      <c r="I30" s="12"/>
      <c r="J30" s="13"/>
      <c r="K30" s="9"/>
    </row>
    <row r="31" spans="2:11" x14ac:dyDescent="0.2">
      <c r="B31" s="10">
        <v>25</v>
      </c>
      <c r="C31" s="143" t="s">
        <v>134</v>
      </c>
      <c r="D31" s="144">
        <v>0</v>
      </c>
      <c r="E31" s="144">
        <v>0</v>
      </c>
      <c r="F31" s="144">
        <v>0</v>
      </c>
      <c r="G31" s="144">
        <v>0</v>
      </c>
      <c r="H31" s="144">
        <v>0</v>
      </c>
      <c r="I31" s="12"/>
      <c r="J31" s="13"/>
      <c r="K31" s="9"/>
    </row>
    <row r="32" spans="2:11" ht="15" x14ac:dyDescent="0.25">
      <c r="B32" s="10">
        <v>26</v>
      </c>
      <c r="C32" s="140" t="s">
        <v>136</v>
      </c>
      <c r="D32" s="176">
        <f>SUM(D33:D35)</f>
        <v>4.4420786000000003</v>
      </c>
      <c r="E32" s="176">
        <f t="shared" ref="E32:H32" si="5">SUM(E33:E35)</f>
        <v>1.3941442666666666</v>
      </c>
      <c r="F32" s="176">
        <f t="shared" si="5"/>
        <v>0.20306208999999995</v>
      </c>
      <c r="G32" s="176">
        <f t="shared" si="5"/>
        <v>3.4982963333333332</v>
      </c>
      <c r="H32" s="176">
        <f t="shared" si="5"/>
        <v>0.73898014999999984</v>
      </c>
      <c r="I32" s="176">
        <f>G32-H32</f>
        <v>2.7593161833333335</v>
      </c>
      <c r="J32" s="13"/>
      <c r="K32" s="9"/>
    </row>
    <row r="33" spans="2:11" x14ac:dyDescent="0.2">
      <c r="B33" s="10">
        <v>27</v>
      </c>
      <c r="C33" s="143" t="s">
        <v>131</v>
      </c>
      <c r="D33" s="144">
        <v>0.31126559999999998</v>
      </c>
      <c r="E33" s="144">
        <v>6.4677599999999988E-2</v>
      </c>
      <c r="F33" s="144">
        <v>0</v>
      </c>
      <c r="G33" s="144">
        <v>7.9063999999999982E-2</v>
      </c>
      <c r="H33" s="144">
        <v>0</v>
      </c>
      <c r="I33" s="12"/>
      <c r="J33" s="13"/>
      <c r="K33" s="9"/>
    </row>
    <row r="34" spans="2:11" x14ac:dyDescent="0.2">
      <c r="B34" s="10">
        <v>28</v>
      </c>
      <c r="C34" s="143" t="s">
        <v>132</v>
      </c>
      <c r="D34" s="144">
        <v>1.5209990000000002</v>
      </c>
      <c r="E34" s="144">
        <v>0.65066666666666662</v>
      </c>
      <c r="F34" s="144">
        <v>1.4415320000000001E-2</v>
      </c>
      <c r="G34" s="144">
        <v>1.4428323333333333</v>
      </c>
      <c r="H34" s="144">
        <v>0.11869586</v>
      </c>
      <c r="I34" s="12"/>
      <c r="J34" s="13"/>
      <c r="K34" s="9"/>
    </row>
    <row r="35" spans="2:11" x14ac:dyDescent="0.2">
      <c r="B35" s="10">
        <v>29</v>
      </c>
      <c r="C35" s="143" t="s">
        <v>133</v>
      </c>
      <c r="D35" s="144">
        <v>2.6098139999999996</v>
      </c>
      <c r="E35" s="144">
        <v>0.67879999999999996</v>
      </c>
      <c r="F35" s="144">
        <v>0.18864676999999994</v>
      </c>
      <c r="G35" s="144">
        <v>1.9763999999999999</v>
      </c>
      <c r="H35" s="144">
        <v>0.62028428999999985</v>
      </c>
      <c r="I35" s="12"/>
      <c r="J35" s="13"/>
      <c r="K35" s="9"/>
    </row>
    <row r="36" spans="2:11" x14ac:dyDescent="0.2">
      <c r="B36" s="10">
        <v>30</v>
      </c>
      <c r="C36" s="143" t="s">
        <v>134</v>
      </c>
      <c r="D36" s="144">
        <v>0.52120980000000006</v>
      </c>
      <c r="E36" s="144">
        <v>0.18417520505985299</v>
      </c>
      <c r="F36" s="144">
        <v>3.5970277061852546E-2</v>
      </c>
      <c r="G36" s="144">
        <v>0.42772414782860302</v>
      </c>
      <c r="H36" s="144">
        <v>0.10064977230457864</v>
      </c>
      <c r="I36" s="12"/>
      <c r="J36" s="13"/>
      <c r="K36" s="9"/>
    </row>
    <row r="37" spans="2:11" ht="15.75" thickBot="1" x14ac:dyDescent="0.3">
      <c r="B37" s="10">
        <v>31</v>
      </c>
      <c r="C37" s="14" t="s">
        <v>113</v>
      </c>
      <c r="D37" s="137">
        <f>D7+D17+D12+D22+D27+D32</f>
        <v>30.925416069999997</v>
      </c>
      <c r="E37" s="137">
        <f t="shared" ref="E37:H37" si="6">E7+E17+E12+E22+E27+E32</f>
        <v>6.1658942666666654</v>
      </c>
      <c r="F37" s="137">
        <f t="shared" si="6"/>
        <v>5.0852629299999998</v>
      </c>
      <c r="G37" s="137">
        <f t="shared" si="6"/>
        <v>28.553810803333331</v>
      </c>
      <c r="H37" s="137">
        <f t="shared" si="6"/>
        <v>10.593225839999995</v>
      </c>
      <c r="I37" s="137">
        <f>G37-H37</f>
        <v>17.960584963333336</v>
      </c>
      <c r="J37" s="56">
        <f>I37/G37</f>
        <v>0.62900833402022271</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1" t="s">
        <v>15</v>
      </c>
      <c r="C41" s="82"/>
      <c r="D41" s="69"/>
    </row>
    <row r="42" spans="2:11" x14ac:dyDescent="0.2">
      <c r="B42" s="156">
        <v>3</v>
      </c>
      <c r="C42" s="148" t="s">
        <v>18</v>
      </c>
      <c r="D42" s="69"/>
    </row>
    <row r="43" spans="2:11" x14ac:dyDescent="0.2">
      <c r="B43" s="156">
        <v>14</v>
      </c>
      <c r="C43" s="148" t="s">
        <v>121</v>
      </c>
      <c r="D43" s="69"/>
    </row>
    <row r="44" spans="2:11" x14ac:dyDescent="0.2">
      <c r="B44" s="156"/>
      <c r="C44" s="148"/>
      <c r="D44" s="69"/>
    </row>
    <row r="45" spans="2:11" x14ac:dyDescent="0.2">
      <c r="D45" s="69"/>
    </row>
    <row r="46" spans="2:11" x14ac:dyDescent="0.2">
      <c r="D46" s="69"/>
    </row>
    <row r="47" spans="2:11" x14ac:dyDescent="0.2">
      <c r="D47" s="69"/>
    </row>
    <row r="48" spans="2:11" x14ac:dyDescent="0.2">
      <c r="D48" s="69"/>
    </row>
    <row r="49" spans="4:4" x14ac:dyDescent="0.2">
      <c r="D49" s="69"/>
    </row>
    <row r="50" spans="4:4" x14ac:dyDescent="0.2">
      <c r="D50" s="69"/>
    </row>
    <row r="51" spans="4:4" x14ac:dyDescent="0.2">
      <c r="D51" s="69"/>
    </row>
    <row r="52" spans="4:4" x14ac:dyDescent="0.2">
      <c r="D52" s="69"/>
    </row>
    <row r="53" spans="4:4" x14ac:dyDescent="0.2">
      <c r="D53" s="69"/>
    </row>
    <row r="54" spans="4:4" x14ac:dyDescent="0.2">
      <c r="D54" s="69"/>
    </row>
    <row r="55" spans="4:4" x14ac:dyDescent="0.2">
      <c r="D55" s="69"/>
    </row>
    <row r="56" spans="4:4" x14ac:dyDescent="0.2">
      <c r="D56" s="69"/>
    </row>
    <row r="57" spans="4:4" x14ac:dyDescent="0.2">
      <c r="D57" s="69"/>
    </row>
    <row r="58" spans="4:4" x14ac:dyDescent="0.2">
      <c r="D58" s="69"/>
    </row>
    <row r="59" spans="4:4" x14ac:dyDescent="0.2">
      <c r="D59" s="69"/>
    </row>
    <row r="60" spans="4:4" x14ac:dyDescent="0.2">
      <c r="D60" s="69"/>
    </row>
    <row r="61" spans="4:4" x14ac:dyDescent="0.2">
      <c r="D61" s="69"/>
    </row>
    <row r="62" spans="4:4" x14ac:dyDescent="0.2">
      <c r="D62" s="69"/>
    </row>
    <row r="63" spans="4:4" x14ac:dyDescent="0.2">
      <c r="D63" s="69"/>
    </row>
    <row r="64" spans="4:4" x14ac:dyDescent="0.2">
      <c r="D64" s="69"/>
    </row>
    <row r="65" spans="4:4" x14ac:dyDescent="0.2">
      <c r="D65" s="69"/>
    </row>
    <row r="66" spans="4:4" x14ac:dyDescent="0.2">
      <c r="D66" s="69"/>
    </row>
    <row r="67" spans="4:4" x14ac:dyDescent="0.2">
      <c r="D67" s="69"/>
    </row>
    <row r="68" spans="4:4" x14ac:dyDescent="0.2">
      <c r="D68" s="69"/>
    </row>
    <row r="69" spans="4:4" x14ac:dyDescent="0.2">
      <c r="D69" s="69"/>
    </row>
    <row r="70" spans="4:4" x14ac:dyDescent="0.2">
      <c r="D70" s="69"/>
    </row>
    <row r="71" spans="4:4" x14ac:dyDescent="0.2">
      <c r="D71" s="69"/>
    </row>
    <row r="72" spans="4:4" x14ac:dyDescent="0.2">
      <c r="D72" s="69"/>
    </row>
    <row r="73" spans="4:4" x14ac:dyDescent="0.2">
      <c r="D73" s="69"/>
    </row>
    <row r="74" spans="4:4" x14ac:dyDescent="0.2">
      <c r="D74" s="69"/>
    </row>
  </sheetData>
  <pageMargins left="0.7" right="0.7" top="0.75" bottom="0.75" header="0.3" footer="0.3"/>
  <pageSetup scale="46" orientation="portrait" r:id="rId1"/>
  <ignoredErrors>
    <ignoredError sqref="D7:H7 D12:H12 D17:H17 D13:D16 D22:H22 D18:D21 D27:H27 D23:D26 D32:H32 D28:D3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146B-A578-42DC-B325-871216F81CF0}">
  <dimension ref="A1:O36"/>
  <sheetViews>
    <sheetView showGridLines="0" view="pageBreakPreview" topLeftCell="A6" zoomScaleNormal="100" zoomScaleSheetLayoutView="100" workbookViewId="0">
      <selection activeCell="D16" sqref="D16"/>
    </sheetView>
  </sheetViews>
  <sheetFormatPr defaultColWidth="8.7109375" defaultRowHeight="14.25" x14ac:dyDescent="0.2"/>
  <cols>
    <col min="1" max="1" width="7.5703125" style="8" customWidth="1"/>
    <col min="2" max="3" width="3.7109375" style="8" customWidth="1"/>
    <col min="4" max="4" width="50.7109375" style="8" customWidth="1"/>
    <col min="5" max="11" width="15.7109375" style="8" customWidth="1"/>
    <col min="12" max="12" width="1.85546875" style="8" customWidth="1"/>
    <col min="13" max="13" width="3.85546875" style="8" customWidth="1"/>
    <col min="14" max="14" width="9.140625" style="17" customWidth="1"/>
    <col min="15" max="517" width="9.140625" style="8" customWidth="1"/>
    <col min="518" max="16384" width="8.7109375" style="8"/>
  </cols>
  <sheetData>
    <row r="1" spans="1:15" ht="19.899999999999999" customHeight="1" x14ac:dyDescent="0.35">
      <c r="A1" s="84"/>
      <c r="B1" s="70" t="s">
        <v>21</v>
      </c>
      <c r="C1" s="129"/>
      <c r="D1" s="129"/>
      <c r="E1" s="85"/>
      <c r="F1" s="85"/>
      <c r="G1" s="85"/>
      <c r="H1" s="85"/>
      <c r="I1" s="85"/>
      <c r="J1" s="85"/>
      <c r="K1" s="85"/>
      <c r="L1" s="85"/>
    </row>
    <row r="2" spans="1:15" x14ac:dyDescent="0.2">
      <c r="B2" s="8" t="s">
        <v>1</v>
      </c>
    </row>
    <row r="5" spans="1:15" s="86" customFormat="1" ht="12" x14ac:dyDescent="0.2">
      <c r="B5" s="87" t="s">
        <v>22</v>
      </c>
      <c r="C5" s="88"/>
      <c r="D5" s="27">
        <v>1</v>
      </c>
      <c r="E5" s="27">
        <v>2</v>
      </c>
      <c r="F5" s="27">
        <v>3</v>
      </c>
      <c r="G5" s="27">
        <v>4</v>
      </c>
      <c r="H5" s="27">
        <v>5</v>
      </c>
      <c r="I5" s="27">
        <v>6</v>
      </c>
      <c r="J5" s="27">
        <v>7</v>
      </c>
      <c r="K5" s="27">
        <v>8</v>
      </c>
      <c r="L5" s="89"/>
      <c r="N5" s="133"/>
    </row>
    <row r="6" spans="1:15" ht="15" x14ac:dyDescent="0.25">
      <c r="B6" s="90"/>
      <c r="E6" s="33"/>
      <c r="F6" s="33"/>
      <c r="G6" s="205"/>
      <c r="H6" s="205"/>
      <c r="I6" s="205"/>
      <c r="J6" s="205"/>
      <c r="K6" s="205"/>
      <c r="L6" s="206"/>
    </row>
    <row r="7" spans="1:15" ht="43.5" customHeight="1" x14ac:dyDescent="0.25">
      <c r="B7" s="91"/>
      <c r="D7" s="94"/>
      <c r="E7" s="161" t="s">
        <v>23</v>
      </c>
      <c r="F7" s="161" t="s">
        <v>24</v>
      </c>
      <c r="G7" s="161" t="s">
        <v>4</v>
      </c>
      <c r="H7" s="161" t="s">
        <v>25</v>
      </c>
      <c r="I7" s="161" t="s">
        <v>6</v>
      </c>
      <c r="J7" s="161" t="s">
        <v>7</v>
      </c>
      <c r="K7" s="161" t="s">
        <v>8</v>
      </c>
      <c r="L7" s="9"/>
    </row>
    <row r="8" spans="1:15" ht="15" x14ac:dyDescent="0.25">
      <c r="B8" s="92"/>
      <c r="D8" s="93" t="s">
        <v>26</v>
      </c>
      <c r="E8" s="94"/>
      <c r="F8" s="94"/>
      <c r="G8" s="94"/>
      <c r="H8" s="94"/>
      <c r="I8" s="94"/>
      <c r="J8" s="94"/>
      <c r="K8" s="94"/>
      <c r="L8" s="9"/>
      <c r="O8" s="95"/>
    </row>
    <row r="9" spans="1:15" x14ac:dyDescent="0.2">
      <c r="B9" s="28">
        <v>1</v>
      </c>
      <c r="D9" s="34" t="s">
        <v>27</v>
      </c>
      <c r="E9" s="96">
        <f>'T&amp;D Op Exp - CE'!E9+'T&amp;D Op Exp - Ops'!E9+'T&amp;D Op Exp - UT'!E9+'T&amp;D Op Exp - SS'!E9</f>
        <v>268.8</v>
      </c>
      <c r="F9" s="96">
        <f>'T&amp;D Op Exp - CE'!F9+'T&amp;D Op Exp - Ops'!F9+'T&amp;D Op Exp - UT'!F9+'T&amp;D Op Exp - SS'!F9</f>
        <v>74.2</v>
      </c>
      <c r="G9" s="96">
        <f>'T&amp;D Op Exp - CE'!G9+'T&amp;D Op Exp - Ops'!G9+'T&amp;D Op Exp - UT'!G9+'T&amp;D Op Exp - SS'!G9</f>
        <v>56.3</v>
      </c>
      <c r="H9" s="96">
        <f>'T&amp;D Op Exp - CE'!H9+'T&amp;D Op Exp - Ops'!H9+'T&amp;D Op Exp - UT'!H9+'T&amp;D Op Exp - SS'!H9</f>
        <v>197.9</v>
      </c>
      <c r="I9" s="96">
        <f>'T&amp;D Op Exp - CE'!I9+'T&amp;D Op Exp - Ops'!I9+'T&amp;D Op Exp - UT'!I9+'T&amp;D Op Exp - SS'!I9</f>
        <v>221.5</v>
      </c>
      <c r="J9" s="39">
        <f>H9-I9</f>
        <v>-23.599999999999994</v>
      </c>
      <c r="K9" s="39"/>
      <c r="L9" s="9"/>
      <c r="M9" s="95"/>
      <c r="O9" s="95"/>
    </row>
    <row r="10" spans="1:15" ht="15" x14ac:dyDescent="0.25">
      <c r="B10" s="28">
        <v>2</v>
      </c>
      <c r="C10" s="97"/>
      <c r="D10" s="98" t="s">
        <v>28</v>
      </c>
      <c r="E10" s="99">
        <f>SUM(E9)</f>
        <v>268.8</v>
      </c>
      <c r="F10" s="99">
        <f>SUM(F9)</f>
        <v>74.2</v>
      </c>
      <c r="G10" s="99">
        <f>SUM(G9)</f>
        <v>56.3</v>
      </c>
      <c r="H10" s="99">
        <f t="shared" ref="H10:I10" si="0">SUM(H9)</f>
        <v>197.9</v>
      </c>
      <c r="I10" s="99">
        <f t="shared" si="0"/>
        <v>221.5</v>
      </c>
      <c r="J10" s="99">
        <f>SUM(J9)</f>
        <v>-23.599999999999994</v>
      </c>
      <c r="K10" s="45">
        <f>J10/H10</f>
        <v>-0.11925214754926727</v>
      </c>
      <c r="L10" s="9"/>
      <c r="M10" s="95"/>
      <c r="O10" s="95"/>
    </row>
    <row r="11" spans="1:15" ht="15" x14ac:dyDescent="0.25">
      <c r="B11" s="28"/>
      <c r="C11" s="97"/>
      <c r="D11" s="93" t="s">
        <v>29</v>
      </c>
      <c r="E11" s="100"/>
      <c r="F11" s="100"/>
      <c r="G11" s="100"/>
      <c r="H11" s="100"/>
      <c r="I11" s="100"/>
      <c r="J11" s="36"/>
      <c r="K11" s="36"/>
      <c r="L11" s="9"/>
      <c r="M11" s="95"/>
      <c r="O11" s="95"/>
    </row>
    <row r="12" spans="1:15" x14ac:dyDescent="0.2">
      <c r="B12" s="28">
        <f>B10+1</f>
        <v>3</v>
      </c>
      <c r="D12" s="34" t="s">
        <v>30</v>
      </c>
      <c r="E12" s="96">
        <f>'T&amp;D Op Exp - CE'!E12+'T&amp;D Op Exp - Ops'!E12+'T&amp;D Op Exp - UT'!E12+'T&amp;D Op Exp - SS'!E12</f>
        <v>30</v>
      </c>
      <c r="F12" s="96">
        <f>'T&amp;D Op Exp - CE'!F12+'T&amp;D Op Exp - Ops'!F12+'T&amp;D Op Exp - UT'!F12+'T&amp;D Op Exp - SS'!F12</f>
        <v>8.5</v>
      </c>
      <c r="G12" s="96">
        <f>'T&amp;D Op Exp - CE'!G12+'T&amp;D Op Exp - Ops'!G12+'T&amp;D Op Exp - UT'!G12+'T&amp;D Op Exp - SS'!G12</f>
        <v>5.8</v>
      </c>
      <c r="H12" s="96">
        <f>'T&amp;D Op Exp - CE'!H12+'T&amp;D Op Exp - Ops'!H12+'T&amp;D Op Exp - UT'!H12+'T&amp;D Op Exp - SS'!H12</f>
        <v>21.6</v>
      </c>
      <c r="I12" s="96">
        <f>'T&amp;D Op Exp - CE'!I12+'T&amp;D Op Exp - Ops'!I12+'T&amp;D Op Exp - UT'!I12+'T&amp;D Op Exp - SS'!I12</f>
        <v>17.599999999999998</v>
      </c>
      <c r="J12" s="37">
        <f t="shared" ref="J12:J22" si="1">H12-I12</f>
        <v>4.0000000000000036</v>
      </c>
      <c r="K12" s="37"/>
      <c r="L12" s="9"/>
      <c r="M12" s="95"/>
      <c r="O12" s="95"/>
    </row>
    <row r="13" spans="1:15" x14ac:dyDescent="0.2">
      <c r="B13" s="28">
        <f t="shared" ref="B13:B26" si="2">B12+1</f>
        <v>4</v>
      </c>
      <c r="C13" s="101"/>
      <c r="D13" s="34" t="s">
        <v>31</v>
      </c>
      <c r="E13" s="96">
        <f>'T&amp;D Op Exp - CE'!E13+'T&amp;D Op Exp - Ops'!E13+'T&amp;D Op Exp - UT'!E13+'T&amp;D Op Exp - SS'!E13</f>
        <v>15.8</v>
      </c>
      <c r="F13" s="96">
        <f>'T&amp;D Op Exp - CE'!F13+'T&amp;D Op Exp - Ops'!F13+'T&amp;D Op Exp - UT'!F13+'T&amp;D Op Exp - SS'!F13</f>
        <v>3.6</v>
      </c>
      <c r="G13" s="96">
        <f>'T&amp;D Op Exp - CE'!G13+'T&amp;D Op Exp - Ops'!G13+'T&amp;D Op Exp - UT'!G13+'T&amp;D Op Exp - SS'!G13</f>
        <v>2.8</v>
      </c>
      <c r="H13" s="96">
        <f>'T&amp;D Op Exp - CE'!H13+'T&amp;D Op Exp - Ops'!H13+'T&amp;D Op Exp - UT'!H13+'T&amp;D Op Exp - SS'!H13</f>
        <v>12.2</v>
      </c>
      <c r="I13" s="96">
        <f>'T&amp;D Op Exp - CE'!I13+'T&amp;D Op Exp - Ops'!I13+'T&amp;D Op Exp - UT'!I13+'T&amp;D Op Exp - SS'!I13</f>
        <v>15</v>
      </c>
      <c r="J13" s="37">
        <f t="shared" si="1"/>
        <v>-2.8000000000000007</v>
      </c>
      <c r="K13" s="37"/>
      <c r="L13" s="9"/>
      <c r="M13" s="95"/>
      <c r="O13" s="95"/>
    </row>
    <row r="14" spans="1:15" x14ac:dyDescent="0.2">
      <c r="B14" s="28">
        <f t="shared" si="2"/>
        <v>5</v>
      </c>
      <c r="C14" s="101"/>
      <c r="D14" s="34" t="s">
        <v>32</v>
      </c>
      <c r="E14" s="96">
        <f>'T&amp;D Op Exp - CE'!E14+'T&amp;D Op Exp - Ops'!E14+'T&amp;D Op Exp - UT'!E14+'T&amp;D Op Exp - SS'!E14</f>
        <v>22.7</v>
      </c>
      <c r="F14" s="96">
        <f>'T&amp;D Op Exp - CE'!F14+'T&amp;D Op Exp - Ops'!F14+'T&amp;D Op Exp - UT'!F14+'T&amp;D Op Exp - SS'!F14</f>
        <v>5.7</v>
      </c>
      <c r="G14" s="96">
        <f>'T&amp;D Op Exp - CE'!G14+'T&amp;D Op Exp - Ops'!G14+'T&amp;D Op Exp - UT'!G14+'T&amp;D Op Exp - SS'!G14</f>
        <v>4.8</v>
      </c>
      <c r="H14" s="96">
        <f>'T&amp;D Op Exp - CE'!H14+'T&amp;D Op Exp - Ops'!H14+'T&amp;D Op Exp - UT'!H14+'T&amp;D Op Exp - SS'!H14</f>
        <v>17</v>
      </c>
      <c r="I14" s="96">
        <f>'T&amp;D Op Exp - CE'!I14+'T&amp;D Op Exp - Ops'!I14+'T&amp;D Op Exp - UT'!I14+'T&amp;D Op Exp - SS'!I14</f>
        <v>13.7</v>
      </c>
      <c r="J14" s="37">
        <f t="shared" si="1"/>
        <v>3.3000000000000007</v>
      </c>
      <c r="K14" s="37"/>
      <c r="L14" s="9"/>
      <c r="M14" s="95"/>
      <c r="O14" s="95"/>
    </row>
    <row r="15" spans="1:15" x14ac:dyDescent="0.2">
      <c r="B15" s="28">
        <f>B14+1</f>
        <v>6</v>
      </c>
      <c r="C15" s="101"/>
      <c r="D15" s="34" t="s">
        <v>33</v>
      </c>
      <c r="E15" s="96">
        <f>'T&amp;D Op Exp - CE'!E15+'T&amp;D Op Exp - Ops'!E15+'T&amp;D Op Exp - UT'!E15+'T&amp;D Op Exp - SS'!E15</f>
        <v>8</v>
      </c>
      <c r="F15" s="96">
        <f>'T&amp;D Op Exp - CE'!F15+'T&amp;D Op Exp - Ops'!F15+'T&amp;D Op Exp - UT'!F15+'T&amp;D Op Exp - SS'!F15</f>
        <v>2</v>
      </c>
      <c r="G15" s="96">
        <f>'T&amp;D Op Exp - CE'!G15+'T&amp;D Op Exp - Ops'!G15+'T&amp;D Op Exp - UT'!G15+'T&amp;D Op Exp - SS'!G15</f>
        <v>0.8</v>
      </c>
      <c r="H15" s="96">
        <f>'T&amp;D Op Exp - CE'!H15+'T&amp;D Op Exp - Ops'!H15+'T&amp;D Op Exp - UT'!H15+'T&amp;D Op Exp - SS'!H15</f>
        <v>6</v>
      </c>
      <c r="I15" s="96">
        <f>'T&amp;D Op Exp - CE'!I15+'T&amp;D Op Exp - Ops'!I15+'T&amp;D Op Exp - UT'!I15+'T&amp;D Op Exp - SS'!I15</f>
        <v>5</v>
      </c>
      <c r="J15" s="37">
        <f t="shared" si="1"/>
        <v>1</v>
      </c>
      <c r="K15" s="37"/>
      <c r="L15" s="9"/>
      <c r="M15" s="95"/>
      <c r="O15" s="95"/>
    </row>
    <row r="16" spans="1:15" x14ac:dyDescent="0.2">
      <c r="B16" s="28">
        <f t="shared" si="2"/>
        <v>7</v>
      </c>
      <c r="C16" s="101"/>
      <c r="D16" s="34" t="s">
        <v>34</v>
      </c>
      <c r="E16" s="96">
        <f>'T&amp;D Op Exp - CE'!E16+'T&amp;D Op Exp - Ops'!E16+'T&amp;D Op Exp - UT'!E16+'T&amp;D Op Exp - SS'!E16</f>
        <v>29.5</v>
      </c>
      <c r="F16" s="96">
        <f>'T&amp;D Op Exp - CE'!F16+'T&amp;D Op Exp - Ops'!F16+'T&amp;D Op Exp - UT'!F16+'T&amp;D Op Exp - SS'!F16</f>
        <v>7.3</v>
      </c>
      <c r="G16" s="96">
        <f>'T&amp;D Op Exp - CE'!G16+'T&amp;D Op Exp - Ops'!G16+'T&amp;D Op Exp - UT'!G16+'T&amp;D Op Exp - SS'!G16</f>
        <v>6.4</v>
      </c>
      <c r="H16" s="96">
        <f>'T&amp;D Op Exp - CE'!H16+'T&amp;D Op Exp - Ops'!H16+'T&amp;D Op Exp - UT'!H16+'T&amp;D Op Exp - SS'!H16</f>
        <v>22.2</v>
      </c>
      <c r="I16" s="96">
        <f>'T&amp;D Op Exp - CE'!I16+'T&amp;D Op Exp - Ops'!I16+'T&amp;D Op Exp - UT'!I16+'T&amp;D Op Exp - SS'!I16</f>
        <v>19.399999999999999</v>
      </c>
      <c r="J16" s="37">
        <f t="shared" si="1"/>
        <v>2.8000000000000007</v>
      </c>
      <c r="K16" s="37"/>
      <c r="L16" s="9"/>
      <c r="M16" s="95"/>
      <c r="O16" s="95"/>
    </row>
    <row r="17" spans="2:15" x14ac:dyDescent="0.2">
      <c r="B17" s="28">
        <f t="shared" si="2"/>
        <v>8</v>
      </c>
      <c r="C17" s="101"/>
      <c r="D17" s="34" t="s">
        <v>35</v>
      </c>
      <c r="E17" s="96">
        <f>'T&amp;D Op Exp - CE'!E17+'T&amp;D Op Exp - Ops'!E17+'T&amp;D Op Exp - UT'!E17+'T&amp;D Op Exp - SS'!E17</f>
        <v>9.6</v>
      </c>
      <c r="F17" s="96">
        <f>'T&amp;D Op Exp - CE'!F17+'T&amp;D Op Exp - Ops'!F17+'T&amp;D Op Exp - UT'!F17+'T&amp;D Op Exp - SS'!F17</f>
        <v>2.4</v>
      </c>
      <c r="G17" s="96">
        <f>'T&amp;D Op Exp - CE'!G17+'T&amp;D Op Exp - Ops'!G17+'T&amp;D Op Exp - UT'!G17+'T&amp;D Op Exp - SS'!G17</f>
        <v>1.5</v>
      </c>
      <c r="H17" s="96">
        <f>'T&amp;D Op Exp - CE'!H17+'T&amp;D Op Exp - Ops'!H17+'T&amp;D Op Exp - UT'!H17+'T&amp;D Op Exp - SS'!H17</f>
        <v>7.3</v>
      </c>
      <c r="I17" s="96">
        <f>'T&amp;D Op Exp - CE'!I17+'T&amp;D Op Exp - Ops'!I17+'T&amp;D Op Exp - UT'!I17+'T&amp;D Op Exp - SS'!I17</f>
        <v>6.7</v>
      </c>
      <c r="J17" s="37">
        <f t="shared" si="1"/>
        <v>0.59999999999999964</v>
      </c>
      <c r="K17" s="37"/>
      <c r="L17" s="9"/>
      <c r="M17" s="95"/>
      <c r="O17" s="95"/>
    </row>
    <row r="18" spans="2:15" x14ac:dyDescent="0.2">
      <c r="B18" s="28">
        <f t="shared" si="2"/>
        <v>9</v>
      </c>
      <c r="C18" s="101"/>
      <c r="D18" s="34" t="s">
        <v>36</v>
      </c>
      <c r="E18" s="96">
        <f>'T&amp;D Op Exp - CE'!E18+'T&amp;D Op Exp - Ops'!E18+'T&amp;D Op Exp - UT'!E18+'T&amp;D Op Exp - SS'!E18</f>
        <v>9.6</v>
      </c>
      <c r="F18" s="96">
        <f>'T&amp;D Op Exp - CE'!F18+'T&amp;D Op Exp - Ops'!F18+'T&amp;D Op Exp - UT'!F18+'T&amp;D Op Exp - SS'!F18</f>
        <v>2.4</v>
      </c>
      <c r="G18" s="96">
        <f>'T&amp;D Op Exp - CE'!G18+'T&amp;D Op Exp - Ops'!G18+'T&amp;D Op Exp - UT'!G18+'T&amp;D Op Exp - SS'!G18</f>
        <v>1.9</v>
      </c>
      <c r="H18" s="96">
        <f>'T&amp;D Op Exp - CE'!H18+'T&amp;D Op Exp - Ops'!H18+'T&amp;D Op Exp - UT'!H18+'T&amp;D Op Exp - SS'!H18</f>
        <v>7.1999999999999993</v>
      </c>
      <c r="I18" s="96">
        <f>'T&amp;D Op Exp - CE'!I18+'T&amp;D Op Exp - Ops'!I18+'T&amp;D Op Exp - UT'!I18+'T&amp;D Op Exp - SS'!I18</f>
        <v>5.5</v>
      </c>
      <c r="J18" s="37">
        <f t="shared" si="1"/>
        <v>1.6999999999999993</v>
      </c>
      <c r="K18" s="37"/>
      <c r="L18" s="9"/>
      <c r="M18" s="95"/>
      <c r="O18" s="95"/>
    </row>
    <row r="19" spans="2:15" x14ac:dyDescent="0.2">
      <c r="B19" s="28">
        <f t="shared" si="2"/>
        <v>10</v>
      </c>
      <c r="C19" s="101"/>
      <c r="D19" s="34" t="s">
        <v>37</v>
      </c>
      <c r="E19" s="96">
        <f>'T&amp;D Op Exp - CE'!E19+'T&amp;D Op Exp - Ops'!E19+'T&amp;D Op Exp - UT'!E19+'T&amp;D Op Exp - SS'!E19</f>
        <v>1.4000000000000001</v>
      </c>
      <c r="F19" s="96">
        <f>'T&amp;D Op Exp - CE'!F19+'T&amp;D Op Exp - Ops'!F19+'T&amp;D Op Exp - UT'!F19+'T&amp;D Op Exp - SS'!F19</f>
        <v>0.4</v>
      </c>
      <c r="G19" s="96">
        <f>'T&amp;D Op Exp - CE'!G19+'T&amp;D Op Exp - Ops'!G19+'T&amp;D Op Exp - UT'!G19+'T&amp;D Op Exp - SS'!G19</f>
        <v>0.1</v>
      </c>
      <c r="H19" s="96">
        <f>'T&amp;D Op Exp - CE'!H19+'T&amp;D Op Exp - Ops'!H19+'T&amp;D Op Exp - UT'!H19+'T&amp;D Op Exp - SS'!H19</f>
        <v>1.1000000000000001</v>
      </c>
      <c r="I19" s="96">
        <f>'T&amp;D Op Exp - CE'!I19+'T&amp;D Op Exp - Ops'!I19+'T&amp;D Op Exp - UT'!I19+'T&amp;D Op Exp - SS'!I19</f>
        <v>0.1</v>
      </c>
      <c r="J19" s="37">
        <f t="shared" si="1"/>
        <v>1</v>
      </c>
      <c r="K19" s="37"/>
      <c r="L19" s="9"/>
      <c r="M19" s="95"/>
      <c r="O19" s="95"/>
    </row>
    <row r="20" spans="2:15" x14ac:dyDescent="0.2">
      <c r="B20" s="28">
        <f t="shared" si="2"/>
        <v>11</v>
      </c>
      <c r="C20" s="101"/>
      <c r="D20" s="34" t="s">
        <v>38</v>
      </c>
      <c r="E20" s="96">
        <f>'T&amp;D Op Exp - CE'!E20+'T&amp;D Op Exp - Ops'!E20+'T&amp;D Op Exp - UT'!E20+'T&amp;D Op Exp - SS'!E20</f>
        <v>100.1</v>
      </c>
      <c r="F20" s="96">
        <f>'T&amp;D Op Exp - CE'!F20+'T&amp;D Op Exp - Ops'!F20+'T&amp;D Op Exp - UT'!F20+'T&amp;D Op Exp - SS'!F20</f>
        <v>24.8</v>
      </c>
      <c r="G20" s="96">
        <f>'T&amp;D Op Exp - CE'!G20+'T&amp;D Op Exp - Ops'!G20+'T&amp;D Op Exp - UT'!G20+'T&amp;D Op Exp - SS'!G20</f>
        <v>29</v>
      </c>
      <c r="H20" s="96">
        <f>'T&amp;D Op Exp - CE'!H20+'T&amp;D Op Exp - Ops'!H20+'T&amp;D Op Exp - UT'!H20+'T&amp;D Op Exp - SS'!H20</f>
        <v>75.2</v>
      </c>
      <c r="I20" s="96">
        <f>'T&amp;D Op Exp - CE'!I20+'T&amp;D Op Exp - Ops'!I20+'T&amp;D Op Exp - UT'!I20+'T&amp;D Op Exp - SS'!I20</f>
        <v>86.1</v>
      </c>
      <c r="J20" s="37">
        <f t="shared" si="1"/>
        <v>-10.899999999999991</v>
      </c>
      <c r="K20" s="37"/>
      <c r="L20" s="9"/>
      <c r="M20" s="95"/>
      <c r="O20" s="95"/>
    </row>
    <row r="21" spans="2:15" s="22" customFormat="1" x14ac:dyDescent="0.2">
      <c r="B21" s="28">
        <f t="shared" si="2"/>
        <v>12</v>
      </c>
      <c r="C21" s="102"/>
      <c r="D21" s="34" t="s">
        <v>39</v>
      </c>
      <c r="E21" s="96">
        <f>'T&amp;D Op Exp - CE'!E21+'T&amp;D Op Exp - Ops'!E21+'T&amp;D Op Exp - UT'!E21+'T&amp;D Op Exp - SS'!E21</f>
        <v>50</v>
      </c>
      <c r="F21" s="96">
        <f>'T&amp;D Op Exp - CE'!F21+'T&amp;D Op Exp - Ops'!F21+'T&amp;D Op Exp - UT'!F21+'T&amp;D Op Exp - SS'!F21</f>
        <v>12.5</v>
      </c>
      <c r="G21" s="96">
        <f>'T&amp;D Op Exp - CE'!G21+'T&amp;D Op Exp - Ops'!G21+'T&amp;D Op Exp - UT'!G21+'T&amp;D Op Exp - SS'!G21</f>
        <v>11.6</v>
      </c>
      <c r="H21" s="96">
        <f>'T&amp;D Op Exp - CE'!H21+'T&amp;D Op Exp - Ops'!H21+'T&amp;D Op Exp - UT'!H21+'T&amp;D Op Exp - SS'!H21</f>
        <v>37.5</v>
      </c>
      <c r="I21" s="96">
        <f>'T&amp;D Op Exp - CE'!I21+'T&amp;D Op Exp - Ops'!I21+'T&amp;D Op Exp - UT'!I21+'T&amp;D Op Exp - SS'!I21</f>
        <v>37.200000000000003</v>
      </c>
      <c r="J21" s="37">
        <f t="shared" si="1"/>
        <v>0.29999999999999716</v>
      </c>
      <c r="K21" s="37"/>
      <c r="L21" s="31"/>
      <c r="M21" s="95"/>
      <c r="N21" s="17"/>
      <c r="O21" s="95"/>
    </row>
    <row r="22" spans="2:15" x14ac:dyDescent="0.2">
      <c r="B22" s="28">
        <f t="shared" si="2"/>
        <v>13</v>
      </c>
      <c r="C22" s="101"/>
      <c r="D22" s="34" t="s">
        <v>40</v>
      </c>
      <c r="E22" s="96">
        <f>'T&amp;D Op Exp - CE'!E22+'T&amp;D Op Exp - Ops'!E22+'T&amp;D Op Exp - UT'!E22+'T&amp;D Op Exp - SS'!E22</f>
        <v>10.8</v>
      </c>
      <c r="F22" s="96">
        <f>'T&amp;D Op Exp - CE'!F22+'T&amp;D Op Exp - Ops'!F22+'T&amp;D Op Exp - UT'!F22+'T&amp;D Op Exp - SS'!F22</f>
        <v>2.6</v>
      </c>
      <c r="G22" s="96">
        <f>'T&amp;D Op Exp - CE'!G22+'T&amp;D Op Exp - Ops'!G22+'T&amp;D Op Exp - UT'!G22+'T&amp;D Op Exp - SS'!G22</f>
        <v>6.1000000000000005</v>
      </c>
      <c r="H22" s="96">
        <f>'T&amp;D Op Exp - CE'!H22+'T&amp;D Op Exp - Ops'!H22+'T&amp;D Op Exp - UT'!H22+'T&amp;D Op Exp - SS'!H22</f>
        <v>7.9</v>
      </c>
      <c r="I22" s="96">
        <f>'T&amp;D Op Exp - CE'!I22+'T&amp;D Op Exp - Ops'!I22+'T&amp;D Op Exp - UT'!I22+'T&amp;D Op Exp - SS'!I22</f>
        <v>5.4</v>
      </c>
      <c r="J22" s="37">
        <f t="shared" si="1"/>
        <v>2.5</v>
      </c>
      <c r="K22" s="37"/>
      <c r="L22" s="9"/>
      <c r="M22" s="95"/>
      <c r="O22" s="95"/>
    </row>
    <row r="23" spans="2:15" ht="15" x14ac:dyDescent="0.25">
      <c r="B23" s="28">
        <f t="shared" si="2"/>
        <v>14</v>
      </c>
      <c r="C23" s="97"/>
      <c r="D23" s="29" t="s">
        <v>41</v>
      </c>
      <c r="E23" s="99">
        <f>SUM(E12:E22)</f>
        <v>287.5</v>
      </c>
      <c r="F23" s="99">
        <f>SUM(F12:F22)</f>
        <v>72.199999999999989</v>
      </c>
      <c r="G23" s="99">
        <f>SUM(G12:G22)</f>
        <v>70.8</v>
      </c>
      <c r="H23" s="99">
        <f t="shared" ref="H23:I23" si="3">SUM(H12:H22)</f>
        <v>215.20000000000002</v>
      </c>
      <c r="I23" s="99">
        <f t="shared" si="3"/>
        <v>211.69999999999996</v>
      </c>
      <c r="J23" s="99">
        <f>SUM(J12:J22)</f>
        <v>3.5000000000000089</v>
      </c>
      <c r="K23" s="45">
        <f>J23/H23</f>
        <v>1.6263940520446135E-2</v>
      </c>
      <c r="L23" s="9"/>
      <c r="M23" s="95"/>
    </row>
    <row r="24" spans="2:15" ht="7.9" customHeight="1" x14ac:dyDescent="0.25">
      <c r="B24" s="28"/>
      <c r="C24" s="97"/>
      <c r="D24" s="29"/>
      <c r="E24" s="99"/>
      <c r="F24" s="99"/>
      <c r="G24" s="99"/>
      <c r="H24" s="99"/>
      <c r="I24" s="99"/>
      <c r="J24" s="99"/>
      <c r="K24" s="45"/>
      <c r="L24" s="9"/>
      <c r="M24" s="95"/>
    </row>
    <row r="25" spans="2:15" ht="15" x14ac:dyDescent="0.25">
      <c r="B25" s="28">
        <f>B23+1</f>
        <v>15</v>
      </c>
      <c r="C25" s="97"/>
      <c r="D25" s="29" t="s">
        <v>42</v>
      </c>
      <c r="E25" s="99">
        <f>E10+E23</f>
        <v>556.29999999999995</v>
      </c>
      <c r="F25" s="99">
        <f>F10+F23</f>
        <v>146.39999999999998</v>
      </c>
      <c r="G25" s="99">
        <f>G10+G23</f>
        <v>127.1</v>
      </c>
      <c r="H25" s="99">
        <f t="shared" ref="H25:I25" si="4">H10+H23</f>
        <v>413.1</v>
      </c>
      <c r="I25" s="99">
        <f t="shared" si="4"/>
        <v>433.19999999999993</v>
      </c>
      <c r="J25" s="99">
        <f>J10+J23</f>
        <v>-20.099999999999987</v>
      </c>
      <c r="K25" s="45">
        <f>J25/H25</f>
        <v>-4.865649963689176E-2</v>
      </c>
      <c r="L25" s="9"/>
      <c r="M25" s="95"/>
    </row>
    <row r="26" spans="2:15" ht="15.6" customHeight="1" x14ac:dyDescent="0.25">
      <c r="B26" s="28">
        <f t="shared" si="2"/>
        <v>16</v>
      </c>
      <c r="C26" s="97"/>
      <c r="D26" s="34" t="s">
        <v>43</v>
      </c>
      <c r="E26" s="35">
        <f>(E25)*0.02</f>
        <v>11.125999999999999</v>
      </c>
      <c r="F26" s="35">
        <f>F25*2%</f>
        <v>2.9279999999999995</v>
      </c>
      <c r="G26" s="35">
        <v>0</v>
      </c>
      <c r="H26" s="35">
        <f>H25*2%</f>
        <v>8.2620000000000005</v>
      </c>
      <c r="I26" s="35">
        <v>0</v>
      </c>
      <c r="J26" s="37">
        <f>H26-I26</f>
        <v>8.2620000000000005</v>
      </c>
      <c r="K26" s="43"/>
      <c r="L26" s="9"/>
      <c r="M26" s="95"/>
    </row>
    <row r="27" spans="2:15" ht="6" customHeight="1" x14ac:dyDescent="0.25">
      <c r="B27" s="28"/>
      <c r="C27" s="97"/>
      <c r="D27" s="34"/>
      <c r="E27" s="37"/>
      <c r="F27" s="37"/>
      <c r="G27" s="37"/>
      <c r="H27" s="37"/>
      <c r="I27" s="37"/>
      <c r="J27" s="37"/>
      <c r="K27" s="43"/>
      <c r="L27" s="9"/>
      <c r="M27" s="95"/>
    </row>
    <row r="28" spans="2:15" ht="15.75" thickBot="1" x14ac:dyDescent="0.3">
      <c r="B28" s="28">
        <f>B26+1</f>
        <v>17</v>
      </c>
      <c r="C28" s="22"/>
      <c r="D28" s="98" t="s">
        <v>44</v>
      </c>
      <c r="E28" s="103">
        <f>E25+E26</f>
        <v>567.42599999999993</v>
      </c>
      <c r="F28" s="103">
        <f>F25+F26</f>
        <v>149.32799999999997</v>
      </c>
      <c r="G28" s="103">
        <f>G25+G26</f>
        <v>127.1</v>
      </c>
      <c r="H28" s="103">
        <f t="shared" ref="H28:I28" si="5">H25+H26</f>
        <v>421.36200000000002</v>
      </c>
      <c r="I28" s="103">
        <f t="shared" si="5"/>
        <v>433.19999999999993</v>
      </c>
      <c r="J28" s="103">
        <f>J25+J26</f>
        <v>-11.837999999999987</v>
      </c>
      <c r="K28" s="56">
        <f>J28/H28</f>
        <v>-2.8094607487148784E-2</v>
      </c>
      <c r="L28" s="9"/>
      <c r="M28" s="95"/>
    </row>
    <row r="29" spans="2:15" ht="15.75" thickTop="1" x14ac:dyDescent="0.25">
      <c r="B29" s="28"/>
      <c r="C29" s="22"/>
      <c r="D29" s="98"/>
      <c r="E29" s="188"/>
      <c r="F29" s="188"/>
      <c r="G29" s="188"/>
      <c r="H29" s="188"/>
      <c r="I29" s="188"/>
      <c r="J29" s="188"/>
      <c r="K29" s="43"/>
      <c r="L29" s="9"/>
      <c r="M29" s="95"/>
    </row>
    <row r="30" spans="2:15" ht="14.65" customHeight="1" x14ac:dyDescent="0.2">
      <c r="B30" s="18"/>
      <c r="C30" s="19"/>
      <c r="D30" s="104"/>
      <c r="E30" s="105"/>
      <c r="F30" s="105"/>
      <c r="G30" s="105"/>
      <c r="H30" s="105"/>
      <c r="I30" s="105"/>
      <c r="J30" s="105"/>
      <c r="K30" s="105"/>
      <c r="L30" s="106"/>
    </row>
    <row r="31" spans="2:15" x14ac:dyDescent="0.2">
      <c r="D31" s="107"/>
      <c r="E31" s="95"/>
      <c r="F31" s="95"/>
      <c r="G31" s="95"/>
      <c r="H31" s="95"/>
      <c r="I31" s="95"/>
      <c r="J31" s="95"/>
      <c r="K31" s="95"/>
      <c r="L31" s="95"/>
    </row>
    <row r="32" spans="2:15" x14ac:dyDescent="0.2">
      <c r="B32" s="81" t="s">
        <v>15</v>
      </c>
      <c r="C32" s="82"/>
      <c r="D32" s="107"/>
      <c r="E32" s="95"/>
      <c r="F32" s="95"/>
      <c r="G32" s="95"/>
      <c r="H32" s="95"/>
      <c r="I32" s="95"/>
      <c r="J32" s="95"/>
      <c r="K32" s="95"/>
      <c r="L32" s="95"/>
    </row>
    <row r="33" spans="2:12" x14ac:dyDescent="0.2">
      <c r="B33" s="156">
        <v>3</v>
      </c>
      <c r="C33" s="148" t="s">
        <v>18</v>
      </c>
      <c r="D33" s="107"/>
      <c r="E33" s="95"/>
      <c r="F33" s="95"/>
      <c r="G33" s="95"/>
      <c r="H33" s="95"/>
      <c r="I33" s="95"/>
      <c r="J33" s="95"/>
      <c r="K33" s="95"/>
      <c r="L33" s="95"/>
    </row>
    <row r="34" spans="2:12" ht="16.5" x14ac:dyDescent="0.2">
      <c r="B34" s="189"/>
      <c r="C34" s="148"/>
      <c r="D34" s="107"/>
      <c r="E34" s="95"/>
      <c r="F34" s="95"/>
      <c r="G34" s="95"/>
      <c r="H34" s="95"/>
      <c r="I34" s="95"/>
      <c r="J34" s="95"/>
      <c r="K34" s="95"/>
      <c r="L34" s="95"/>
    </row>
    <row r="35" spans="2:12" x14ac:dyDescent="0.2">
      <c r="C35" s="148"/>
    </row>
    <row r="36" spans="2:12" x14ac:dyDescent="0.2">
      <c r="C36" s="148"/>
    </row>
  </sheetData>
  <mergeCells count="1">
    <mergeCell ref="G6:L6"/>
  </mergeCells>
  <pageMargins left="0.7" right="0.7" top="0.75" bottom="0.75" header="0.3" footer="0.3"/>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198E-A87E-456B-AFF1-72F83FCA21C9}">
  <dimension ref="A1:O31"/>
  <sheetViews>
    <sheetView showGridLines="0" view="pageBreakPreview" topLeftCell="A14" zoomScaleNormal="100" zoomScaleSheetLayoutView="100" workbookViewId="0"/>
  </sheetViews>
  <sheetFormatPr defaultColWidth="8.7109375" defaultRowHeight="14.25" x14ac:dyDescent="0.2"/>
  <cols>
    <col min="1" max="1" width="7.5703125" style="8" customWidth="1"/>
    <col min="2" max="2" width="4.140625" style="8" customWidth="1"/>
    <col min="3" max="3" width="3.42578125" style="8" customWidth="1"/>
    <col min="4" max="4" width="50.7109375" style="8" customWidth="1"/>
    <col min="5" max="11" width="15.7109375" style="8" customWidth="1"/>
    <col min="12" max="12" width="3.140625" style="8" customWidth="1"/>
    <col min="13" max="13" width="4.140625" style="8" customWidth="1"/>
    <col min="14" max="258" width="9.140625" style="8" customWidth="1"/>
    <col min="259" max="16384" width="8.7109375" style="8"/>
  </cols>
  <sheetData>
    <row r="1" spans="1:15" ht="21" customHeight="1" x14ac:dyDescent="0.35">
      <c r="A1" s="70"/>
      <c r="B1" s="70" t="s">
        <v>45</v>
      </c>
      <c r="C1" s="70"/>
      <c r="D1" s="70"/>
      <c r="E1" s="85"/>
      <c r="F1" s="85"/>
      <c r="G1" s="85"/>
      <c r="H1" s="85"/>
      <c r="I1" s="85"/>
      <c r="J1" s="85"/>
      <c r="K1" s="85"/>
      <c r="L1" s="85"/>
    </row>
    <row r="2" spans="1:15" ht="14.25" customHeight="1" x14ac:dyDescent="0.2">
      <c r="B2" s="8" t="s">
        <v>1</v>
      </c>
    </row>
    <row r="3" spans="1:15" ht="14.25" customHeight="1" x14ac:dyDescent="0.2"/>
    <row r="4" spans="1:15" ht="14.25" customHeight="1" x14ac:dyDescent="0.2"/>
    <row r="5" spans="1:15" s="86" customFormat="1" ht="12" x14ac:dyDescent="0.2">
      <c r="B5" s="87"/>
      <c r="C5" s="88"/>
      <c r="D5" s="27">
        <v>1</v>
      </c>
      <c r="E5" s="27">
        <v>2</v>
      </c>
      <c r="F5" s="27">
        <v>3</v>
      </c>
      <c r="G5" s="27">
        <v>4</v>
      </c>
      <c r="H5" s="27">
        <v>5</v>
      </c>
      <c r="I5" s="27">
        <v>6</v>
      </c>
      <c r="J5" s="27">
        <v>7</v>
      </c>
      <c r="K5" s="27">
        <v>8</v>
      </c>
      <c r="L5" s="89"/>
    </row>
    <row r="6" spans="1:15" ht="15" x14ac:dyDescent="0.2">
      <c r="B6" s="90"/>
      <c r="C6" s="108"/>
      <c r="E6" s="134" t="s">
        <v>46</v>
      </c>
      <c r="F6" s="134"/>
      <c r="G6" s="134"/>
      <c r="H6" s="134"/>
      <c r="I6" s="134"/>
      <c r="J6" s="134"/>
      <c r="K6" s="134"/>
      <c r="L6" s="9"/>
    </row>
    <row r="7" spans="1:15" ht="43.5" customHeight="1" x14ac:dyDescent="0.25">
      <c r="B7" s="91"/>
      <c r="C7" s="109"/>
      <c r="D7" s="94"/>
      <c r="E7" s="161" t="s">
        <v>23</v>
      </c>
      <c r="F7" s="161" t="s">
        <v>24</v>
      </c>
      <c r="G7" s="161" t="s">
        <v>4</v>
      </c>
      <c r="H7" s="199" t="s">
        <v>47</v>
      </c>
      <c r="I7" s="161" t="s">
        <v>6</v>
      </c>
      <c r="J7" s="161" t="s">
        <v>7</v>
      </c>
      <c r="K7" s="161" t="s">
        <v>8</v>
      </c>
      <c r="L7" s="9"/>
    </row>
    <row r="8" spans="1:15" ht="15" x14ac:dyDescent="0.25">
      <c r="B8" s="92"/>
      <c r="C8" s="110"/>
      <c r="D8" s="93" t="s">
        <v>26</v>
      </c>
      <c r="E8" s="94"/>
      <c r="F8" s="94"/>
      <c r="G8" s="94"/>
      <c r="H8" s="94"/>
      <c r="I8" s="94"/>
      <c r="J8" s="94"/>
      <c r="K8" s="94"/>
      <c r="L8" s="9"/>
    </row>
    <row r="9" spans="1:15" ht="14.85" customHeight="1" x14ac:dyDescent="0.2">
      <c r="B9" s="28">
        <v>1</v>
      </c>
      <c r="C9" s="110"/>
      <c r="D9" s="34" t="s">
        <v>27</v>
      </c>
      <c r="E9" s="35">
        <v>47.2</v>
      </c>
      <c r="F9" s="35">
        <v>12.1</v>
      </c>
      <c r="G9" s="35">
        <v>12</v>
      </c>
      <c r="H9" s="35">
        <v>35</v>
      </c>
      <c r="I9" s="35">
        <v>33.9</v>
      </c>
      <c r="J9" s="35">
        <f>H9-I9</f>
        <v>1.1000000000000014</v>
      </c>
      <c r="K9" s="183"/>
      <c r="L9" s="9"/>
      <c r="N9" s="95"/>
      <c r="O9" s="95"/>
    </row>
    <row r="10" spans="1:15" ht="15" x14ac:dyDescent="0.25">
      <c r="B10" s="28">
        <v>2</v>
      </c>
      <c r="C10" s="110"/>
      <c r="D10" s="98" t="s">
        <v>28</v>
      </c>
      <c r="E10" s="111">
        <f>E9</f>
        <v>47.2</v>
      </c>
      <c r="F10" s="111">
        <f>SUM(F9)</f>
        <v>12.1</v>
      </c>
      <c r="G10" s="111">
        <f>SUM(G9)</f>
        <v>12</v>
      </c>
      <c r="H10" s="111">
        <f t="shared" ref="H10:I10" si="0">SUM(H9)</f>
        <v>35</v>
      </c>
      <c r="I10" s="111">
        <f t="shared" si="0"/>
        <v>33.9</v>
      </c>
      <c r="J10" s="99">
        <f t="shared" ref="J10" si="1">SUM(J9)</f>
        <v>1.1000000000000014</v>
      </c>
      <c r="K10" s="187">
        <f>J10/H10</f>
        <v>3.1428571428571472E-2</v>
      </c>
      <c r="L10" s="9"/>
      <c r="N10" s="95"/>
      <c r="O10" s="95"/>
    </row>
    <row r="11" spans="1:15" ht="15" x14ac:dyDescent="0.2">
      <c r="B11" s="28"/>
      <c r="C11" s="110"/>
      <c r="D11" s="93" t="s">
        <v>29</v>
      </c>
      <c r="E11" s="35"/>
      <c r="F11" s="35"/>
      <c r="G11" s="35"/>
      <c r="H11" s="35"/>
      <c r="I11" s="35"/>
      <c r="J11" s="160"/>
      <c r="K11" s="36"/>
      <c r="L11" s="9"/>
      <c r="N11" s="95"/>
      <c r="O11" s="95"/>
    </row>
    <row r="12" spans="1:15" x14ac:dyDescent="0.2">
      <c r="B12" s="28">
        <f>B10+1</f>
        <v>3</v>
      </c>
      <c r="C12" s="110"/>
      <c r="D12" s="34" t="s">
        <v>30</v>
      </c>
      <c r="E12" s="35">
        <v>0.3</v>
      </c>
      <c r="F12" s="35">
        <v>0.1</v>
      </c>
      <c r="G12" s="35">
        <v>0</v>
      </c>
      <c r="H12" s="35">
        <v>0.2</v>
      </c>
      <c r="I12" s="35">
        <v>0</v>
      </c>
      <c r="J12" s="35">
        <f t="shared" ref="J12:J22" si="2">H12-I12</f>
        <v>0.2</v>
      </c>
      <c r="K12" s="36"/>
      <c r="L12" s="9"/>
      <c r="N12" s="95"/>
      <c r="O12" s="95"/>
    </row>
    <row r="13" spans="1:15" x14ac:dyDescent="0.2">
      <c r="B13" s="28">
        <f t="shared" ref="B13:B23" si="3">B12+1</f>
        <v>4</v>
      </c>
      <c r="C13" s="110"/>
      <c r="D13" s="34" t="s">
        <v>31</v>
      </c>
      <c r="E13" s="35">
        <v>1.1000000000000001</v>
      </c>
      <c r="F13" s="35">
        <v>0.3</v>
      </c>
      <c r="G13" s="35">
        <v>0.1</v>
      </c>
      <c r="H13" s="35">
        <v>0.8</v>
      </c>
      <c r="I13" s="35">
        <v>0.4</v>
      </c>
      <c r="J13" s="35">
        <f t="shared" si="2"/>
        <v>0.4</v>
      </c>
      <c r="K13" s="36"/>
      <c r="L13" s="9"/>
      <c r="N13" s="95"/>
      <c r="O13" s="95"/>
    </row>
    <row r="14" spans="1:15" x14ac:dyDescent="0.2">
      <c r="B14" s="28">
        <f t="shared" si="3"/>
        <v>5</v>
      </c>
      <c r="C14" s="110"/>
      <c r="D14" s="34" t="s">
        <v>32</v>
      </c>
      <c r="E14" s="35">
        <v>0</v>
      </c>
      <c r="F14" s="35">
        <v>0</v>
      </c>
      <c r="G14" s="35">
        <v>0</v>
      </c>
      <c r="H14" s="35">
        <v>0</v>
      </c>
      <c r="I14" s="35">
        <v>0</v>
      </c>
      <c r="J14" s="35">
        <f t="shared" si="2"/>
        <v>0</v>
      </c>
      <c r="K14" s="38"/>
      <c r="L14" s="9"/>
      <c r="N14" s="95"/>
      <c r="O14" s="95"/>
    </row>
    <row r="15" spans="1:15" ht="14.85" customHeight="1" x14ac:dyDescent="0.2">
      <c r="B15" s="28">
        <f>B14+1</f>
        <v>6</v>
      </c>
      <c r="C15" s="110"/>
      <c r="D15" s="34" t="s">
        <v>33</v>
      </c>
      <c r="E15" s="35">
        <v>0</v>
      </c>
      <c r="F15" s="35">
        <v>0</v>
      </c>
      <c r="G15" s="35">
        <v>0</v>
      </c>
      <c r="H15" s="35">
        <v>0</v>
      </c>
      <c r="I15" s="35">
        <v>0</v>
      </c>
      <c r="J15" s="35">
        <f t="shared" si="2"/>
        <v>0</v>
      </c>
      <c r="K15" s="36"/>
      <c r="L15" s="9"/>
      <c r="N15" s="95"/>
      <c r="O15" s="95"/>
    </row>
    <row r="16" spans="1:15" x14ac:dyDescent="0.2">
      <c r="B16" s="28">
        <f t="shared" si="3"/>
        <v>7</v>
      </c>
      <c r="C16" s="110"/>
      <c r="D16" s="34" t="s">
        <v>34</v>
      </c>
      <c r="E16" s="35">
        <v>0.3</v>
      </c>
      <c r="F16" s="35">
        <v>0.1</v>
      </c>
      <c r="G16" s="35">
        <v>0</v>
      </c>
      <c r="H16" s="35">
        <v>0.2</v>
      </c>
      <c r="I16" s="35">
        <v>0</v>
      </c>
      <c r="J16" s="35">
        <f t="shared" si="2"/>
        <v>0.2</v>
      </c>
      <c r="K16" s="36"/>
      <c r="L16" s="9"/>
      <c r="N16" s="95"/>
      <c r="O16" s="95"/>
    </row>
    <row r="17" spans="2:15" x14ac:dyDescent="0.2">
      <c r="B17" s="28">
        <f t="shared" si="3"/>
        <v>8</v>
      </c>
      <c r="C17" s="110"/>
      <c r="D17" s="34" t="s">
        <v>35</v>
      </c>
      <c r="E17" s="35">
        <v>0.3</v>
      </c>
      <c r="F17" s="35">
        <v>0.1</v>
      </c>
      <c r="G17" s="35">
        <v>0</v>
      </c>
      <c r="H17" s="35">
        <v>0.2</v>
      </c>
      <c r="I17" s="35">
        <v>0.1</v>
      </c>
      <c r="J17" s="35">
        <f t="shared" si="2"/>
        <v>0.1</v>
      </c>
      <c r="K17" s="36"/>
      <c r="L17" s="9"/>
      <c r="N17" s="95"/>
      <c r="O17" s="95"/>
    </row>
    <row r="18" spans="2:15" x14ac:dyDescent="0.2">
      <c r="B18" s="28">
        <f t="shared" si="3"/>
        <v>9</v>
      </c>
      <c r="C18" s="110"/>
      <c r="D18" s="34" t="s">
        <v>36</v>
      </c>
      <c r="E18" s="35">
        <v>0.1</v>
      </c>
      <c r="F18" s="35">
        <v>0.1</v>
      </c>
      <c r="G18" s="35">
        <v>0</v>
      </c>
      <c r="H18" s="35">
        <v>0.1</v>
      </c>
      <c r="I18" s="35">
        <v>0</v>
      </c>
      <c r="J18" s="35">
        <f t="shared" si="2"/>
        <v>0.1</v>
      </c>
      <c r="K18" s="36"/>
      <c r="L18" s="9"/>
      <c r="N18" s="95"/>
      <c r="O18" s="95"/>
    </row>
    <row r="19" spans="2:15" x14ac:dyDescent="0.2">
      <c r="B19" s="28">
        <f t="shared" si="3"/>
        <v>10</v>
      </c>
      <c r="C19" s="110"/>
      <c r="D19" s="34" t="s">
        <v>37</v>
      </c>
      <c r="E19" s="35">
        <v>0.1</v>
      </c>
      <c r="F19" s="35">
        <v>0</v>
      </c>
      <c r="G19" s="35">
        <v>0</v>
      </c>
      <c r="H19" s="35">
        <v>0.1</v>
      </c>
      <c r="I19" s="35">
        <v>0</v>
      </c>
      <c r="J19" s="35">
        <f t="shared" si="2"/>
        <v>0.1</v>
      </c>
      <c r="K19" s="36"/>
      <c r="L19" s="9"/>
      <c r="N19" s="95"/>
      <c r="O19" s="95"/>
    </row>
    <row r="20" spans="2:15" x14ac:dyDescent="0.2">
      <c r="B20" s="28">
        <f t="shared" si="3"/>
        <v>11</v>
      </c>
      <c r="C20" s="110"/>
      <c r="D20" s="34" t="s">
        <v>38</v>
      </c>
      <c r="E20" s="35">
        <v>34.799999999999997</v>
      </c>
      <c r="F20" s="35">
        <v>8.5</v>
      </c>
      <c r="G20" s="35">
        <v>11</v>
      </c>
      <c r="H20" s="35">
        <v>26.3</v>
      </c>
      <c r="I20" s="35">
        <v>31.4</v>
      </c>
      <c r="J20" s="35">
        <f t="shared" si="2"/>
        <v>-5.0999999999999979</v>
      </c>
      <c r="K20" s="36"/>
      <c r="L20" s="9"/>
      <c r="N20" s="95"/>
      <c r="O20" s="95"/>
    </row>
    <row r="21" spans="2:15" s="22" customFormat="1" ht="14.1" customHeight="1" x14ac:dyDescent="0.2">
      <c r="B21" s="28">
        <f t="shared" si="3"/>
        <v>12</v>
      </c>
      <c r="C21" s="110"/>
      <c r="D21" s="34" t="s">
        <v>39</v>
      </c>
      <c r="E21" s="35">
        <v>0</v>
      </c>
      <c r="F21" s="35">
        <v>0</v>
      </c>
      <c r="G21" s="35">
        <v>0</v>
      </c>
      <c r="H21" s="35">
        <v>0</v>
      </c>
      <c r="I21" s="35">
        <v>0</v>
      </c>
      <c r="J21" s="35">
        <f t="shared" si="2"/>
        <v>0</v>
      </c>
      <c r="K21" s="38"/>
      <c r="L21" s="31"/>
      <c r="N21" s="95"/>
      <c r="O21" s="95"/>
    </row>
    <row r="22" spans="2:15" x14ac:dyDescent="0.2">
      <c r="B22" s="28">
        <f t="shared" si="3"/>
        <v>13</v>
      </c>
      <c r="C22" s="110"/>
      <c r="D22" s="34" t="s">
        <v>40</v>
      </c>
      <c r="E22" s="35">
        <v>0.1</v>
      </c>
      <c r="F22" s="35">
        <v>0</v>
      </c>
      <c r="G22" s="35">
        <v>0.1</v>
      </c>
      <c r="H22" s="200">
        <v>0.2</v>
      </c>
      <c r="I22" s="200">
        <v>0</v>
      </c>
      <c r="J22" s="35">
        <f t="shared" si="2"/>
        <v>0.2</v>
      </c>
      <c r="K22" s="36"/>
      <c r="L22" s="9"/>
      <c r="N22" s="95"/>
      <c r="O22" s="95"/>
    </row>
    <row r="23" spans="2:15" ht="15" x14ac:dyDescent="0.25">
      <c r="B23" s="28">
        <f t="shared" si="3"/>
        <v>14</v>
      </c>
      <c r="C23" s="110"/>
      <c r="D23" s="29" t="s">
        <v>41</v>
      </c>
      <c r="E23" s="111">
        <f>SUM(E12:E22)</f>
        <v>37.1</v>
      </c>
      <c r="F23" s="111">
        <f>SUM(F12:F22)</f>
        <v>9.1999999999999993</v>
      </c>
      <c r="G23" s="113">
        <f>SUM(G12:G22)</f>
        <v>11.2</v>
      </c>
      <c r="H23" s="113">
        <f t="shared" ref="H23:I23" si="4">SUM(H12:H22)</f>
        <v>28.1</v>
      </c>
      <c r="I23" s="113">
        <f t="shared" si="4"/>
        <v>31.9</v>
      </c>
      <c r="J23" s="111">
        <f>SUM(J12:J22)</f>
        <v>-3.7999999999999976</v>
      </c>
      <c r="K23" s="114">
        <f>J23/H23</f>
        <v>-0.13523131672597855</v>
      </c>
      <c r="L23" s="9"/>
      <c r="N23" s="95"/>
      <c r="O23" s="95"/>
    </row>
    <row r="24" spans="2:15" ht="15" x14ac:dyDescent="0.25">
      <c r="B24" s="28"/>
      <c r="C24" s="110"/>
      <c r="D24" s="29"/>
      <c r="E24" s="111"/>
      <c r="F24" s="111"/>
      <c r="G24" s="113"/>
      <c r="H24" s="113"/>
      <c r="I24" s="113"/>
      <c r="J24" s="111"/>
      <c r="K24" s="184"/>
      <c r="L24" s="9"/>
      <c r="N24" s="95"/>
      <c r="O24" s="95"/>
    </row>
    <row r="25" spans="2:15" ht="15.75" thickBot="1" x14ac:dyDescent="0.3">
      <c r="B25" s="28">
        <f>B23+1</f>
        <v>15</v>
      </c>
      <c r="C25" s="110"/>
      <c r="D25" s="29" t="s">
        <v>48</v>
      </c>
      <c r="E25" s="115">
        <f>E10+E23</f>
        <v>84.300000000000011</v>
      </c>
      <c r="F25" s="115">
        <f>F10+F23</f>
        <v>21.299999999999997</v>
      </c>
      <c r="G25" s="116">
        <f>G10+G23</f>
        <v>23.2</v>
      </c>
      <c r="H25" s="116">
        <f t="shared" ref="H25:I25" si="5">H10+H23</f>
        <v>63.1</v>
      </c>
      <c r="I25" s="116">
        <f t="shared" si="5"/>
        <v>65.8</v>
      </c>
      <c r="J25" s="115">
        <f>J10+J23</f>
        <v>-2.6999999999999962</v>
      </c>
      <c r="K25" s="117">
        <f>J25/H25</f>
        <v>-4.2789223454833533E-2</v>
      </c>
      <c r="L25" s="9"/>
    </row>
    <row r="26" spans="2:15" ht="15.75" thickTop="1" x14ac:dyDescent="0.25">
      <c r="B26" s="58"/>
      <c r="C26" s="22"/>
      <c r="D26" s="29"/>
      <c r="E26" s="118"/>
      <c r="F26" s="118"/>
      <c r="G26" s="118"/>
      <c r="H26" s="118"/>
      <c r="I26" s="118"/>
      <c r="J26" s="118"/>
      <c r="K26" s="118"/>
      <c r="L26" s="119"/>
    </row>
    <row r="27" spans="2:15" ht="15" x14ac:dyDescent="0.25">
      <c r="B27" s="59"/>
      <c r="C27" s="60"/>
      <c r="D27" s="60"/>
      <c r="E27" s="120"/>
      <c r="F27" s="120"/>
      <c r="G27" s="120"/>
      <c r="H27" s="120"/>
      <c r="I27" s="120"/>
      <c r="J27" s="120"/>
      <c r="K27" s="120"/>
      <c r="L27" s="121"/>
    </row>
    <row r="28" spans="2:15" x14ac:dyDescent="0.2">
      <c r="D28" s="107"/>
      <c r="E28" s="95"/>
      <c r="F28" s="95"/>
      <c r="G28" s="95"/>
      <c r="H28" s="95"/>
      <c r="I28" s="95"/>
      <c r="J28" s="95"/>
      <c r="K28" s="95"/>
      <c r="L28" s="95"/>
    </row>
    <row r="29" spans="2:15" x14ac:dyDescent="0.2">
      <c r="B29" s="81" t="s">
        <v>15</v>
      </c>
      <c r="C29" s="82"/>
      <c r="D29" s="107"/>
      <c r="E29" s="95"/>
      <c r="F29" s="95"/>
      <c r="G29" s="95"/>
      <c r="H29" s="95"/>
      <c r="I29" s="95"/>
      <c r="J29" s="95"/>
      <c r="K29" s="95"/>
      <c r="L29" s="95"/>
    </row>
    <row r="30" spans="2:15" ht="15" x14ac:dyDescent="0.25">
      <c r="B30" s="156">
        <v>3</v>
      </c>
      <c r="C30" s="148" t="s">
        <v>18</v>
      </c>
      <c r="D30" s="107"/>
      <c r="E30" s="130"/>
      <c r="F30" s="95"/>
      <c r="G30" s="95"/>
      <c r="H30" s="95"/>
      <c r="I30" s="95"/>
      <c r="J30" s="95"/>
      <c r="K30" s="95"/>
      <c r="L30" s="95"/>
    </row>
    <row r="31" spans="2:15" ht="15" x14ac:dyDescent="0.25">
      <c r="B31" s="156"/>
      <c r="C31" s="148"/>
      <c r="D31" s="131"/>
      <c r="E31" s="132"/>
      <c r="F31" s="95"/>
      <c r="G31" s="95"/>
      <c r="H31" s="95"/>
      <c r="I31" s="95"/>
      <c r="J31" s="95"/>
      <c r="K31" s="95"/>
      <c r="L31" s="95"/>
    </row>
  </sheetData>
  <pageMargins left="0.7" right="0.7"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01E0-5442-49D2-87A7-410CC5959360}">
  <dimension ref="A1:Q31"/>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3.28515625" style="8" customWidth="1"/>
    <col min="3" max="3" width="3.5703125" style="8" customWidth="1"/>
    <col min="4" max="4" width="50.7109375" style="8" customWidth="1"/>
    <col min="5" max="11" width="15.7109375" style="8" customWidth="1"/>
    <col min="12" max="12" width="2" style="8" customWidth="1"/>
    <col min="13" max="13" width="3.85546875" style="8" customWidth="1"/>
    <col min="14" max="263" width="9.140625" style="8" customWidth="1"/>
    <col min="264" max="16384" width="8.7109375" style="8"/>
  </cols>
  <sheetData>
    <row r="1" spans="1:17" ht="22.5" customHeight="1" x14ac:dyDescent="0.35">
      <c r="A1" s="70"/>
      <c r="B1" s="70" t="s">
        <v>49</v>
      </c>
      <c r="C1" s="70"/>
      <c r="D1" s="70"/>
      <c r="E1" s="85"/>
      <c r="F1" s="85"/>
      <c r="G1" s="85"/>
      <c r="H1" s="85"/>
      <c r="I1" s="85"/>
      <c r="J1" s="85"/>
      <c r="K1" s="85"/>
      <c r="L1" s="85"/>
    </row>
    <row r="2" spans="1:17" ht="14.25" customHeight="1" x14ac:dyDescent="0.2">
      <c r="B2" s="8" t="s">
        <v>1</v>
      </c>
    </row>
    <row r="3" spans="1:17" ht="14.25" customHeight="1" x14ac:dyDescent="0.2"/>
    <row r="4" spans="1:17" ht="14.25" customHeight="1" x14ac:dyDescent="0.2"/>
    <row r="5" spans="1:17" s="86" customFormat="1" ht="12" x14ac:dyDescent="0.2">
      <c r="B5" s="87"/>
      <c r="C5" s="88"/>
      <c r="D5" s="27">
        <v>1</v>
      </c>
      <c r="E5" s="27">
        <v>2</v>
      </c>
      <c r="F5" s="27">
        <v>3</v>
      </c>
      <c r="G5" s="27">
        <v>4</v>
      </c>
      <c r="H5" s="27">
        <v>5</v>
      </c>
      <c r="I5" s="27">
        <v>6</v>
      </c>
      <c r="J5" s="27">
        <v>7</v>
      </c>
      <c r="K5" s="27">
        <v>8</v>
      </c>
      <c r="L5" s="89"/>
    </row>
    <row r="6" spans="1:17" ht="15" x14ac:dyDescent="0.25">
      <c r="B6" s="90"/>
      <c r="C6" s="108"/>
      <c r="E6" s="122" t="s">
        <v>50</v>
      </c>
      <c r="F6" s="122"/>
      <c r="G6" s="122"/>
      <c r="H6" s="122"/>
      <c r="I6" s="122"/>
      <c r="J6" s="122"/>
      <c r="K6" s="122"/>
      <c r="L6" s="9"/>
    </row>
    <row r="7" spans="1:17" ht="43.5" customHeight="1" x14ac:dyDescent="0.25">
      <c r="B7" s="91"/>
      <c r="C7" s="109"/>
      <c r="D7" s="94"/>
      <c r="E7" s="161" t="s">
        <v>23</v>
      </c>
      <c r="F7" s="161" t="s">
        <v>24</v>
      </c>
      <c r="G7" s="161" t="s">
        <v>4</v>
      </c>
      <c r="H7" s="161" t="s">
        <v>25</v>
      </c>
      <c r="I7" s="161" t="s">
        <v>6</v>
      </c>
      <c r="J7" s="161" t="s">
        <v>7</v>
      </c>
      <c r="K7" s="161" t="s">
        <v>8</v>
      </c>
      <c r="L7" s="9"/>
      <c r="M7" s="8" t="s">
        <v>22</v>
      </c>
      <c r="Q7" s="152"/>
    </row>
    <row r="8" spans="1:17" ht="15" x14ac:dyDescent="0.25">
      <c r="B8" s="92"/>
      <c r="C8" s="110"/>
      <c r="D8" s="93" t="s">
        <v>26</v>
      </c>
      <c r="E8" s="94"/>
      <c r="F8" s="94"/>
      <c r="G8" s="94"/>
      <c r="H8" s="94"/>
      <c r="I8" s="94"/>
      <c r="J8" s="94"/>
      <c r="K8" s="94"/>
      <c r="L8" s="9"/>
    </row>
    <row r="9" spans="1:17" ht="14.85" customHeight="1" x14ac:dyDescent="0.2">
      <c r="B9" s="28">
        <v>1</v>
      </c>
      <c r="C9" s="110"/>
      <c r="D9" s="34" t="s">
        <v>27</v>
      </c>
      <c r="E9" s="35">
        <v>129.9</v>
      </c>
      <c r="F9" s="35">
        <v>38.9</v>
      </c>
      <c r="G9" s="35">
        <v>33.299999999999997</v>
      </c>
      <c r="H9" s="35">
        <v>94.4</v>
      </c>
      <c r="I9" s="35">
        <v>120.3</v>
      </c>
      <c r="J9" s="35">
        <f>H9-I9</f>
        <v>-25.899999999999991</v>
      </c>
      <c r="K9" s="37"/>
      <c r="L9" s="9"/>
      <c r="N9" s="95"/>
    </row>
    <row r="10" spans="1:17" ht="15" x14ac:dyDescent="0.25">
      <c r="B10" s="28">
        <v>2</v>
      </c>
      <c r="C10" s="110"/>
      <c r="D10" s="98" t="s">
        <v>28</v>
      </c>
      <c r="E10" s="111">
        <f t="shared" ref="E10:F10" si="0">SUM(E9)</f>
        <v>129.9</v>
      </c>
      <c r="F10" s="99">
        <f t="shared" si="0"/>
        <v>38.9</v>
      </c>
      <c r="G10" s="99">
        <f>SUM(G9)</f>
        <v>33.299999999999997</v>
      </c>
      <c r="H10" s="99">
        <f t="shared" ref="H10:I10" si="1">SUM(H9)</f>
        <v>94.4</v>
      </c>
      <c r="I10" s="99">
        <f t="shared" si="1"/>
        <v>120.3</v>
      </c>
      <c r="J10" s="99">
        <f>SUM(J9)</f>
        <v>-25.899999999999991</v>
      </c>
      <c r="K10" s="187">
        <f>J10/H10</f>
        <v>-0.2743644067796609</v>
      </c>
      <c r="L10" s="9"/>
    </row>
    <row r="11" spans="1:17" ht="15" x14ac:dyDescent="0.25">
      <c r="B11" s="28"/>
      <c r="C11" s="110"/>
      <c r="D11" s="93" t="s">
        <v>29</v>
      </c>
      <c r="E11" s="112"/>
      <c r="F11" s="100"/>
      <c r="G11" s="160"/>
      <c r="H11" s="160"/>
      <c r="I11" s="160"/>
      <c r="J11" s="160"/>
      <c r="K11" s="160"/>
      <c r="L11" s="9"/>
    </row>
    <row r="12" spans="1:17" x14ac:dyDescent="0.2">
      <c r="B12" s="28">
        <f>B10+1</f>
        <v>3</v>
      </c>
      <c r="C12" s="110"/>
      <c r="D12" s="34" t="s">
        <v>30</v>
      </c>
      <c r="E12" s="35">
        <v>16.5</v>
      </c>
      <c r="F12" s="35">
        <v>5.0999999999999996</v>
      </c>
      <c r="G12" s="35">
        <v>4.0999999999999996</v>
      </c>
      <c r="H12" s="35">
        <v>11.4</v>
      </c>
      <c r="I12" s="35">
        <v>11.1</v>
      </c>
      <c r="J12" s="37">
        <f t="shared" ref="J12:J22" si="2">H12-I12</f>
        <v>0.30000000000000071</v>
      </c>
      <c r="K12" s="160"/>
      <c r="L12" s="9"/>
      <c r="N12" s="95"/>
    </row>
    <row r="13" spans="1:17" x14ac:dyDescent="0.2">
      <c r="B13" s="28">
        <f t="shared" ref="B13:B23" si="3">B12+1</f>
        <v>4</v>
      </c>
      <c r="C13" s="110"/>
      <c r="D13" s="34" t="s">
        <v>31</v>
      </c>
      <c r="E13" s="35">
        <v>6.8</v>
      </c>
      <c r="F13" s="35">
        <v>1.3</v>
      </c>
      <c r="G13" s="35">
        <v>2.5</v>
      </c>
      <c r="H13" s="35">
        <v>5.5</v>
      </c>
      <c r="I13" s="35">
        <v>11.2</v>
      </c>
      <c r="J13" s="37">
        <f t="shared" si="2"/>
        <v>-5.6999999999999993</v>
      </c>
      <c r="K13" s="160"/>
      <c r="L13" s="9"/>
      <c r="N13" s="95"/>
    </row>
    <row r="14" spans="1:17" x14ac:dyDescent="0.2">
      <c r="B14" s="28">
        <f t="shared" si="3"/>
        <v>5</v>
      </c>
      <c r="C14" s="110"/>
      <c r="D14" s="34" t="s">
        <v>32</v>
      </c>
      <c r="E14" s="35">
        <v>0</v>
      </c>
      <c r="F14" s="35">
        <v>0</v>
      </c>
      <c r="G14" s="35">
        <v>0</v>
      </c>
      <c r="H14" s="35">
        <v>0</v>
      </c>
      <c r="I14" s="35">
        <v>0</v>
      </c>
      <c r="J14" s="37">
        <f t="shared" si="2"/>
        <v>0</v>
      </c>
      <c r="K14" s="123"/>
      <c r="L14" s="9"/>
      <c r="N14" s="95"/>
    </row>
    <row r="15" spans="1:17" ht="14.85" customHeight="1" x14ac:dyDescent="0.2">
      <c r="B15" s="28">
        <f>B14+1</f>
        <v>6</v>
      </c>
      <c r="C15" s="110"/>
      <c r="D15" s="34" t="s">
        <v>33</v>
      </c>
      <c r="E15" s="35">
        <v>0</v>
      </c>
      <c r="F15" s="35">
        <v>0</v>
      </c>
      <c r="G15" s="35">
        <v>0</v>
      </c>
      <c r="H15" s="35">
        <v>0</v>
      </c>
      <c r="I15" s="35">
        <v>0</v>
      </c>
      <c r="J15" s="37">
        <f t="shared" si="2"/>
        <v>0</v>
      </c>
      <c r="K15" s="160"/>
      <c r="L15" s="9"/>
      <c r="N15" s="95"/>
    </row>
    <row r="16" spans="1:17" x14ac:dyDescent="0.2">
      <c r="B16" s="28">
        <f t="shared" si="3"/>
        <v>7</v>
      </c>
      <c r="C16" s="110"/>
      <c r="D16" s="34" t="s">
        <v>34</v>
      </c>
      <c r="E16" s="35">
        <v>0.7</v>
      </c>
      <c r="F16" s="35">
        <v>0.1</v>
      </c>
      <c r="G16" s="35">
        <v>0</v>
      </c>
      <c r="H16" s="35">
        <v>0.6</v>
      </c>
      <c r="I16" s="35">
        <v>0</v>
      </c>
      <c r="J16" s="37">
        <f t="shared" si="2"/>
        <v>0.6</v>
      </c>
      <c r="K16" s="160"/>
      <c r="L16" s="9"/>
      <c r="N16" s="95"/>
    </row>
    <row r="17" spans="2:14" x14ac:dyDescent="0.2">
      <c r="B17" s="28">
        <f t="shared" si="3"/>
        <v>8</v>
      </c>
      <c r="C17" s="110"/>
      <c r="D17" s="34" t="s">
        <v>35</v>
      </c>
      <c r="E17" s="35">
        <v>1.3</v>
      </c>
      <c r="F17" s="35">
        <v>0.3</v>
      </c>
      <c r="G17" s="35">
        <v>0.1</v>
      </c>
      <c r="H17" s="35">
        <v>1.1000000000000001</v>
      </c>
      <c r="I17" s="35">
        <v>1.1000000000000001</v>
      </c>
      <c r="J17" s="37">
        <f t="shared" si="2"/>
        <v>0</v>
      </c>
      <c r="K17" s="160"/>
      <c r="L17" s="9"/>
      <c r="N17" s="95"/>
    </row>
    <row r="18" spans="2:14" x14ac:dyDescent="0.2">
      <c r="B18" s="28">
        <f t="shared" si="3"/>
        <v>9</v>
      </c>
      <c r="C18" s="110"/>
      <c r="D18" s="34" t="s">
        <v>36</v>
      </c>
      <c r="E18" s="35">
        <v>0</v>
      </c>
      <c r="F18" s="35">
        <v>0</v>
      </c>
      <c r="G18" s="35">
        <v>0</v>
      </c>
      <c r="H18" s="35">
        <v>0</v>
      </c>
      <c r="I18" s="35">
        <v>0</v>
      </c>
      <c r="J18" s="37">
        <f t="shared" si="2"/>
        <v>0</v>
      </c>
      <c r="K18" s="160"/>
      <c r="L18" s="9"/>
      <c r="N18" s="95"/>
    </row>
    <row r="19" spans="2:14" x14ac:dyDescent="0.2">
      <c r="B19" s="28">
        <f t="shared" si="3"/>
        <v>10</v>
      </c>
      <c r="C19" s="110"/>
      <c r="D19" s="34" t="s">
        <v>37</v>
      </c>
      <c r="E19" s="35">
        <v>0.2</v>
      </c>
      <c r="F19" s="35">
        <v>0.1</v>
      </c>
      <c r="G19" s="35">
        <v>0</v>
      </c>
      <c r="H19" s="35">
        <v>0.2</v>
      </c>
      <c r="I19" s="35">
        <v>0.1</v>
      </c>
      <c r="J19" s="37">
        <f t="shared" si="2"/>
        <v>0.1</v>
      </c>
      <c r="K19" s="160"/>
      <c r="L19" s="9"/>
      <c r="N19" s="95"/>
    </row>
    <row r="20" spans="2:14" x14ac:dyDescent="0.2">
      <c r="B20" s="28">
        <f t="shared" si="3"/>
        <v>11</v>
      </c>
      <c r="C20" s="110"/>
      <c r="D20" s="34" t="s">
        <v>38</v>
      </c>
      <c r="E20" s="35">
        <v>17.5</v>
      </c>
      <c r="F20" s="35">
        <v>4.4000000000000004</v>
      </c>
      <c r="G20" s="35">
        <v>7.7</v>
      </c>
      <c r="H20" s="35">
        <v>12.8</v>
      </c>
      <c r="I20" s="35">
        <v>17.100000000000001</v>
      </c>
      <c r="J20" s="35">
        <f t="shared" si="2"/>
        <v>-4.3000000000000007</v>
      </c>
      <c r="K20" s="160"/>
      <c r="L20" s="9"/>
      <c r="N20" s="95"/>
    </row>
    <row r="21" spans="2:14" s="22" customFormat="1" ht="14.1" customHeight="1" x14ac:dyDescent="0.2">
      <c r="B21" s="28">
        <f t="shared" si="3"/>
        <v>12</v>
      </c>
      <c r="C21" s="110"/>
      <c r="D21" s="34" t="s">
        <v>39</v>
      </c>
      <c r="E21" s="35">
        <v>50</v>
      </c>
      <c r="F21" s="35">
        <v>12.5</v>
      </c>
      <c r="G21" s="35">
        <v>11.6</v>
      </c>
      <c r="H21" s="35">
        <v>37.5</v>
      </c>
      <c r="I21" s="35">
        <v>37.200000000000003</v>
      </c>
      <c r="J21" s="35">
        <f t="shared" si="2"/>
        <v>0.29999999999999716</v>
      </c>
      <c r="K21" s="123"/>
      <c r="L21" s="31"/>
      <c r="N21" s="95"/>
    </row>
    <row r="22" spans="2:14" x14ac:dyDescent="0.2">
      <c r="B22" s="28">
        <f t="shared" si="3"/>
        <v>13</v>
      </c>
      <c r="C22" s="110"/>
      <c r="D22" s="34" t="s">
        <v>51</v>
      </c>
      <c r="E22" s="35">
        <v>1.4</v>
      </c>
      <c r="F22" s="35">
        <v>0.3</v>
      </c>
      <c r="G22" s="200">
        <v>0.2</v>
      </c>
      <c r="H22" s="35">
        <v>0.8</v>
      </c>
      <c r="I22" s="35">
        <v>0.3</v>
      </c>
      <c r="J22" s="37">
        <f t="shared" si="2"/>
        <v>0.5</v>
      </c>
      <c r="K22" s="160"/>
      <c r="L22" s="9"/>
    </row>
    <row r="23" spans="2:14" ht="15" x14ac:dyDescent="0.25">
      <c r="B23" s="28">
        <f t="shared" si="3"/>
        <v>14</v>
      </c>
      <c r="C23" s="110"/>
      <c r="D23" s="29" t="s">
        <v>41</v>
      </c>
      <c r="E23" s="111">
        <f>SUM(E12:E22)</f>
        <v>94.4</v>
      </c>
      <c r="F23" s="99">
        <f>SUM(F12:F22)</f>
        <v>24.099999999999998</v>
      </c>
      <c r="G23" s="99">
        <f>SUM(G12:G22)</f>
        <v>26.2</v>
      </c>
      <c r="H23" s="99">
        <f t="shared" ref="H23:I23" si="4">SUM(H12:H22)</f>
        <v>69.899999999999991</v>
      </c>
      <c r="I23" s="99">
        <f t="shared" si="4"/>
        <v>78.100000000000009</v>
      </c>
      <c r="J23" s="99">
        <f>SUM(J12:J22)</f>
        <v>-8.2000000000000028</v>
      </c>
      <c r="K23" s="114">
        <f>J23/H23</f>
        <v>-0.11731044349070105</v>
      </c>
      <c r="L23" s="9"/>
    </row>
    <row r="24" spans="2:14" ht="7.9" customHeight="1" x14ac:dyDescent="0.25">
      <c r="B24" s="28"/>
      <c r="C24" s="110"/>
      <c r="D24" s="29"/>
      <c r="E24" s="111"/>
      <c r="F24" s="99"/>
      <c r="G24" s="99"/>
      <c r="H24" s="99"/>
      <c r="I24" s="99"/>
      <c r="J24" s="99"/>
      <c r="K24" s="201"/>
      <c r="L24" s="9"/>
    </row>
    <row r="25" spans="2:14" ht="15.75" thickBot="1" x14ac:dyDescent="0.3">
      <c r="B25" s="28">
        <f>B23+1</f>
        <v>15</v>
      </c>
      <c r="C25" s="110"/>
      <c r="D25" s="29" t="s">
        <v>48</v>
      </c>
      <c r="E25" s="115">
        <f>E10+E23</f>
        <v>224.3</v>
      </c>
      <c r="F25" s="103">
        <f>F10+F23</f>
        <v>63</v>
      </c>
      <c r="G25" s="103">
        <f>G10+G23</f>
        <v>59.5</v>
      </c>
      <c r="H25" s="103">
        <f t="shared" ref="H25:I25" si="5">H10+H23</f>
        <v>164.3</v>
      </c>
      <c r="I25" s="103">
        <f t="shared" si="5"/>
        <v>198.4</v>
      </c>
      <c r="J25" s="103">
        <f>J10+J23</f>
        <v>-34.099999999999994</v>
      </c>
      <c r="K25" s="117">
        <f>J25/H25</f>
        <v>-0.20754716981132071</v>
      </c>
      <c r="L25" s="9"/>
    </row>
    <row r="26" spans="2:14" ht="15.75" thickTop="1" x14ac:dyDescent="0.25">
      <c r="B26" s="58"/>
      <c r="C26" s="22"/>
      <c r="D26" s="29"/>
      <c r="E26" s="118"/>
      <c r="F26" s="118"/>
      <c r="G26" s="124"/>
      <c r="H26" s="124"/>
      <c r="I26" s="124"/>
      <c r="J26" s="124"/>
      <c r="K26" s="124"/>
      <c r="L26" s="119"/>
    </row>
    <row r="27" spans="2:14" ht="15" x14ac:dyDescent="0.25">
      <c r="B27" s="59"/>
      <c r="C27" s="60"/>
      <c r="D27" s="60"/>
      <c r="E27" s="120"/>
      <c r="F27" s="120"/>
      <c r="G27" s="120"/>
      <c r="H27" s="120"/>
      <c r="I27" s="120"/>
      <c r="J27" s="120"/>
      <c r="K27" s="120"/>
      <c r="L27" s="121"/>
    </row>
    <row r="28" spans="2:14" x14ac:dyDescent="0.2">
      <c r="D28" s="107"/>
      <c r="E28" s="95"/>
      <c r="F28" s="95"/>
      <c r="G28" s="95"/>
      <c r="H28" s="95"/>
      <c r="I28" s="95"/>
      <c r="J28" s="95"/>
      <c r="K28" s="95"/>
      <c r="L28" s="95"/>
    </row>
    <row r="29" spans="2:14" x14ac:dyDescent="0.2">
      <c r="B29" s="81" t="s">
        <v>15</v>
      </c>
      <c r="C29" s="82"/>
      <c r="D29" s="107"/>
      <c r="E29" s="95"/>
      <c r="F29" s="95"/>
      <c r="H29" s="95"/>
      <c r="I29" s="95"/>
      <c r="J29" s="95"/>
      <c r="K29" s="95"/>
      <c r="L29" s="95"/>
    </row>
    <row r="30" spans="2:14" x14ac:dyDescent="0.2">
      <c r="B30" s="156">
        <v>3</v>
      </c>
      <c r="C30" s="148" t="s">
        <v>18</v>
      </c>
      <c r="D30" s="107"/>
      <c r="E30" s="95"/>
      <c r="F30" s="95"/>
      <c r="G30" s="95"/>
      <c r="H30" s="95"/>
      <c r="I30" s="95"/>
      <c r="J30" s="95"/>
      <c r="K30" s="95"/>
      <c r="L30" s="95"/>
    </row>
    <row r="31" spans="2:14" x14ac:dyDescent="0.2">
      <c r="B31" s="156"/>
      <c r="C31" s="148"/>
      <c r="G31" s="95"/>
    </row>
  </sheetData>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8CEA-43E5-4BF9-992A-228A372E0DCB}">
  <dimension ref="A1:W32"/>
  <sheetViews>
    <sheetView showGridLines="0" view="pageBreakPreview" topLeftCell="A9" zoomScaleNormal="100" zoomScaleSheetLayoutView="100" workbookViewId="0"/>
  </sheetViews>
  <sheetFormatPr defaultColWidth="8.7109375" defaultRowHeight="14.25" x14ac:dyDescent="0.2"/>
  <cols>
    <col min="1" max="1" width="7.5703125" style="8" customWidth="1"/>
    <col min="2" max="2" width="5.140625" style="8" customWidth="1"/>
    <col min="3" max="3" width="3.42578125" style="8" customWidth="1"/>
    <col min="4" max="4" width="50.7109375" style="8" customWidth="1"/>
    <col min="5" max="11" width="15.7109375" style="8" customWidth="1"/>
    <col min="12" max="13" width="2.42578125" style="8" customWidth="1"/>
    <col min="14" max="332" width="9.140625" style="8" customWidth="1"/>
    <col min="333" max="16384" width="8.7109375" style="8"/>
  </cols>
  <sheetData>
    <row r="1" spans="1:19" ht="23.65" customHeight="1" x14ac:dyDescent="0.35">
      <c r="A1" s="70"/>
      <c r="B1" s="70" t="s">
        <v>52</v>
      </c>
      <c r="C1" s="70"/>
      <c r="D1" s="70"/>
      <c r="E1" s="85"/>
      <c r="F1" s="85"/>
      <c r="G1" s="85"/>
      <c r="H1" s="85"/>
      <c r="I1" s="85"/>
      <c r="J1" s="85"/>
      <c r="K1" s="85"/>
      <c r="L1" s="85"/>
      <c r="M1" s="85"/>
      <c r="N1" s="85"/>
      <c r="O1" s="85"/>
      <c r="P1" s="85"/>
      <c r="Q1" s="85"/>
      <c r="R1" s="85"/>
      <c r="S1" s="85"/>
    </row>
    <row r="2" spans="1:19" ht="14.25" customHeight="1" x14ac:dyDescent="0.2">
      <c r="B2" s="8" t="s">
        <v>1</v>
      </c>
    </row>
    <row r="3" spans="1:19" ht="14.25" customHeight="1" x14ac:dyDescent="0.2"/>
    <row r="4" spans="1:19" ht="13.5" customHeight="1" x14ac:dyDescent="0.2"/>
    <row r="5" spans="1:19" s="86" customFormat="1" ht="12" x14ac:dyDescent="0.2">
      <c r="B5" s="87"/>
      <c r="C5" s="88"/>
      <c r="D5" s="27">
        <v>1</v>
      </c>
      <c r="E5" s="27">
        <v>2</v>
      </c>
      <c r="F5" s="27">
        <v>3</v>
      </c>
      <c r="G5" s="27">
        <v>4</v>
      </c>
      <c r="H5" s="27">
        <v>5</v>
      </c>
      <c r="I5" s="27">
        <v>6</v>
      </c>
      <c r="J5" s="27">
        <v>7</v>
      </c>
      <c r="K5" s="27">
        <v>8</v>
      </c>
      <c r="L5" s="89"/>
    </row>
    <row r="6" spans="1:19" ht="15" x14ac:dyDescent="0.25">
      <c r="B6" s="90"/>
      <c r="E6" s="122" t="s">
        <v>53</v>
      </c>
      <c r="F6" s="122"/>
      <c r="G6" s="122"/>
      <c r="H6" s="122"/>
      <c r="I6" s="122"/>
      <c r="J6" s="122"/>
      <c r="K6" s="122"/>
      <c r="L6" s="9"/>
    </row>
    <row r="7" spans="1:19" ht="43.5" customHeight="1" x14ac:dyDescent="0.25">
      <c r="B7" s="91"/>
      <c r="D7" s="94"/>
      <c r="E7" s="161" t="s">
        <v>23</v>
      </c>
      <c r="F7" s="161" t="s">
        <v>24</v>
      </c>
      <c r="G7" s="161" t="s">
        <v>4</v>
      </c>
      <c r="H7" s="161" t="s">
        <v>25</v>
      </c>
      <c r="I7" s="161" t="s">
        <v>6</v>
      </c>
      <c r="J7" s="161" t="s">
        <v>7</v>
      </c>
      <c r="K7" s="161" t="s">
        <v>8</v>
      </c>
      <c r="L7" s="9"/>
    </row>
    <row r="8" spans="1:19" ht="15" x14ac:dyDescent="0.25">
      <c r="B8" s="92"/>
      <c r="D8" s="93" t="s">
        <v>26</v>
      </c>
      <c r="E8" s="94"/>
      <c r="F8" s="94"/>
      <c r="G8" s="94"/>
      <c r="H8" s="94"/>
      <c r="I8" s="94"/>
      <c r="J8" s="94"/>
      <c r="K8" s="94"/>
      <c r="L8" s="9"/>
    </row>
    <row r="9" spans="1:19" ht="14.85" customHeight="1" x14ac:dyDescent="0.2">
      <c r="B9" s="28">
        <v>1</v>
      </c>
      <c r="D9" s="34" t="s">
        <v>54</v>
      </c>
      <c r="E9" s="35">
        <v>21.5</v>
      </c>
      <c r="F9" s="35">
        <v>5.4</v>
      </c>
      <c r="G9" s="35">
        <v>-3.9</v>
      </c>
      <c r="H9" s="35">
        <v>16.100000000000001</v>
      </c>
      <c r="I9" s="35">
        <v>21.5</v>
      </c>
      <c r="J9" s="37">
        <f>H9-I9</f>
        <v>-5.3999999999999986</v>
      </c>
      <c r="K9" s="36"/>
      <c r="L9" s="9"/>
    </row>
    <row r="10" spans="1:19" ht="15" x14ac:dyDescent="0.25">
      <c r="B10" s="28">
        <v>2</v>
      </c>
      <c r="C10" s="97"/>
      <c r="D10" s="98" t="s">
        <v>28</v>
      </c>
      <c r="E10" s="111">
        <f t="shared" ref="E10:I10" si="0">SUM(E9)</f>
        <v>21.5</v>
      </c>
      <c r="F10" s="111">
        <f t="shared" si="0"/>
        <v>5.4</v>
      </c>
      <c r="G10" s="111">
        <f t="shared" si="0"/>
        <v>-3.9</v>
      </c>
      <c r="H10" s="111">
        <f t="shared" si="0"/>
        <v>16.100000000000001</v>
      </c>
      <c r="I10" s="111">
        <f t="shared" si="0"/>
        <v>21.5</v>
      </c>
      <c r="J10" s="99">
        <f>SUM(J9)</f>
        <v>-5.3999999999999986</v>
      </c>
      <c r="K10" s="187">
        <f>J10/H10</f>
        <v>-0.33540372670807439</v>
      </c>
      <c r="L10" s="9"/>
    </row>
    <row r="11" spans="1:19" ht="15" x14ac:dyDescent="0.25">
      <c r="B11" s="28"/>
      <c r="C11" s="97"/>
      <c r="D11" s="93" t="s">
        <v>29</v>
      </c>
      <c r="E11" s="112"/>
      <c r="F11" s="112"/>
      <c r="G11" s="36"/>
      <c r="H11" s="36"/>
      <c r="I11" s="36"/>
      <c r="J11" s="36"/>
      <c r="K11" s="36"/>
      <c r="L11" s="9"/>
    </row>
    <row r="12" spans="1:19" x14ac:dyDescent="0.2">
      <c r="B12" s="28">
        <f>B10+1</f>
        <v>3</v>
      </c>
      <c r="D12" s="34" t="s">
        <v>30</v>
      </c>
      <c r="E12" s="35">
        <v>1.5</v>
      </c>
      <c r="F12" s="35">
        <v>0.3</v>
      </c>
      <c r="G12" s="35">
        <v>0.2</v>
      </c>
      <c r="H12" s="35">
        <v>1.1000000000000001</v>
      </c>
      <c r="I12" s="35">
        <v>1.7</v>
      </c>
      <c r="J12" s="37">
        <f t="shared" ref="J12:J22" si="1">H12-I12</f>
        <v>-0.59999999999999987</v>
      </c>
      <c r="K12" s="36"/>
      <c r="L12" s="9"/>
    </row>
    <row r="13" spans="1:19" x14ac:dyDescent="0.2">
      <c r="B13" s="28">
        <f t="shared" ref="B13:B23" si="2">B12+1</f>
        <v>4</v>
      </c>
      <c r="C13" s="101"/>
      <c r="D13" s="34" t="s">
        <v>31</v>
      </c>
      <c r="E13" s="35">
        <v>1.8</v>
      </c>
      <c r="F13" s="35">
        <v>0.4</v>
      </c>
      <c r="G13" s="35">
        <v>0.3</v>
      </c>
      <c r="H13" s="35">
        <v>1.3</v>
      </c>
      <c r="I13" s="35">
        <v>3.2</v>
      </c>
      <c r="J13" s="37">
        <f t="shared" si="1"/>
        <v>-1.9000000000000001</v>
      </c>
      <c r="K13" s="36"/>
      <c r="L13" s="9"/>
    </row>
    <row r="14" spans="1:19" x14ac:dyDescent="0.2">
      <c r="B14" s="28">
        <f t="shared" si="2"/>
        <v>5</v>
      </c>
      <c r="C14" s="101"/>
      <c r="D14" s="34" t="s">
        <v>32</v>
      </c>
      <c r="E14" s="35">
        <v>0</v>
      </c>
      <c r="F14" s="35">
        <v>0</v>
      </c>
      <c r="G14" s="35">
        <v>0</v>
      </c>
      <c r="H14" s="35">
        <v>0</v>
      </c>
      <c r="I14" s="35">
        <v>0</v>
      </c>
      <c r="J14" s="37">
        <f t="shared" si="1"/>
        <v>0</v>
      </c>
      <c r="K14" s="123"/>
      <c r="L14" s="9"/>
    </row>
    <row r="15" spans="1:19" ht="14.85" customHeight="1" x14ac:dyDescent="0.2">
      <c r="B15" s="28">
        <f>B14+1</f>
        <v>6</v>
      </c>
      <c r="C15" s="101"/>
      <c r="D15" s="34" t="s">
        <v>33</v>
      </c>
      <c r="E15" s="35">
        <v>0</v>
      </c>
      <c r="F15" s="35">
        <v>0</v>
      </c>
      <c r="G15" s="35">
        <v>0</v>
      </c>
      <c r="H15" s="35">
        <v>0</v>
      </c>
      <c r="I15" s="35">
        <v>0</v>
      </c>
      <c r="J15" s="37">
        <f t="shared" si="1"/>
        <v>0</v>
      </c>
      <c r="K15" s="36"/>
      <c r="L15" s="9"/>
      <c r="R15" s="185"/>
    </row>
    <row r="16" spans="1:19" x14ac:dyDescent="0.2">
      <c r="B16" s="28">
        <f t="shared" si="2"/>
        <v>7</v>
      </c>
      <c r="C16" s="101"/>
      <c r="D16" s="34" t="s">
        <v>34</v>
      </c>
      <c r="E16" s="35">
        <v>0.1</v>
      </c>
      <c r="F16" s="35">
        <v>0</v>
      </c>
      <c r="G16" s="35">
        <v>0</v>
      </c>
      <c r="H16" s="35">
        <v>0</v>
      </c>
      <c r="I16" s="35">
        <v>0</v>
      </c>
      <c r="J16" s="37">
        <f t="shared" si="1"/>
        <v>0</v>
      </c>
      <c r="K16" s="36"/>
      <c r="L16" s="9"/>
    </row>
    <row r="17" spans="2:23" ht="16.5" x14ac:dyDescent="0.2">
      <c r="B17" s="28">
        <f t="shared" si="2"/>
        <v>8</v>
      </c>
      <c r="C17" s="101"/>
      <c r="D17" s="34" t="s">
        <v>55</v>
      </c>
      <c r="E17" s="35">
        <v>1.4</v>
      </c>
      <c r="F17" s="35">
        <v>0.3</v>
      </c>
      <c r="G17" s="35">
        <v>-0.2</v>
      </c>
      <c r="H17" s="35">
        <v>1</v>
      </c>
      <c r="I17" s="35">
        <v>0.7</v>
      </c>
      <c r="J17" s="37">
        <f t="shared" si="1"/>
        <v>0.30000000000000004</v>
      </c>
      <c r="K17" s="36"/>
      <c r="L17" s="9"/>
      <c r="W17" s="125"/>
    </row>
    <row r="18" spans="2:23" x14ac:dyDescent="0.2">
      <c r="B18" s="28">
        <f t="shared" si="2"/>
        <v>9</v>
      </c>
      <c r="C18" s="101"/>
      <c r="D18" s="34" t="s">
        <v>36</v>
      </c>
      <c r="E18" s="35">
        <v>0</v>
      </c>
      <c r="F18" s="35">
        <v>0</v>
      </c>
      <c r="G18" s="35">
        <v>0.4</v>
      </c>
      <c r="H18" s="35">
        <v>0</v>
      </c>
      <c r="I18" s="35">
        <v>0.6</v>
      </c>
      <c r="J18" s="37">
        <f t="shared" si="1"/>
        <v>-0.6</v>
      </c>
      <c r="K18" s="36"/>
      <c r="L18" s="9"/>
    </row>
    <row r="19" spans="2:23" x14ac:dyDescent="0.2">
      <c r="B19" s="28">
        <f t="shared" si="2"/>
        <v>10</v>
      </c>
      <c r="C19" s="101"/>
      <c r="D19" s="34" t="s">
        <v>37</v>
      </c>
      <c r="E19" s="35">
        <v>0</v>
      </c>
      <c r="F19" s="35">
        <v>0</v>
      </c>
      <c r="G19" s="35">
        <v>0</v>
      </c>
      <c r="H19" s="35">
        <v>0</v>
      </c>
      <c r="I19" s="35">
        <v>0</v>
      </c>
      <c r="J19" s="37">
        <f t="shared" si="1"/>
        <v>0</v>
      </c>
      <c r="K19" s="36"/>
      <c r="L19" s="9"/>
    </row>
    <row r="20" spans="2:23" x14ac:dyDescent="0.2">
      <c r="B20" s="28">
        <f t="shared" si="2"/>
        <v>11</v>
      </c>
      <c r="C20" s="101"/>
      <c r="D20" s="34" t="s">
        <v>38</v>
      </c>
      <c r="E20" s="35">
        <v>2</v>
      </c>
      <c r="F20" s="35">
        <v>0.5</v>
      </c>
      <c r="G20" s="35">
        <v>2.9</v>
      </c>
      <c r="H20" s="35">
        <v>1.5</v>
      </c>
      <c r="I20" s="35">
        <v>5.3</v>
      </c>
      <c r="J20" s="37">
        <f t="shared" si="1"/>
        <v>-3.8</v>
      </c>
      <c r="K20" s="36"/>
      <c r="L20" s="9"/>
    </row>
    <row r="21" spans="2:23" s="22" customFormat="1" ht="14.1" customHeight="1" x14ac:dyDescent="0.2">
      <c r="B21" s="28">
        <f t="shared" si="2"/>
        <v>12</v>
      </c>
      <c r="C21" s="102"/>
      <c r="D21" s="34" t="s">
        <v>39</v>
      </c>
      <c r="E21" s="35">
        <v>0</v>
      </c>
      <c r="F21" s="35">
        <v>0</v>
      </c>
      <c r="G21" s="35">
        <v>0</v>
      </c>
      <c r="H21" s="35">
        <v>0</v>
      </c>
      <c r="I21" s="35">
        <v>0</v>
      </c>
      <c r="J21" s="37">
        <f t="shared" si="1"/>
        <v>0</v>
      </c>
      <c r="K21" s="123"/>
      <c r="L21" s="31"/>
    </row>
    <row r="22" spans="2:23" x14ac:dyDescent="0.2">
      <c r="B22" s="28">
        <f t="shared" si="2"/>
        <v>13</v>
      </c>
      <c r="C22" s="101"/>
      <c r="D22" s="34" t="s">
        <v>40</v>
      </c>
      <c r="E22" s="35">
        <v>1.7</v>
      </c>
      <c r="F22" s="35">
        <v>0.7</v>
      </c>
      <c r="G22" s="35">
        <v>0.1</v>
      </c>
      <c r="H22" s="35">
        <v>1.5</v>
      </c>
      <c r="I22" s="35">
        <v>0.1</v>
      </c>
      <c r="J22" s="37">
        <f t="shared" si="1"/>
        <v>1.4</v>
      </c>
      <c r="K22" s="36"/>
      <c r="L22" s="9"/>
    </row>
    <row r="23" spans="2:23" ht="15" x14ac:dyDescent="0.25">
      <c r="B23" s="28">
        <f t="shared" si="2"/>
        <v>14</v>
      </c>
      <c r="C23" s="97"/>
      <c r="D23" s="29" t="s">
        <v>41</v>
      </c>
      <c r="E23" s="111">
        <f>SUM(E12:E22)</f>
        <v>8.5</v>
      </c>
      <c r="F23" s="111">
        <f>SUM(F12:F22)</f>
        <v>2.2000000000000002</v>
      </c>
      <c r="G23" s="99">
        <f>SUM(G12:G22)</f>
        <v>3.6999999999999997</v>
      </c>
      <c r="H23" s="99">
        <f t="shared" ref="H23:I23" si="3">SUM(H12:H22)</f>
        <v>6.4</v>
      </c>
      <c r="I23" s="99">
        <f t="shared" si="3"/>
        <v>11.6</v>
      </c>
      <c r="J23" s="99">
        <f>SUM(J12:J22)</f>
        <v>-5.1999999999999993</v>
      </c>
      <c r="K23" s="114">
        <f>J23/H23</f>
        <v>-0.81249999999999989</v>
      </c>
      <c r="L23" s="9"/>
    </row>
    <row r="24" spans="2:23" ht="7.9" customHeight="1" x14ac:dyDescent="0.25">
      <c r="B24" s="28"/>
      <c r="C24" s="97"/>
      <c r="D24" s="29"/>
      <c r="E24" s="111"/>
      <c r="F24" s="111"/>
      <c r="G24" s="99"/>
      <c r="H24" s="99"/>
      <c r="I24" s="99"/>
      <c r="J24" s="99"/>
      <c r="K24" s="114"/>
      <c r="L24" s="9"/>
    </row>
    <row r="25" spans="2:23" ht="15.75" thickBot="1" x14ac:dyDescent="0.3">
      <c r="B25" s="28">
        <f>B23+1</f>
        <v>15</v>
      </c>
      <c r="C25" s="97"/>
      <c r="D25" s="29" t="s">
        <v>48</v>
      </c>
      <c r="E25" s="115">
        <f>E10+E23</f>
        <v>30</v>
      </c>
      <c r="F25" s="115">
        <f>F10+F23</f>
        <v>7.6000000000000005</v>
      </c>
      <c r="G25" s="103">
        <f>G10+G23</f>
        <v>-0.20000000000000018</v>
      </c>
      <c r="H25" s="103">
        <f t="shared" ref="H25:J25" si="4">H10+H23</f>
        <v>22.5</v>
      </c>
      <c r="I25" s="103">
        <f t="shared" si="4"/>
        <v>33.1</v>
      </c>
      <c r="J25" s="103">
        <f t="shared" si="4"/>
        <v>-10.599999999999998</v>
      </c>
      <c r="K25" s="117">
        <f>J25/H25</f>
        <v>-0.47111111111111104</v>
      </c>
      <c r="L25" s="9"/>
    </row>
    <row r="26" spans="2:23" ht="15.75" thickTop="1" x14ac:dyDescent="0.25">
      <c r="B26" s="58"/>
      <c r="C26" s="22"/>
      <c r="D26" s="29"/>
      <c r="E26" s="118"/>
      <c r="F26" s="118"/>
      <c r="G26" s="118"/>
      <c r="H26" s="118"/>
      <c r="I26" s="118"/>
      <c r="J26" s="118"/>
      <c r="K26" s="118"/>
      <c r="L26" s="119"/>
      <c r="M26" s="118"/>
      <c r="N26" s="118"/>
      <c r="O26" s="118"/>
      <c r="P26" s="118"/>
      <c r="Q26" s="118"/>
      <c r="R26" s="118"/>
      <c r="S26" s="118"/>
    </row>
    <row r="27" spans="2:23" ht="15" x14ac:dyDescent="0.25">
      <c r="B27" s="59"/>
      <c r="C27" s="60"/>
      <c r="D27" s="60"/>
      <c r="E27" s="120"/>
      <c r="F27" s="120"/>
      <c r="G27" s="120"/>
      <c r="H27" s="120"/>
      <c r="I27" s="120"/>
      <c r="J27" s="120"/>
      <c r="K27" s="120"/>
      <c r="L27" s="121"/>
      <c r="M27" s="126"/>
      <c r="N27" s="126"/>
      <c r="O27" s="126"/>
      <c r="P27" s="126"/>
      <c r="Q27" s="126"/>
      <c r="R27" s="126"/>
      <c r="S27" s="126"/>
    </row>
    <row r="28" spans="2:23" x14ac:dyDescent="0.2">
      <c r="D28" s="107"/>
      <c r="E28" s="95"/>
      <c r="F28" s="95"/>
      <c r="G28" s="95"/>
      <c r="H28" s="95"/>
      <c r="I28" s="95"/>
      <c r="J28" s="95"/>
      <c r="K28" s="95"/>
      <c r="L28" s="95"/>
      <c r="M28" s="95"/>
      <c r="N28" s="95"/>
      <c r="O28" s="95"/>
      <c r="P28" s="95"/>
      <c r="Q28" s="95"/>
      <c r="R28" s="95"/>
      <c r="S28" s="95"/>
    </row>
    <row r="29" spans="2:23" x14ac:dyDescent="0.2">
      <c r="B29" s="81" t="s">
        <v>15</v>
      </c>
      <c r="C29" s="82"/>
      <c r="D29" s="107"/>
      <c r="E29" s="95"/>
      <c r="F29" s="95"/>
      <c r="G29" s="95"/>
      <c r="H29" s="95"/>
      <c r="I29" s="95"/>
      <c r="J29" s="95"/>
      <c r="K29" s="95"/>
      <c r="L29" s="95"/>
      <c r="M29" s="95"/>
      <c r="N29" s="95"/>
      <c r="O29" s="95"/>
      <c r="P29" s="95"/>
      <c r="Q29" s="95"/>
      <c r="R29" s="95"/>
      <c r="S29" s="95"/>
    </row>
    <row r="30" spans="2:23" x14ac:dyDescent="0.2">
      <c r="B30" s="156">
        <v>3</v>
      </c>
      <c r="C30" s="148" t="s">
        <v>18</v>
      </c>
      <c r="D30" s="107"/>
      <c r="E30" s="95"/>
      <c r="F30" s="95"/>
      <c r="G30" s="95"/>
      <c r="H30" s="95"/>
      <c r="I30" s="95"/>
      <c r="J30" s="95"/>
      <c r="K30" s="95"/>
      <c r="L30" s="95"/>
      <c r="M30" s="95"/>
      <c r="N30" s="95"/>
      <c r="O30" s="95"/>
      <c r="P30" s="95"/>
      <c r="Q30" s="95"/>
      <c r="R30" s="95"/>
      <c r="S30" s="95"/>
    </row>
    <row r="31" spans="2:23" x14ac:dyDescent="0.2">
      <c r="B31" s="156">
        <v>10</v>
      </c>
      <c r="C31" s="148" t="s">
        <v>56</v>
      </c>
      <c r="E31" s="95"/>
      <c r="F31" s="95"/>
    </row>
    <row r="32" spans="2:23" x14ac:dyDescent="0.2">
      <c r="B32" s="156">
        <v>11</v>
      </c>
      <c r="C32" s="148" t="s">
        <v>57</v>
      </c>
      <c r="E32" s="95"/>
      <c r="F32" s="95"/>
    </row>
  </sheetData>
  <pageMargins left="0.7" right="0.7" top="0.75" bottom="0.75" header="0.3" footer="0.3"/>
  <pageSetup scale="49" orientation="portrait"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F847-5296-457B-AA91-E5F6464D4CBE}">
  <sheetPr>
    <tabColor rgb="FFFF0000"/>
  </sheetPr>
  <dimension ref="A1:CZ1"/>
  <sheetViews>
    <sheetView workbookViewId="0"/>
  </sheetViews>
  <sheetFormatPr defaultRowHeight="15" x14ac:dyDescent="0.25"/>
  <sheetData>
    <row r="1" spans="1:104" x14ac:dyDescent="0.25">
      <c r="A1" t="s">
        <v>58</v>
      </c>
      <c r="B1" t="s">
        <v>59</v>
      </c>
      <c r="C1" t="s">
        <v>60</v>
      </c>
      <c r="D1" t="s">
        <v>61</v>
      </c>
      <c r="E1" t="s">
        <v>62</v>
      </c>
      <c r="F1" t="s">
        <v>63</v>
      </c>
      <c r="G1" t="s">
        <v>64</v>
      </c>
      <c r="H1" t="s">
        <v>65</v>
      </c>
      <c r="I1" t="s">
        <v>66</v>
      </c>
      <c r="J1" t="s">
        <v>67</v>
      </c>
      <c r="K1" t="s">
        <v>68</v>
      </c>
      <c r="L1" t="s">
        <v>69</v>
      </c>
      <c r="M1" t="s">
        <v>70</v>
      </c>
      <c r="N1" t="s">
        <v>71</v>
      </c>
      <c r="O1" t="s">
        <v>72</v>
      </c>
      <c r="Q1" t="s">
        <v>73</v>
      </c>
      <c r="R1" t="s">
        <v>74</v>
      </c>
      <c r="S1" t="s">
        <v>75</v>
      </c>
      <c r="T1" t="s">
        <v>76</v>
      </c>
      <c r="U1" t="s">
        <v>77</v>
      </c>
      <c r="V1" t="s">
        <v>78</v>
      </c>
      <c r="W1" t="s">
        <v>79</v>
      </c>
      <c r="X1" t="s">
        <v>80</v>
      </c>
      <c r="Z1" t="s">
        <v>81</v>
      </c>
      <c r="AA1" t="s">
        <v>82</v>
      </c>
      <c r="AB1" t="s">
        <v>83</v>
      </c>
      <c r="AC1" t="s">
        <v>84</v>
      </c>
      <c r="AD1" t="s">
        <v>85</v>
      </c>
      <c r="AE1" t="s">
        <v>86</v>
      </c>
      <c r="AG1" t="s">
        <v>87</v>
      </c>
      <c r="CV1" t="b">
        <v>1</v>
      </c>
      <c r="CW1" t="s">
        <v>88</v>
      </c>
      <c r="CX1" t="s">
        <v>89</v>
      </c>
      <c r="CY1" t="s">
        <v>90</v>
      </c>
      <c r="CZ1"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33A1F-B27A-4976-BAE9-FB677E7F280A}">
  <dimension ref="A1:Q31"/>
  <sheetViews>
    <sheetView showGridLines="0" view="pageBreakPreview" topLeftCell="A8" zoomScaleNormal="110" zoomScaleSheetLayoutView="100" workbookViewId="0"/>
  </sheetViews>
  <sheetFormatPr defaultColWidth="8.7109375" defaultRowHeight="14.25" x14ac:dyDescent="0.2"/>
  <cols>
    <col min="1" max="1" width="7.5703125" style="8" customWidth="1"/>
    <col min="2" max="2" width="4.85546875" style="8" customWidth="1"/>
    <col min="3" max="3" width="3.42578125" style="8" customWidth="1"/>
    <col min="4" max="4" width="50.7109375" style="8" customWidth="1"/>
    <col min="5" max="11" width="15.7109375" style="8" customWidth="1"/>
    <col min="12" max="12" width="2.7109375" style="8" customWidth="1"/>
    <col min="13" max="13" width="8.7109375" style="8"/>
    <col min="14" max="273" width="9.140625" style="8" customWidth="1"/>
    <col min="274" max="16384" width="8.7109375" style="8"/>
  </cols>
  <sheetData>
    <row r="1" spans="1:15" ht="25.5" x14ac:dyDescent="0.35">
      <c r="A1" s="70"/>
      <c r="B1" s="70" t="s">
        <v>92</v>
      </c>
      <c r="C1" s="70"/>
      <c r="D1" s="70"/>
      <c r="E1" s="85"/>
      <c r="F1" s="85"/>
      <c r="G1" s="85"/>
      <c r="H1" s="85"/>
      <c r="I1" s="85"/>
      <c r="J1" s="85"/>
      <c r="K1" s="85"/>
      <c r="L1" s="85"/>
    </row>
    <row r="2" spans="1:15" ht="19.149999999999999" customHeight="1" x14ac:dyDescent="0.2">
      <c r="B2" s="8" t="s">
        <v>1</v>
      </c>
    </row>
    <row r="3" spans="1:15" ht="14.25" customHeight="1" x14ac:dyDescent="0.2"/>
    <row r="4" spans="1:15" ht="14.25" customHeight="1" x14ac:dyDescent="0.2"/>
    <row r="5" spans="1:15" s="86" customFormat="1" ht="12" x14ac:dyDescent="0.2">
      <c r="B5" s="87"/>
      <c r="C5" s="88"/>
      <c r="D5" s="27">
        <v>1</v>
      </c>
      <c r="E5" s="27">
        <v>2</v>
      </c>
      <c r="F5" s="27">
        <v>3</v>
      </c>
      <c r="G5" s="27">
        <v>4</v>
      </c>
      <c r="H5" s="27">
        <v>5</v>
      </c>
      <c r="I5" s="27">
        <v>6</v>
      </c>
      <c r="J5" s="27">
        <v>7</v>
      </c>
      <c r="K5" s="27">
        <v>8</v>
      </c>
      <c r="L5" s="89"/>
    </row>
    <row r="6" spans="1:15" ht="15" x14ac:dyDescent="0.25">
      <c r="B6" s="90"/>
      <c r="E6" s="122" t="s">
        <v>93</v>
      </c>
      <c r="F6" s="122"/>
      <c r="G6" s="122"/>
      <c r="H6" s="122"/>
      <c r="I6" s="122"/>
      <c r="J6" s="122"/>
      <c r="K6" s="122"/>
      <c r="L6" s="9"/>
    </row>
    <row r="7" spans="1:15" ht="43.5" customHeight="1" x14ac:dyDescent="0.25">
      <c r="B7" s="91"/>
      <c r="D7" s="94"/>
      <c r="E7" s="161" t="s">
        <v>23</v>
      </c>
      <c r="F7" s="161" t="s">
        <v>24</v>
      </c>
      <c r="G7" s="161" t="s">
        <v>4</v>
      </c>
      <c r="H7" s="161" t="s">
        <v>25</v>
      </c>
      <c r="I7" s="161" t="s">
        <v>6</v>
      </c>
      <c r="J7" s="161" t="s">
        <v>7</v>
      </c>
      <c r="K7" s="161" t="s">
        <v>8</v>
      </c>
      <c r="L7" s="9"/>
    </row>
    <row r="8" spans="1:15" ht="15" x14ac:dyDescent="0.25">
      <c r="B8" s="92"/>
      <c r="D8" s="93" t="s">
        <v>26</v>
      </c>
      <c r="E8" s="94"/>
      <c r="F8" s="154"/>
      <c r="G8" s="154"/>
      <c r="H8" s="154"/>
      <c r="I8" s="154"/>
      <c r="J8" s="154"/>
      <c r="K8" s="153"/>
      <c r="L8" s="9"/>
    </row>
    <row r="9" spans="1:15" ht="14.85" customHeight="1" x14ac:dyDescent="0.2">
      <c r="B9" s="28">
        <v>1</v>
      </c>
      <c r="D9" s="34" t="s">
        <v>27</v>
      </c>
      <c r="E9" s="39">
        <v>70.2</v>
      </c>
      <c r="F9" s="39">
        <v>17.8</v>
      </c>
      <c r="G9" s="39">
        <v>14.9</v>
      </c>
      <c r="H9" s="39">
        <v>52.4</v>
      </c>
      <c r="I9" s="39">
        <v>45.8</v>
      </c>
      <c r="J9" s="39">
        <f>H9-I9</f>
        <v>6.6000000000000014</v>
      </c>
      <c r="K9" s="40"/>
      <c r="L9" s="9"/>
      <c r="N9" s="95"/>
      <c r="O9" s="95"/>
    </row>
    <row r="10" spans="1:15" ht="15" x14ac:dyDescent="0.25">
      <c r="B10" s="28">
        <v>2</v>
      </c>
      <c r="C10" s="97"/>
      <c r="D10" s="98" t="s">
        <v>28</v>
      </c>
      <c r="E10" s="111">
        <f t="shared" ref="E10:F10" si="0">SUM(E9)</f>
        <v>70.2</v>
      </c>
      <c r="F10" s="167">
        <f t="shared" si="0"/>
        <v>17.8</v>
      </c>
      <c r="G10" s="167">
        <f t="shared" ref="G10:I10" si="1">SUM(G9)</f>
        <v>14.9</v>
      </c>
      <c r="H10" s="167">
        <f t="shared" si="1"/>
        <v>52.4</v>
      </c>
      <c r="I10" s="167">
        <f t="shared" si="1"/>
        <v>45.8</v>
      </c>
      <c r="J10" s="99">
        <f t="shared" ref="J10" si="2">SUM(J9)</f>
        <v>6.6000000000000014</v>
      </c>
      <c r="K10" s="45">
        <f>J10/H10</f>
        <v>0.12595419847328249</v>
      </c>
      <c r="L10" s="9"/>
      <c r="N10" s="95"/>
      <c r="O10" s="127"/>
    </row>
    <row r="11" spans="1:15" ht="15" x14ac:dyDescent="0.25">
      <c r="B11" s="28"/>
      <c r="C11" s="97"/>
      <c r="D11" s="93" t="s">
        <v>29</v>
      </c>
      <c r="E11" s="112"/>
      <c r="J11" s="36"/>
      <c r="K11" s="36"/>
      <c r="L11" s="9"/>
      <c r="N11" s="95"/>
    </row>
    <row r="12" spans="1:15" x14ac:dyDescent="0.2">
      <c r="B12" s="28">
        <f>B10+1</f>
        <v>3</v>
      </c>
      <c r="D12" s="34" t="s">
        <v>30</v>
      </c>
      <c r="E12" s="35">
        <v>11.7</v>
      </c>
      <c r="F12" s="35">
        <v>3</v>
      </c>
      <c r="G12" s="147">
        <v>1.5</v>
      </c>
      <c r="H12" s="147">
        <v>8.9</v>
      </c>
      <c r="I12" s="147">
        <v>4.8</v>
      </c>
      <c r="J12" s="35">
        <f t="shared" ref="J12:J22" si="3">H12-I12</f>
        <v>4.1000000000000005</v>
      </c>
      <c r="K12" s="36"/>
      <c r="L12" s="9"/>
      <c r="N12" s="95"/>
    </row>
    <row r="13" spans="1:15" ht="16.5" x14ac:dyDescent="0.2">
      <c r="B13" s="28">
        <f t="shared" ref="B13:B23" si="4">B12+1</f>
        <v>4</v>
      </c>
      <c r="C13" s="101"/>
      <c r="D13" s="34" t="s">
        <v>94</v>
      </c>
      <c r="E13" s="35">
        <v>6.1</v>
      </c>
      <c r="F13" s="35">
        <v>1.6</v>
      </c>
      <c r="G13" s="147">
        <v>-0.1</v>
      </c>
      <c r="H13" s="147">
        <v>4.5999999999999996</v>
      </c>
      <c r="I13" s="147">
        <v>0.2</v>
      </c>
      <c r="J13" s="35">
        <f t="shared" si="3"/>
        <v>4.3999999999999995</v>
      </c>
      <c r="K13" s="36"/>
      <c r="L13" s="9"/>
      <c r="N13" s="95"/>
    </row>
    <row r="14" spans="1:15" x14ac:dyDescent="0.2">
      <c r="B14" s="28">
        <f t="shared" si="4"/>
        <v>5</v>
      </c>
      <c r="C14" s="101"/>
      <c r="D14" s="34" t="s">
        <v>32</v>
      </c>
      <c r="E14" s="35">
        <v>22.7</v>
      </c>
      <c r="F14" s="35">
        <v>5.7</v>
      </c>
      <c r="G14" s="147">
        <v>4.8</v>
      </c>
      <c r="H14" s="147">
        <v>17</v>
      </c>
      <c r="I14" s="147">
        <v>13.7</v>
      </c>
      <c r="J14" s="35">
        <f t="shared" si="3"/>
        <v>3.3000000000000007</v>
      </c>
      <c r="K14" s="123"/>
      <c r="L14" s="9"/>
      <c r="N14" s="95"/>
    </row>
    <row r="15" spans="1:15" ht="14.85" customHeight="1" x14ac:dyDescent="0.2">
      <c r="B15" s="28">
        <f>B14+1</f>
        <v>6</v>
      </c>
      <c r="C15" s="101"/>
      <c r="D15" s="34" t="s">
        <v>33</v>
      </c>
      <c r="E15" s="35">
        <v>8</v>
      </c>
      <c r="F15" s="35">
        <v>2</v>
      </c>
      <c r="G15" s="147">
        <v>0.8</v>
      </c>
      <c r="H15" s="147">
        <v>6</v>
      </c>
      <c r="I15" s="147">
        <v>5</v>
      </c>
      <c r="J15" s="35">
        <f t="shared" si="3"/>
        <v>1</v>
      </c>
      <c r="K15" s="36"/>
      <c r="L15" s="9"/>
      <c r="N15" s="95"/>
    </row>
    <row r="16" spans="1:15" x14ac:dyDescent="0.2">
      <c r="B16" s="28">
        <f t="shared" si="4"/>
        <v>7</v>
      </c>
      <c r="C16" s="101"/>
      <c r="D16" s="34" t="s">
        <v>34</v>
      </c>
      <c r="E16" s="35">
        <v>28.4</v>
      </c>
      <c r="F16" s="35">
        <v>7.1</v>
      </c>
      <c r="G16" s="147">
        <v>6.4</v>
      </c>
      <c r="H16" s="147">
        <v>21.4</v>
      </c>
      <c r="I16" s="147">
        <v>19.399999999999999</v>
      </c>
      <c r="J16" s="35">
        <f>H16-I16</f>
        <v>2</v>
      </c>
      <c r="K16" s="36"/>
      <c r="L16" s="9"/>
      <c r="N16" s="95"/>
    </row>
    <row r="17" spans="2:17" x14ac:dyDescent="0.2">
      <c r="B17" s="28">
        <f t="shared" si="4"/>
        <v>8</v>
      </c>
      <c r="C17" s="101"/>
      <c r="D17" s="34" t="s">
        <v>35</v>
      </c>
      <c r="E17" s="35">
        <v>6.6</v>
      </c>
      <c r="F17" s="35">
        <v>1.7</v>
      </c>
      <c r="G17" s="147">
        <v>1.6</v>
      </c>
      <c r="H17" s="147">
        <v>5</v>
      </c>
      <c r="I17" s="147">
        <v>4.8</v>
      </c>
      <c r="J17" s="35">
        <f t="shared" si="3"/>
        <v>0.20000000000000018</v>
      </c>
      <c r="K17" s="36"/>
      <c r="L17" s="9"/>
      <c r="N17" s="95"/>
    </row>
    <row r="18" spans="2:17" x14ac:dyDescent="0.2">
      <c r="B18" s="28">
        <f t="shared" si="4"/>
        <v>9</v>
      </c>
      <c r="C18" s="101"/>
      <c r="D18" s="34" t="s">
        <v>36</v>
      </c>
      <c r="E18" s="35">
        <v>9.5</v>
      </c>
      <c r="F18" s="35">
        <v>2.2999999999999998</v>
      </c>
      <c r="G18" s="147">
        <v>1.5</v>
      </c>
      <c r="H18" s="147">
        <v>7.1</v>
      </c>
      <c r="I18" s="147">
        <v>4.9000000000000004</v>
      </c>
      <c r="J18" s="35">
        <f t="shared" si="3"/>
        <v>2.1999999999999993</v>
      </c>
      <c r="K18" s="36"/>
      <c r="L18" s="9"/>
      <c r="N18" s="95"/>
    </row>
    <row r="19" spans="2:17" x14ac:dyDescent="0.2">
      <c r="B19" s="28">
        <f t="shared" si="4"/>
        <v>10</v>
      </c>
      <c r="C19" s="101"/>
      <c r="D19" s="34" t="s">
        <v>37</v>
      </c>
      <c r="E19" s="35">
        <v>1.1000000000000001</v>
      </c>
      <c r="F19" s="35">
        <v>0.3</v>
      </c>
      <c r="G19" s="144">
        <v>0.1</v>
      </c>
      <c r="H19" s="144">
        <v>0.8</v>
      </c>
      <c r="I19" s="144">
        <v>0</v>
      </c>
      <c r="J19" s="35">
        <f t="shared" si="3"/>
        <v>0.8</v>
      </c>
      <c r="K19" s="36"/>
      <c r="L19" s="9"/>
      <c r="N19" s="95"/>
    </row>
    <row r="20" spans="2:17" x14ac:dyDescent="0.2">
      <c r="B20" s="28">
        <f t="shared" si="4"/>
        <v>11</v>
      </c>
      <c r="C20" s="101"/>
      <c r="D20" s="34" t="s">
        <v>38</v>
      </c>
      <c r="E20" s="35">
        <v>45.8</v>
      </c>
      <c r="F20" s="35">
        <v>11.4</v>
      </c>
      <c r="G20" s="144">
        <v>7.4</v>
      </c>
      <c r="H20" s="144">
        <v>34.6</v>
      </c>
      <c r="I20" s="144">
        <v>32.299999999999997</v>
      </c>
      <c r="J20" s="35">
        <f t="shared" si="3"/>
        <v>2.3000000000000043</v>
      </c>
      <c r="K20" s="36"/>
      <c r="L20" s="9"/>
      <c r="N20" s="95"/>
    </row>
    <row r="21" spans="2:17" s="22" customFormat="1" ht="14.1" customHeight="1" x14ac:dyDescent="0.2">
      <c r="B21" s="28">
        <f t="shared" si="4"/>
        <v>12</v>
      </c>
      <c r="C21" s="102"/>
      <c r="D21" s="34" t="s">
        <v>39</v>
      </c>
      <c r="E21" s="35">
        <v>0</v>
      </c>
      <c r="F21" s="35">
        <v>0</v>
      </c>
      <c r="G21" s="144">
        <v>0</v>
      </c>
      <c r="H21" s="144">
        <v>0</v>
      </c>
      <c r="I21" s="144">
        <v>0</v>
      </c>
      <c r="J21" s="35">
        <f t="shared" si="3"/>
        <v>0</v>
      </c>
      <c r="K21" s="123"/>
      <c r="L21" s="31"/>
      <c r="N21" s="95"/>
    </row>
    <row r="22" spans="2:17" x14ac:dyDescent="0.2">
      <c r="B22" s="28">
        <f t="shared" si="4"/>
        <v>13</v>
      </c>
      <c r="C22" s="101"/>
      <c r="D22" s="34" t="s">
        <v>40</v>
      </c>
      <c r="E22" s="35">
        <v>7.6</v>
      </c>
      <c r="F22" s="35">
        <v>1.6</v>
      </c>
      <c r="G22" s="144">
        <v>5.7</v>
      </c>
      <c r="H22" s="144">
        <v>5.4</v>
      </c>
      <c r="I22" s="144">
        <v>5</v>
      </c>
      <c r="J22" s="35">
        <f t="shared" si="3"/>
        <v>0.40000000000000036</v>
      </c>
      <c r="K22" s="36"/>
      <c r="L22" s="9"/>
      <c r="N22" s="95"/>
    </row>
    <row r="23" spans="2:17" ht="15" x14ac:dyDescent="0.25">
      <c r="B23" s="28">
        <f t="shared" si="4"/>
        <v>14</v>
      </c>
      <c r="C23" s="97"/>
      <c r="D23" s="29" t="s">
        <v>41</v>
      </c>
      <c r="E23" s="111">
        <f>SUM(E12:E22)</f>
        <v>147.49999999999997</v>
      </c>
      <c r="F23" s="174">
        <f>SUM(F12:F22)</f>
        <v>36.700000000000003</v>
      </c>
      <c r="G23" s="174">
        <f>SUM(G12:G22)</f>
        <v>29.7</v>
      </c>
      <c r="H23" s="174">
        <f t="shared" ref="H23:I23" si="5">SUM(H12:H22)</f>
        <v>110.80000000000001</v>
      </c>
      <c r="I23" s="174">
        <f t="shared" si="5"/>
        <v>90.1</v>
      </c>
      <c r="J23" s="99">
        <f>SUM(J12:J22)</f>
        <v>20.700000000000003</v>
      </c>
      <c r="K23" s="114">
        <f>J23/H23</f>
        <v>0.18682310469314081</v>
      </c>
      <c r="L23" s="9"/>
      <c r="N23" s="95"/>
      <c r="O23" s="95"/>
    </row>
    <row r="24" spans="2:17" ht="7.9" customHeight="1" x14ac:dyDescent="0.25">
      <c r="B24" s="28"/>
      <c r="C24" s="97"/>
      <c r="D24" s="29"/>
      <c r="E24" s="111"/>
      <c r="F24" s="167"/>
      <c r="G24" s="167"/>
      <c r="H24" s="167"/>
      <c r="I24" s="167"/>
      <c r="J24" s="99"/>
      <c r="K24" s="114"/>
      <c r="L24" s="9"/>
      <c r="N24" s="95"/>
      <c r="O24" s="95"/>
    </row>
    <row r="25" spans="2:17" ht="15.75" thickBot="1" x14ac:dyDescent="0.3">
      <c r="B25" s="28">
        <f>B23+1</f>
        <v>15</v>
      </c>
      <c r="C25" s="97"/>
      <c r="D25" s="29" t="s">
        <v>48</v>
      </c>
      <c r="E25" s="115">
        <f>E10+E23</f>
        <v>217.7</v>
      </c>
      <c r="F25" s="103">
        <f>F10+F23</f>
        <v>54.5</v>
      </c>
      <c r="G25" s="103">
        <f>G10+G23</f>
        <v>44.6</v>
      </c>
      <c r="H25" s="103">
        <f t="shared" ref="H25:I25" si="6">H10+H23</f>
        <v>163.20000000000002</v>
      </c>
      <c r="I25" s="103">
        <f t="shared" si="6"/>
        <v>135.89999999999998</v>
      </c>
      <c r="J25" s="103">
        <f>J10+J23</f>
        <v>27.300000000000004</v>
      </c>
      <c r="K25" s="117">
        <f>J25/H25</f>
        <v>0.1672794117647059</v>
      </c>
      <c r="L25" s="9"/>
    </row>
    <row r="26" spans="2:17" ht="15.75" thickTop="1" x14ac:dyDescent="0.25">
      <c r="B26" s="58"/>
      <c r="C26" s="22"/>
      <c r="D26" s="29"/>
      <c r="E26" s="118"/>
      <c r="F26" s="118"/>
      <c r="G26" s="118"/>
      <c r="H26" s="118"/>
      <c r="I26" s="118"/>
      <c r="J26" s="118"/>
      <c r="K26" s="118"/>
      <c r="L26" s="119"/>
      <c r="Q26" s="173"/>
    </row>
    <row r="27" spans="2:17" ht="15" x14ac:dyDescent="0.25">
      <c r="B27" s="59"/>
      <c r="C27" s="60"/>
      <c r="D27" s="60"/>
      <c r="E27" s="120"/>
      <c r="F27" s="120"/>
      <c r="G27" s="120"/>
      <c r="H27" s="120"/>
      <c r="I27" s="120"/>
      <c r="J27" s="120"/>
      <c r="K27" s="120"/>
      <c r="L27" s="121"/>
    </row>
    <row r="28" spans="2:17" x14ac:dyDescent="0.2">
      <c r="D28" s="107"/>
      <c r="E28" s="95"/>
      <c r="F28" s="95"/>
      <c r="G28" s="95"/>
      <c r="H28" s="95"/>
      <c r="I28" s="95"/>
      <c r="J28" s="95"/>
      <c r="K28" s="95"/>
      <c r="L28" s="95"/>
    </row>
    <row r="29" spans="2:17" x14ac:dyDescent="0.2">
      <c r="B29" s="81" t="s">
        <v>15</v>
      </c>
      <c r="C29" s="82"/>
      <c r="D29" s="107"/>
      <c r="E29" s="95"/>
      <c r="F29" s="95"/>
      <c r="G29" s="95"/>
      <c r="H29" s="95"/>
      <c r="I29" s="95"/>
      <c r="J29" s="95"/>
      <c r="K29" s="95"/>
      <c r="L29" s="95"/>
    </row>
    <row r="30" spans="2:17" x14ac:dyDescent="0.2">
      <c r="B30" s="156">
        <v>3</v>
      </c>
      <c r="C30" s="148" t="s">
        <v>18</v>
      </c>
      <c r="E30" s="95"/>
      <c r="F30" s="95"/>
    </row>
    <row r="31" spans="2:17" ht="15.75" customHeight="1" x14ac:dyDescent="0.2">
      <c r="B31" s="156">
        <v>12</v>
      </c>
      <c r="C31" s="148" t="s">
        <v>95</v>
      </c>
      <c r="E31" s="95"/>
      <c r="F31" s="95"/>
    </row>
  </sheetData>
  <pageMargins left="0.7" right="0.7" top="0.75" bottom="0.75" header="0.3" footer="0.3"/>
  <pageSetup scale="48"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2327-79AC-4E02-AE79-34ACD637F178}">
  <dimension ref="B1:L25"/>
  <sheetViews>
    <sheetView showGridLines="0" view="pageBreakPreview" zoomScaleNormal="100" zoomScaleSheetLayoutView="100" workbookViewId="0"/>
  </sheetViews>
  <sheetFormatPr defaultColWidth="9.140625" defaultRowHeight="14.25" x14ac:dyDescent="0.2"/>
  <cols>
    <col min="1" max="1" width="7.5703125" style="8" customWidth="1"/>
    <col min="2" max="2" width="9" style="8" customWidth="1"/>
    <col min="3" max="3" width="3.42578125" style="8" customWidth="1"/>
    <col min="4" max="4" width="47.140625" style="8" customWidth="1"/>
    <col min="5" max="11" width="11.5703125" style="8" customWidth="1"/>
    <col min="12" max="12" width="2.42578125" style="8" customWidth="1"/>
    <col min="13" max="13" width="3.7109375" style="8" customWidth="1"/>
    <col min="14" max="16384" width="9.140625" style="8"/>
  </cols>
  <sheetData>
    <row r="1" spans="2:12" ht="18" customHeight="1" x14ac:dyDescent="0.25">
      <c r="B1" s="163" t="s">
        <v>96</v>
      </c>
      <c r="C1" s="163"/>
      <c r="D1" s="163"/>
      <c r="E1" s="163"/>
      <c r="F1" s="163"/>
      <c r="G1" s="163"/>
      <c r="H1" s="163"/>
      <c r="I1" s="163"/>
      <c r="J1" s="163"/>
      <c r="K1" s="163"/>
      <c r="L1" s="163"/>
    </row>
    <row r="2" spans="2:12" x14ac:dyDescent="0.2">
      <c r="B2" s="8" t="s">
        <v>1</v>
      </c>
    </row>
    <row r="4" spans="2:12" ht="15" customHeight="1" x14ac:dyDescent="0.2">
      <c r="B4" s="2"/>
      <c r="C4" s="4"/>
      <c r="D4" s="27">
        <v>1</v>
      </c>
      <c r="E4" s="5">
        <v>2</v>
      </c>
      <c r="F4" s="5">
        <v>3</v>
      </c>
      <c r="G4" s="5">
        <v>4</v>
      </c>
      <c r="H4" s="5">
        <v>5</v>
      </c>
      <c r="I4" s="5">
        <v>6</v>
      </c>
      <c r="J4" s="5">
        <v>7</v>
      </c>
      <c r="K4" s="5">
        <v>8</v>
      </c>
      <c r="L4" s="6"/>
    </row>
    <row r="5" spans="2:12" ht="15" customHeight="1" x14ac:dyDescent="0.2">
      <c r="B5" s="7"/>
      <c r="D5" s="164"/>
      <c r="E5" s="75"/>
      <c r="F5" s="75"/>
      <c r="G5" s="75"/>
      <c r="H5" s="75"/>
      <c r="I5" s="75"/>
      <c r="J5" s="75"/>
      <c r="K5" s="75"/>
      <c r="L5" s="9"/>
    </row>
    <row r="6" spans="2:12" ht="43.5" customHeight="1" x14ac:dyDescent="0.2">
      <c r="B6" s="7"/>
      <c r="E6" s="161" t="s">
        <v>97</v>
      </c>
      <c r="F6" s="161" t="s">
        <v>24</v>
      </c>
      <c r="G6" s="161" t="s">
        <v>4</v>
      </c>
      <c r="H6" s="161" t="s">
        <v>25</v>
      </c>
      <c r="I6" s="161" t="s">
        <v>6</v>
      </c>
      <c r="J6" s="161" t="s">
        <v>98</v>
      </c>
      <c r="K6" s="161" t="s">
        <v>99</v>
      </c>
      <c r="L6" s="9"/>
    </row>
    <row r="7" spans="2:12" x14ac:dyDescent="0.2">
      <c r="B7" s="165">
        <v>1</v>
      </c>
      <c r="D7" s="1" t="s">
        <v>26</v>
      </c>
      <c r="E7" s="147">
        <v>0.8</v>
      </c>
      <c r="F7" s="147">
        <v>0</v>
      </c>
      <c r="G7" s="147">
        <v>0.8</v>
      </c>
      <c r="H7" s="147">
        <v>0.8</v>
      </c>
      <c r="I7" s="147">
        <v>2.7</v>
      </c>
      <c r="J7" s="166">
        <f t="shared" ref="J7:J14" si="0">H7-I7</f>
        <v>-1.9000000000000001</v>
      </c>
      <c r="L7" s="9"/>
    </row>
    <row r="8" spans="2:12" x14ac:dyDescent="0.2">
      <c r="B8" s="165">
        <v>2</v>
      </c>
      <c r="D8" s="1" t="s">
        <v>32</v>
      </c>
      <c r="E8" s="147">
        <v>58.3</v>
      </c>
      <c r="F8" s="147">
        <v>14.6</v>
      </c>
      <c r="G8" s="147">
        <v>11.7</v>
      </c>
      <c r="H8" s="147">
        <v>43.7</v>
      </c>
      <c r="I8" s="147">
        <v>35.200000000000003</v>
      </c>
      <c r="J8" s="166">
        <f t="shared" si="0"/>
        <v>8.5</v>
      </c>
      <c r="L8" s="9"/>
    </row>
    <row r="9" spans="2:12" x14ac:dyDescent="0.2">
      <c r="B9" s="165">
        <v>3</v>
      </c>
      <c r="D9" s="1" t="s">
        <v>34</v>
      </c>
      <c r="E9" s="147">
        <v>1.7</v>
      </c>
      <c r="F9" s="147">
        <v>0</v>
      </c>
      <c r="G9" s="147">
        <v>0.7</v>
      </c>
      <c r="H9" s="147">
        <v>1.7</v>
      </c>
      <c r="I9" s="147">
        <v>2.7</v>
      </c>
      <c r="J9" s="166">
        <f t="shared" si="0"/>
        <v>-1.0000000000000002</v>
      </c>
      <c r="L9" s="9"/>
    </row>
    <row r="10" spans="2:12" x14ac:dyDescent="0.2">
      <c r="B10" s="165">
        <v>4</v>
      </c>
      <c r="D10" s="1" t="s">
        <v>36</v>
      </c>
      <c r="E10" s="147">
        <v>0</v>
      </c>
      <c r="F10" s="147">
        <v>0</v>
      </c>
      <c r="G10" s="147">
        <v>0.3</v>
      </c>
      <c r="H10" s="147">
        <v>0</v>
      </c>
      <c r="I10" s="147">
        <v>0.6</v>
      </c>
      <c r="J10" s="166">
        <f t="shared" si="0"/>
        <v>-0.6</v>
      </c>
      <c r="L10" s="9"/>
    </row>
    <row r="11" spans="2:12" x14ac:dyDescent="0.2">
      <c r="B11" s="165">
        <v>5</v>
      </c>
      <c r="D11" s="1" t="s">
        <v>38</v>
      </c>
      <c r="E11" s="147">
        <v>0.1</v>
      </c>
      <c r="F11" s="147">
        <v>0</v>
      </c>
      <c r="G11" s="147">
        <v>0.3</v>
      </c>
      <c r="H11" s="147">
        <v>0.1</v>
      </c>
      <c r="I11" s="147">
        <v>2.2000000000000002</v>
      </c>
      <c r="J11" s="166">
        <f t="shared" si="0"/>
        <v>-2.1</v>
      </c>
      <c r="L11" s="9"/>
    </row>
    <row r="12" spans="2:12" x14ac:dyDescent="0.2">
      <c r="B12" s="165">
        <v>6</v>
      </c>
      <c r="D12" s="1" t="s">
        <v>100</v>
      </c>
      <c r="E12" s="147">
        <v>0</v>
      </c>
      <c r="F12" s="147">
        <v>0</v>
      </c>
      <c r="G12" s="147">
        <v>0</v>
      </c>
      <c r="H12" s="147">
        <v>0.1</v>
      </c>
      <c r="I12" s="147">
        <v>0.2</v>
      </c>
      <c r="J12" s="166">
        <f t="shared" si="0"/>
        <v>-0.1</v>
      </c>
      <c r="L12" s="9"/>
    </row>
    <row r="13" spans="2:12" ht="15" x14ac:dyDescent="0.25">
      <c r="B13" s="165">
        <v>7</v>
      </c>
      <c r="D13" s="33" t="s">
        <v>42</v>
      </c>
      <c r="E13" s="167">
        <f>SUM(E7:E12)</f>
        <v>60.9</v>
      </c>
      <c r="F13" s="167">
        <f>SUM(F7:F12)</f>
        <v>14.6</v>
      </c>
      <c r="G13" s="167">
        <f>SUM(G7:G12)</f>
        <v>13.8</v>
      </c>
      <c r="H13" s="167">
        <f t="shared" ref="H13:I13" si="1">SUM(H7:H12)</f>
        <v>46.400000000000006</v>
      </c>
      <c r="I13" s="167">
        <f t="shared" si="1"/>
        <v>43.600000000000016</v>
      </c>
      <c r="J13" s="167">
        <f t="shared" si="0"/>
        <v>2.7999999999999901</v>
      </c>
      <c r="K13" s="168">
        <f>J13/E13</f>
        <v>4.5977011494252713E-2</v>
      </c>
      <c r="L13" s="9"/>
    </row>
    <row r="14" spans="2:12" x14ac:dyDescent="0.2">
      <c r="B14" s="165">
        <v>8</v>
      </c>
      <c r="D14" s="1" t="s">
        <v>43</v>
      </c>
      <c r="E14" s="147">
        <f>E13*0.02</f>
        <v>1.218</v>
      </c>
      <c r="F14" s="147">
        <f>F13*0.02</f>
        <v>0.29199999999999998</v>
      </c>
      <c r="G14" s="172">
        <v>0</v>
      </c>
      <c r="H14" s="17">
        <f>H13*0.02</f>
        <v>0.92800000000000016</v>
      </c>
      <c r="I14" s="172">
        <v>0</v>
      </c>
      <c r="J14" s="166">
        <f t="shared" si="0"/>
        <v>0.92800000000000016</v>
      </c>
      <c r="L14" s="9"/>
    </row>
    <row r="15" spans="2:12" ht="15.75" thickBot="1" x14ac:dyDescent="0.3">
      <c r="B15" s="165">
        <v>9</v>
      </c>
      <c r="D15" s="33" t="s">
        <v>101</v>
      </c>
      <c r="E15" s="169">
        <f>E14+E13</f>
        <v>62.117999999999995</v>
      </c>
      <c r="F15" s="169">
        <f>F14+F13</f>
        <v>14.891999999999999</v>
      </c>
      <c r="G15" s="169">
        <f>G14+G13</f>
        <v>13.8</v>
      </c>
      <c r="H15" s="169">
        <f t="shared" ref="H15:I15" si="2">H14+H13</f>
        <v>47.328000000000003</v>
      </c>
      <c r="I15" s="169">
        <f t="shared" si="2"/>
        <v>43.600000000000016</v>
      </c>
      <c r="J15" s="169">
        <f>J14+J13</f>
        <v>3.72799999999999</v>
      </c>
      <c r="K15" s="170">
        <f>J15/E15</f>
        <v>6.001481052190976E-2</v>
      </c>
      <c r="L15" s="9"/>
    </row>
    <row r="16" spans="2:12" ht="15" thickTop="1" x14ac:dyDescent="0.2">
      <c r="B16" s="165"/>
      <c r="E16" s="147"/>
      <c r="F16" s="147"/>
      <c r="G16" s="147"/>
      <c r="H16" s="147"/>
      <c r="I16" s="147"/>
      <c r="J16" s="166"/>
      <c r="L16" s="9"/>
    </row>
    <row r="17" spans="2:12" x14ac:dyDescent="0.2">
      <c r="B17" s="165"/>
      <c r="D17" s="1"/>
      <c r="E17" s="147"/>
      <c r="F17" s="147"/>
      <c r="G17" s="147"/>
      <c r="H17" s="147"/>
      <c r="I17" s="147"/>
      <c r="J17" s="166"/>
      <c r="L17" s="9"/>
    </row>
    <row r="18" spans="2:12" ht="15.6" customHeight="1" x14ac:dyDescent="0.2">
      <c r="B18" s="18"/>
      <c r="C18" s="19"/>
      <c r="D18" s="19"/>
      <c r="E18" s="19"/>
      <c r="F18" s="19"/>
      <c r="G18" s="19"/>
      <c r="H18" s="19"/>
      <c r="I18" s="19"/>
      <c r="J18" s="19"/>
      <c r="K18" s="19"/>
      <c r="L18" s="20"/>
    </row>
    <row r="20" spans="2:12" x14ac:dyDescent="0.2">
      <c r="C20" s="81" t="s">
        <v>15</v>
      </c>
      <c r="D20" s="82"/>
    </row>
    <row r="21" spans="2:12" x14ac:dyDescent="0.2">
      <c r="C21" s="156">
        <v>3</v>
      </c>
      <c r="D21" s="148" t="s">
        <v>18</v>
      </c>
    </row>
    <row r="22" spans="2:12" x14ac:dyDescent="0.2">
      <c r="B22" s="171"/>
      <c r="C22" s="171"/>
      <c r="D22" s="171"/>
      <c r="E22" s="171"/>
      <c r="F22" s="171"/>
      <c r="G22" s="171"/>
      <c r="H22" s="171"/>
      <c r="I22" s="171"/>
      <c r="J22" s="171"/>
      <c r="K22" s="171"/>
      <c r="L22" s="171"/>
    </row>
    <row r="23" spans="2:12" x14ac:dyDescent="0.2">
      <c r="B23" s="171"/>
      <c r="C23" s="171"/>
      <c r="D23" s="171"/>
      <c r="E23" s="171"/>
      <c r="F23" s="171"/>
      <c r="G23" s="171"/>
      <c r="H23" s="171"/>
      <c r="I23" s="171"/>
      <c r="J23" s="171"/>
      <c r="K23" s="171"/>
      <c r="L23" s="171"/>
    </row>
    <row r="24" spans="2:12" x14ac:dyDescent="0.2">
      <c r="B24" s="171"/>
      <c r="C24" s="171"/>
      <c r="D24" s="171"/>
      <c r="E24" s="171"/>
      <c r="F24" s="171"/>
      <c r="G24" s="171"/>
      <c r="H24" s="171"/>
      <c r="I24" s="171"/>
      <c r="J24" s="171"/>
      <c r="K24" s="171"/>
      <c r="L24" s="171"/>
    </row>
    <row r="25" spans="2:12" x14ac:dyDescent="0.2">
      <c r="B25" s="171"/>
      <c r="C25" s="171"/>
      <c r="D25" s="171"/>
      <c r="E25" s="171"/>
      <c r="F25" s="171"/>
      <c r="G25" s="171"/>
      <c r="H25" s="171"/>
      <c r="I25" s="171"/>
      <c r="J25" s="171"/>
      <c r="K25" s="171"/>
      <c r="L25" s="171"/>
    </row>
  </sheetData>
  <pageMargins left="0.7" right="0.7" top="0.75" bottom="0.75" header="0.3" footer="0.3"/>
  <pageSetup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B45C-E9B2-4638-8238-2D797F7815DD}">
  <sheetPr>
    <pageSetUpPr fitToPage="1"/>
  </sheetPr>
  <dimension ref="A1:K51"/>
  <sheetViews>
    <sheetView showGridLines="0" view="pageBreakPreview" zoomScaleNormal="100" zoomScaleSheetLayoutView="100" workbookViewId="0"/>
  </sheetViews>
  <sheetFormatPr defaultColWidth="9.140625" defaultRowHeight="14.25" x14ac:dyDescent="0.2"/>
  <cols>
    <col min="1" max="1" width="7.5703125" style="8" customWidth="1"/>
    <col min="2" max="2" width="4.5703125" style="8" customWidth="1"/>
    <col min="3" max="3" width="28.28515625" style="8" customWidth="1"/>
    <col min="4" max="10" width="16.7109375" style="8" customWidth="1"/>
    <col min="11" max="11" width="2.42578125" style="8" customWidth="1"/>
    <col min="12" max="12" width="3.85546875" style="8" customWidth="1"/>
    <col min="13" max="16384" width="9.140625" style="8"/>
  </cols>
  <sheetData>
    <row r="1" spans="1:11" ht="20.25" x14ac:dyDescent="0.3">
      <c r="A1" s="65"/>
      <c r="B1" s="21" t="s">
        <v>102</v>
      </c>
      <c r="D1" s="66"/>
      <c r="E1" s="66"/>
    </row>
    <row r="2" spans="1:11" ht="16.149999999999999" customHeight="1" x14ac:dyDescent="0.25">
      <c r="B2" s="67" t="s">
        <v>1</v>
      </c>
      <c r="D2" s="33"/>
      <c r="E2" s="33"/>
    </row>
    <row r="3" spans="1:11" ht="15" x14ac:dyDescent="0.25">
      <c r="B3" s="64"/>
      <c r="D3" s="33"/>
      <c r="E3" s="33"/>
    </row>
    <row r="4" spans="1:11" x14ac:dyDescent="0.2">
      <c r="B4" s="2"/>
      <c r="C4" s="5">
        <v>1</v>
      </c>
      <c r="D4" s="5">
        <v>2</v>
      </c>
      <c r="E4" s="5">
        <v>3</v>
      </c>
      <c r="F4" s="5">
        <v>4</v>
      </c>
      <c r="G4" s="5">
        <v>5</v>
      </c>
      <c r="H4" s="5">
        <v>6</v>
      </c>
      <c r="I4" s="5">
        <v>7</v>
      </c>
      <c r="J4" s="5">
        <v>8</v>
      </c>
      <c r="K4" s="6"/>
    </row>
    <row r="5" spans="1:11" x14ac:dyDescent="0.2">
      <c r="B5" s="7"/>
      <c r="D5" s="136"/>
      <c r="E5" s="136"/>
      <c r="F5" s="136"/>
      <c r="G5" s="136"/>
      <c r="H5" s="136"/>
      <c r="I5" s="207"/>
      <c r="J5" s="207"/>
      <c r="K5" s="9"/>
    </row>
    <row r="6" spans="1:11" ht="43.9" customHeight="1" x14ac:dyDescent="0.2">
      <c r="B6" s="10"/>
      <c r="C6" s="11" t="s">
        <v>103</v>
      </c>
      <c r="D6" s="161" t="s">
        <v>97</v>
      </c>
      <c r="E6" s="161" t="s">
        <v>104</v>
      </c>
      <c r="F6" s="161" t="s">
        <v>105</v>
      </c>
      <c r="G6" s="161" t="s">
        <v>25</v>
      </c>
      <c r="H6" s="161" t="s">
        <v>6</v>
      </c>
      <c r="I6" s="161" t="s">
        <v>106</v>
      </c>
      <c r="J6" s="161" t="s">
        <v>107</v>
      </c>
      <c r="K6" s="9"/>
    </row>
    <row r="7" spans="1:11" x14ac:dyDescent="0.2">
      <c r="B7" s="10">
        <v>1</v>
      </c>
      <c r="C7" s="34" t="s">
        <v>46</v>
      </c>
      <c r="D7" s="175">
        <f>'CX Portfolio Summary'!D23</f>
        <v>383.17231136000004</v>
      </c>
      <c r="E7" s="35">
        <v>113.67785699157501</v>
      </c>
      <c r="F7" s="35">
        <v>87.57610253000226</v>
      </c>
      <c r="G7" s="35">
        <v>278.11297892842504</v>
      </c>
      <c r="H7" s="35">
        <v>206.90557530000228</v>
      </c>
      <c r="I7" s="35">
        <f t="shared" ref="I7:I14" si="0">G7-H7</f>
        <v>71.207403628422753</v>
      </c>
      <c r="J7" s="157">
        <f>I7/G7</f>
        <v>0.25603768620503198</v>
      </c>
      <c r="K7" s="9"/>
    </row>
    <row r="8" spans="1:11" x14ac:dyDescent="0.2">
      <c r="B8" s="10">
        <v>2</v>
      </c>
      <c r="C8" s="34" t="s">
        <v>108</v>
      </c>
      <c r="D8" s="175">
        <f>'Dx Portfolio Summary'!D28</f>
        <v>309.35842638316581</v>
      </c>
      <c r="E8" s="35">
        <v>72.073125393014365</v>
      </c>
      <c r="F8" s="35">
        <v>25.872055484134066</v>
      </c>
      <c r="G8" s="35">
        <v>201.38100088522447</v>
      </c>
      <c r="H8" s="35">
        <v>109.10325275999993</v>
      </c>
      <c r="I8" s="35">
        <f t="shared" si="0"/>
        <v>92.277748125224534</v>
      </c>
      <c r="J8" s="157">
        <f t="shared" ref="J8:J13" si="1">I8/G8</f>
        <v>0.45822469706473212</v>
      </c>
      <c r="K8" s="9"/>
    </row>
    <row r="9" spans="1:11" x14ac:dyDescent="0.2">
      <c r="B9" s="10">
        <v>3</v>
      </c>
      <c r="C9" s="34" t="s">
        <v>109</v>
      </c>
      <c r="D9" s="175">
        <f>'Tx Portfolio Summary'!D28</f>
        <v>119.65470099897912</v>
      </c>
      <c r="E9" s="35">
        <v>32.139320372411518</v>
      </c>
      <c r="F9" s="35">
        <v>13.163223492734836</v>
      </c>
      <c r="G9" s="35">
        <v>88.624354772847838</v>
      </c>
      <c r="H9" s="35">
        <v>60.934861419999997</v>
      </c>
      <c r="I9" s="35">
        <f t="shared" si="0"/>
        <v>27.68949335284784</v>
      </c>
      <c r="J9" s="157">
        <f t="shared" si="1"/>
        <v>0.31243661433494768</v>
      </c>
      <c r="K9" s="9"/>
    </row>
    <row r="10" spans="1:11" x14ac:dyDescent="0.2">
      <c r="B10" s="10">
        <v>4</v>
      </c>
      <c r="C10" s="34" t="s">
        <v>110</v>
      </c>
      <c r="D10" s="175">
        <f>'Sub Portfolio Summary'!D22</f>
        <v>139.13028700000004</v>
      </c>
      <c r="E10" s="35">
        <v>38.271387454523001</v>
      </c>
      <c r="F10" s="35">
        <v>30.53853368313105</v>
      </c>
      <c r="G10" s="35">
        <v>98.019726617759346</v>
      </c>
      <c r="H10" s="35">
        <v>86.027721790000001</v>
      </c>
      <c r="I10" s="35">
        <f t="shared" si="0"/>
        <v>11.992004827759345</v>
      </c>
      <c r="J10" s="157">
        <f t="shared" si="1"/>
        <v>0.12234276957865559</v>
      </c>
      <c r="K10" s="9"/>
    </row>
    <row r="11" spans="1:11" x14ac:dyDescent="0.2">
      <c r="B11" s="10">
        <v>5</v>
      </c>
      <c r="C11" s="1" t="s">
        <v>111</v>
      </c>
      <c r="D11" s="175">
        <f>'CC&amp;B Portfolio Summary'!D27</f>
        <v>33.918433920000005</v>
      </c>
      <c r="E11" s="35">
        <v>8.6206234800000008</v>
      </c>
      <c r="F11" s="35">
        <v>3.2381958400000008</v>
      </c>
      <c r="G11" s="35">
        <v>26.421514909999999</v>
      </c>
      <c r="H11" s="35">
        <v>8.7378279200000026</v>
      </c>
      <c r="I11" s="35">
        <f t="shared" si="0"/>
        <v>17.683686989999998</v>
      </c>
      <c r="J11" s="157">
        <f t="shared" si="1"/>
        <v>0.66929118372796581</v>
      </c>
      <c r="K11" s="9"/>
    </row>
    <row r="12" spans="1:11" x14ac:dyDescent="0.2">
      <c r="B12" s="10">
        <v>6</v>
      </c>
      <c r="C12" s="34" t="s">
        <v>112</v>
      </c>
      <c r="D12" s="175">
        <f>'Enab Portfolio Summary'!D37</f>
        <v>378.41424182529408</v>
      </c>
      <c r="E12" s="35">
        <v>114.90929611964491</v>
      </c>
      <c r="F12" s="35">
        <v>13.598590269999843</v>
      </c>
      <c r="G12" s="35">
        <v>256.63531521152709</v>
      </c>
      <c r="H12" s="35">
        <v>135.26804683999995</v>
      </c>
      <c r="I12" s="35">
        <f t="shared" si="0"/>
        <v>121.36726837152713</v>
      </c>
      <c r="J12" s="157">
        <f t="shared" si="1"/>
        <v>0.47291725330745038</v>
      </c>
      <c r="K12" s="9"/>
    </row>
    <row r="13" spans="1:11" x14ac:dyDescent="0.2">
      <c r="B13" s="10">
        <v>7</v>
      </c>
      <c r="C13" s="34" t="s">
        <v>93</v>
      </c>
      <c r="D13" s="35">
        <f>'SS Portfolio Summary'!D37</f>
        <v>30.925416069999997</v>
      </c>
      <c r="E13" s="35">
        <v>6.1658942666666663</v>
      </c>
      <c r="F13" s="35">
        <v>5.0852629300000007</v>
      </c>
      <c r="G13" s="35">
        <v>28.553810803333327</v>
      </c>
      <c r="H13" s="35">
        <v>10.593225839999995</v>
      </c>
      <c r="I13" s="35">
        <f t="shared" si="0"/>
        <v>17.960584963333332</v>
      </c>
      <c r="J13" s="157">
        <f t="shared" si="1"/>
        <v>0.62900833402022271</v>
      </c>
      <c r="K13" s="9"/>
    </row>
    <row r="14" spans="1:11" ht="15" x14ac:dyDescent="0.25">
      <c r="B14" s="10">
        <v>8</v>
      </c>
      <c r="C14" s="68" t="s">
        <v>113</v>
      </c>
      <c r="D14" s="15">
        <f>D7+D8+D9+D11+D12+D13+D10</f>
        <v>1394.573817557439</v>
      </c>
      <c r="E14" s="15">
        <f>E7+E8+E9+E11+E12+E13+E10</f>
        <v>385.85750407783547</v>
      </c>
      <c r="F14" s="15">
        <f>F7+F8+F9+F11+F12+F13+F10</f>
        <v>179.07196423000207</v>
      </c>
      <c r="G14" s="15">
        <f t="shared" ref="G14:H14" si="2">G7+G8+G9+G11+G12+G13+G10</f>
        <v>977.74870212911719</v>
      </c>
      <c r="H14" s="15">
        <f t="shared" si="2"/>
        <v>617.57051187000218</v>
      </c>
      <c r="I14" s="15">
        <f t="shared" si="0"/>
        <v>360.17819025911501</v>
      </c>
      <c r="J14" s="158">
        <f>I14/G14</f>
        <v>0.3683750123879494</v>
      </c>
      <c r="K14" s="9"/>
    </row>
    <row r="15" spans="1:11" x14ac:dyDescent="0.2">
      <c r="B15" s="7"/>
      <c r="D15" s="17"/>
      <c r="K15" s="9"/>
    </row>
    <row r="16" spans="1:11" x14ac:dyDescent="0.2">
      <c r="B16" s="18"/>
      <c r="C16" s="19"/>
      <c r="D16" s="19"/>
      <c r="E16" s="17"/>
      <c r="F16" s="19"/>
      <c r="G16" s="19"/>
      <c r="H16" s="19"/>
      <c r="I16" s="19"/>
      <c r="J16" s="19"/>
      <c r="K16" s="20"/>
    </row>
    <row r="17" spans="2:9" x14ac:dyDescent="0.2">
      <c r="E17" s="4"/>
    </row>
    <row r="18" spans="2:9" x14ac:dyDescent="0.2">
      <c r="B18" s="81" t="s">
        <v>15</v>
      </c>
      <c r="C18" s="82"/>
      <c r="D18" s="69"/>
      <c r="E18" s="69"/>
    </row>
    <row r="19" spans="2:9" x14ac:dyDescent="0.2">
      <c r="B19" s="156">
        <v>3</v>
      </c>
      <c r="C19" s="148" t="s">
        <v>18</v>
      </c>
      <c r="D19" s="69"/>
      <c r="E19" s="69"/>
    </row>
    <row r="20" spans="2:9" x14ac:dyDescent="0.2">
      <c r="D20" s="69"/>
      <c r="E20" s="69"/>
    </row>
    <row r="21" spans="2:9" x14ac:dyDescent="0.2">
      <c r="D21" s="69"/>
      <c r="E21" s="69"/>
    </row>
    <row r="22" spans="2:9" x14ac:dyDescent="0.2">
      <c r="D22" s="172"/>
      <c r="E22" s="172"/>
      <c r="F22" s="172"/>
      <c r="G22" s="172"/>
      <c r="H22" s="172"/>
      <c r="I22" s="172"/>
    </row>
    <row r="23" spans="2:9" x14ac:dyDescent="0.2">
      <c r="D23" s="69"/>
      <c r="E23" s="69"/>
    </row>
    <row r="24" spans="2:9" x14ac:dyDescent="0.2">
      <c r="D24" s="69"/>
      <c r="E24" s="69"/>
    </row>
    <row r="25" spans="2:9" x14ac:dyDescent="0.2">
      <c r="D25" s="69"/>
      <c r="E25" s="69"/>
    </row>
    <row r="26" spans="2:9" x14ac:dyDescent="0.2">
      <c r="D26" s="69"/>
      <c r="E26" s="69"/>
    </row>
    <row r="27" spans="2:9" x14ac:dyDescent="0.2">
      <c r="D27" s="69"/>
      <c r="E27" s="69"/>
    </row>
    <row r="28" spans="2:9" x14ac:dyDescent="0.2">
      <c r="D28" s="69"/>
      <c r="E28" s="69"/>
    </row>
    <row r="29" spans="2:9" x14ac:dyDescent="0.2">
      <c r="D29" s="69"/>
      <c r="E29" s="69"/>
    </row>
    <row r="30" spans="2:9" x14ac:dyDescent="0.2">
      <c r="D30" s="69"/>
      <c r="E30" s="69"/>
    </row>
    <row r="31" spans="2:9" x14ac:dyDescent="0.2">
      <c r="D31" s="69"/>
      <c r="E31" s="69"/>
    </row>
    <row r="32" spans="2:9" x14ac:dyDescent="0.2">
      <c r="D32" s="69"/>
      <c r="E32" s="69"/>
    </row>
    <row r="33" spans="4:5" x14ac:dyDescent="0.2">
      <c r="D33" s="69"/>
      <c r="E33" s="69"/>
    </row>
    <row r="34" spans="4:5" x14ac:dyDescent="0.2">
      <c r="D34" s="69"/>
      <c r="E34" s="69"/>
    </row>
    <row r="35" spans="4:5" x14ac:dyDescent="0.2">
      <c r="D35" s="69"/>
      <c r="E35" s="69"/>
    </row>
    <row r="36" spans="4:5" x14ac:dyDescent="0.2">
      <c r="D36" s="69"/>
      <c r="E36" s="69"/>
    </row>
    <row r="37" spans="4:5" x14ac:dyDescent="0.2">
      <c r="D37" s="69"/>
      <c r="E37" s="69"/>
    </row>
    <row r="38" spans="4:5" x14ac:dyDescent="0.2">
      <c r="D38" s="69"/>
      <c r="E38" s="69"/>
    </row>
    <row r="39" spans="4:5" x14ac:dyDescent="0.2">
      <c r="D39" s="69"/>
      <c r="E39" s="69"/>
    </row>
    <row r="40" spans="4:5" x14ac:dyDescent="0.2">
      <c r="D40" s="69"/>
      <c r="E40" s="69"/>
    </row>
    <row r="41" spans="4:5" x14ac:dyDescent="0.2">
      <c r="D41" s="69"/>
      <c r="E41" s="69"/>
    </row>
    <row r="42" spans="4:5" x14ac:dyDescent="0.2">
      <c r="D42" s="69"/>
      <c r="E42" s="69"/>
    </row>
    <row r="43" spans="4:5" x14ac:dyDescent="0.2">
      <c r="D43" s="69"/>
      <c r="E43" s="69"/>
    </row>
    <row r="44" spans="4:5" x14ac:dyDescent="0.2">
      <c r="D44" s="69"/>
      <c r="E44" s="69"/>
    </row>
    <row r="45" spans="4:5" x14ac:dyDescent="0.2">
      <c r="D45" s="69"/>
      <c r="E45" s="69"/>
    </row>
    <row r="46" spans="4:5" x14ac:dyDescent="0.2">
      <c r="D46" s="69"/>
      <c r="E46" s="69"/>
    </row>
    <row r="47" spans="4:5" x14ac:dyDescent="0.2">
      <c r="D47" s="69"/>
      <c r="E47" s="69"/>
    </row>
    <row r="48" spans="4:5" x14ac:dyDescent="0.2">
      <c r="D48" s="69"/>
      <c r="E48" s="69"/>
    </row>
    <row r="49" spans="4:5" x14ac:dyDescent="0.2">
      <c r="D49" s="69"/>
      <c r="E49" s="69"/>
    </row>
    <row r="50" spans="4:5" x14ac:dyDescent="0.2">
      <c r="D50" s="69"/>
      <c r="E50" s="69"/>
    </row>
    <row r="51" spans="4:5" x14ac:dyDescent="0.2">
      <c r="D51" s="69"/>
      <c r="E51" s="69"/>
    </row>
  </sheetData>
  <mergeCells count="1">
    <mergeCell ref="I5:J5"/>
  </mergeCells>
  <pageMargins left="0.25" right="0.25"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14" ma:contentTypeDescription="Create a new document." ma:contentTypeScope="" ma:versionID="c6bfdc84d0e289c60f3533e13bebc182">
  <xsd:schema xmlns:xsd="http://www.w3.org/2001/XMLSchema" xmlns:xs="http://www.w3.org/2001/XMLSchema" xmlns:p="http://schemas.microsoft.com/office/2006/metadata/properties" xmlns:ns2="0932152c-c9ad-4ac6-9a58-132af6a69970" xmlns:ns3="5e1628cc-a815-47df-b5ad-ee310ca8d5b1" xmlns:ns4="32f3a428-6f88-4a3b-a56e-a51f3802cd3a" targetNamespace="http://schemas.microsoft.com/office/2006/metadata/properties" ma:root="true" ma:fieldsID="7a4a6b234e3ba836a59fee8894d7cc4f" ns2:_="" ns3:_="" ns4:_="">
    <xsd:import namespace="0932152c-c9ad-4ac6-9a58-132af6a69970"/>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932152c-c9ad-4ac6-9a58-132af6a69970">
      <Terms xmlns="http://schemas.microsoft.com/office/infopath/2007/PartnerControls"/>
    </lcf76f155ced4ddcb4097134ff3c332f>
    <TaxCatchAll xmlns="32f3a428-6f88-4a3b-a56e-a51f3802cd3a" xsi:nil="true"/>
  </documentManagement>
</p:properties>
</file>

<file path=customXml/itemProps1.xml><?xml version="1.0" encoding="utf-8"?>
<ds:datastoreItem xmlns:ds="http://schemas.openxmlformats.org/officeDocument/2006/customXml" ds:itemID="{06A8AE34-CC89-416A-A77D-7862E2958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2152c-c9ad-4ac6-9a58-132af6a69970"/>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627141-F1A4-432B-BDDD-678F8A28F4DC}">
  <ds:schemaRefs>
    <ds:schemaRef ds:uri="http://schemas.microsoft.com/sharepoint/v3/contenttype/forms"/>
  </ds:schemaRefs>
</ds:datastoreItem>
</file>

<file path=customXml/itemProps3.xml><?xml version="1.0" encoding="utf-8"?>
<ds:datastoreItem xmlns:ds="http://schemas.openxmlformats.org/officeDocument/2006/customXml" ds:itemID="{14E7379F-1366-4B7C-B609-370F4F1F156D}">
  <ds:schemaRef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32f3a428-6f88-4a3b-a56e-a51f3802cd3a"/>
    <ds:schemaRef ds:uri="http://schemas.microsoft.com/office/2006/metadata/properties"/>
    <ds:schemaRef ds:uri="http://schemas.openxmlformats.org/package/2006/metadata/core-properties"/>
    <ds:schemaRef ds:uri="5e1628cc-a815-47df-b5ad-ee310ca8d5b1"/>
    <ds:schemaRef ds:uri="0932152c-c9ad-4ac6-9a58-132af6a6997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Summary</vt:lpstr>
      <vt:lpstr>T&amp;D Op Exp-Total</vt:lpstr>
      <vt:lpstr>T&amp;D Op Exp - CE</vt:lpstr>
      <vt:lpstr>T&amp;D Op Exp - Ops</vt:lpstr>
      <vt:lpstr>T&amp;D Op Exp - UT</vt:lpstr>
      <vt:lpstr>T&amp;D Op Exp - SS</vt:lpstr>
      <vt:lpstr>Shared Services</vt:lpstr>
      <vt:lpstr>Impr. Portfolio Summary - YTD</vt:lpstr>
      <vt:lpstr>Imp Port - Capital</vt:lpstr>
      <vt:lpstr>CX Portfolio Summary</vt:lpstr>
      <vt:lpstr>Dx Portfolio Summary</vt:lpstr>
      <vt:lpstr>Tx Portfolio Summary</vt:lpstr>
      <vt:lpstr>Sub Portfolio Summary</vt:lpstr>
      <vt:lpstr>CC&amp;B Portfolio Summary</vt:lpstr>
      <vt:lpstr>Enab Portfolio Summary</vt:lpstr>
      <vt:lpstr>SS Portfolio Summary</vt:lpstr>
      <vt:lpstr>'CC&amp;B Portfolio Summary'!Print_Area</vt:lpstr>
      <vt:lpstr>'CX Portfolio Summary'!Print_Area</vt:lpstr>
      <vt:lpstr>'Dx Portfolio Summary'!Print_Area</vt:lpstr>
      <vt:lpstr>'Enab Portfolio Summary'!Print_Area</vt:lpstr>
      <vt:lpstr>'Imp Port - Capital'!Print_Area</vt:lpstr>
      <vt:lpstr>'Impr. Portfolio Summary - YTD'!Print_Area</vt:lpstr>
      <vt:lpstr>'Shared Services'!Print_Area</vt:lpstr>
      <vt:lpstr>'SS Portfolio Summary'!Print_Area</vt:lpstr>
      <vt:lpstr>'Sub Portfolio Summary'!Print_Area</vt:lpstr>
      <vt:lpstr>Summary!Print_Area</vt:lpstr>
      <vt:lpstr>'T&amp;D Op Exp - CE'!Print_Area</vt:lpstr>
      <vt:lpstr>'T&amp;D Op Exp - Ops'!Print_Area</vt:lpstr>
      <vt:lpstr>'T&amp;D Op Exp - SS'!Print_Area</vt:lpstr>
      <vt:lpstr>'T&amp;D Op Exp - UT'!Print_Area</vt:lpstr>
      <vt:lpstr>'T&amp;D Op Exp-Total'!Print_Area</vt:lpstr>
      <vt:lpstr>'Tx Portfolio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X Garcia Lopez</dc:creator>
  <cp:keywords/>
  <dc:description/>
  <cp:lastModifiedBy>Maribel Cruz de Jesús</cp:lastModifiedBy>
  <cp:revision/>
  <cp:lastPrinted>2025-05-16T13:37:34Z</cp:lastPrinted>
  <dcterms:created xsi:type="dcterms:W3CDTF">2022-03-29T15:08:02Z</dcterms:created>
  <dcterms:modified xsi:type="dcterms:W3CDTF">2025-05-16T13:40:04Z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y fmtid="{D5CDD505-2E9C-101B-9397-08002B2CF9AE}" pid="3" name="MediaServiceImageTags">
    <vt:lpwstr/>
  </property>
</Properties>
</file>