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474E99AE-EB98-4DFD-884B-D8CD19DF6545}" xr6:coauthVersionLast="47" xr6:coauthVersionMax="47" xr10:uidLastSave="{00000000-0000-0000-0000-000000000000}"/>
  <bookViews>
    <workbookView xWindow="-120" yWindow="-120" windowWidth="29040" windowHeight="15720" tabRatio="917" activeTab="4" xr2:uid="{00000000-000D-0000-FFFF-FFFF00000000}"/>
  </bookViews>
  <sheets>
    <sheet name="Cover" sheetId="45" r:id="rId1"/>
    <sheet name="Financial&gt;&gt;&gt;" sheetId="14" r:id="rId2"/>
    <sheet name="B2A Summary" sheetId="35" r:id="rId3"/>
    <sheet name="Monthly Revenues" sheetId="52" r:id="rId4"/>
    <sheet name="Monthly Expenses" sheetId="6" r:id="rId5"/>
    <sheet name="Variances Detail" sheetId="56" r:id="rId6"/>
    <sheet name="Pension and Benefits" sheetId="55" r:id="rId7"/>
    <sheet name="Source Docs&gt;&gt;&gt;" sheetId="26" r:id="rId8"/>
    <sheet name="Expenses_FY25" sheetId="53" r:id="rId9"/>
    <sheet name="Revenue_FY24B" sheetId="54" r:id="rId10"/>
    <sheet name="Sheet2" sheetId="58" state="hidden" r:id="rId11"/>
    <sheet name="sheet" sheetId="57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12373990" localSheetId="8" hidden="1">#REF!</definedName>
    <definedName name="_____12373990" localSheetId="6" hidden="1">#REF!</definedName>
    <definedName name="_____12373990" localSheetId="9" hidden="1">#REF!</definedName>
    <definedName name="_____12373990" hidden="1">#REF!</definedName>
    <definedName name="_____20316327" localSheetId="8" hidden="1">#REF!</definedName>
    <definedName name="_____20316327" localSheetId="6" hidden="1">#REF!</definedName>
    <definedName name="_____20316327" localSheetId="9" hidden="1">#REF!</definedName>
    <definedName name="_____20316327" hidden="1">#REF!</definedName>
    <definedName name="_____26559955" localSheetId="6" hidden="1">#REF!</definedName>
    <definedName name="_____26559955" hidden="1">#REF!</definedName>
    <definedName name="_____26617992" localSheetId="6" hidden="1">#REF!</definedName>
    <definedName name="_____26617992" hidden="1">#REF!</definedName>
    <definedName name="_____27743197" localSheetId="6" hidden="1">#REF!</definedName>
    <definedName name="_____27743197" hidden="1">#REF!</definedName>
    <definedName name="_____29735166" localSheetId="6" hidden="1">#REF!</definedName>
    <definedName name="_____29735166" hidden="1">#REF!</definedName>
    <definedName name="_____34935946" localSheetId="6" hidden="1">#REF!</definedName>
    <definedName name="_____34935946" hidden="1">#REF!</definedName>
    <definedName name="_____38776458" localSheetId="6" hidden="1">#REF!</definedName>
    <definedName name="_____38776458" hidden="1">#REF!</definedName>
    <definedName name="_____45491100" localSheetId="6" hidden="1">#REF!</definedName>
    <definedName name="_____45491100" hidden="1">#REF!</definedName>
    <definedName name="_____46059514" localSheetId="6" hidden="1">#REF!</definedName>
    <definedName name="_____46059514" hidden="1">#REF!</definedName>
    <definedName name="_____4952205" localSheetId="6" hidden="1">#REF!</definedName>
    <definedName name="_____4952205" hidden="1">#REF!</definedName>
    <definedName name="_____50213469" localSheetId="6" hidden="1">#REF!</definedName>
    <definedName name="_____50213469" hidden="1">#REF!</definedName>
    <definedName name="_____50747318" localSheetId="6" hidden="1">#REF!</definedName>
    <definedName name="_____50747318" hidden="1">#REF!</definedName>
    <definedName name="_____52407319" localSheetId="6" hidden="1">#REF!</definedName>
    <definedName name="_____52407319" hidden="1">#REF!</definedName>
    <definedName name="_____52819467" localSheetId="6" hidden="1">#REF!</definedName>
    <definedName name="_____52819467" hidden="1">#REF!</definedName>
    <definedName name="_____69542641" localSheetId="6" hidden="1">#REF!</definedName>
    <definedName name="_____69542641" hidden="1">#REF!</definedName>
    <definedName name="_____72294719" localSheetId="6" hidden="1">#REF!</definedName>
    <definedName name="_____72294719" hidden="1">#REF!</definedName>
    <definedName name="_____73489494" localSheetId="6" hidden="1">#REF!</definedName>
    <definedName name="_____73489494" hidden="1">#REF!</definedName>
    <definedName name="__123Graph_A" hidden="1">'[1]Month 8'!#REF!</definedName>
    <definedName name="__123Graph_A2" hidden="1">'[2]August 2009'!#REF!</definedName>
    <definedName name="__123Graph_ADSM" localSheetId="6" hidden="1">#REF!</definedName>
    <definedName name="__123Graph_ADSM" localSheetId="5" hidden="1">#REF!</definedName>
    <definedName name="__123Graph_ADSM" hidden="1">#REF!</definedName>
    <definedName name="__123Graph_AGraph17" localSheetId="8" hidden="1">#REF!</definedName>
    <definedName name="__123Graph_AGraph17" localSheetId="3" hidden="1">#REF!</definedName>
    <definedName name="__123Graph_AGraph17" localSheetId="6" hidden="1">#REF!</definedName>
    <definedName name="__123Graph_AGraph17" localSheetId="9" hidden="1">#REF!</definedName>
    <definedName name="__123Graph_AGraph17" hidden="1">#REF!</definedName>
    <definedName name="__123Graph_AGROSSREQ" localSheetId="6" hidden="1">#REF!</definedName>
    <definedName name="__123Graph_AGROSSREQ" hidden="1">#REF!</definedName>
    <definedName name="__123Graph_APEAKS" localSheetId="6" hidden="1">#REF!</definedName>
    <definedName name="__123Graph_APEAKS" hidden="1">#REF!</definedName>
    <definedName name="__123Graph_APKDEMAND" localSheetId="6" hidden="1">#REF!</definedName>
    <definedName name="__123Graph_APKDEMAND" hidden="1">#REF!</definedName>
    <definedName name="__123Graph_APOPSALES" localSheetId="6" hidden="1">#REF!</definedName>
    <definedName name="__123Graph_APOPSALES" hidden="1">#REF!</definedName>
    <definedName name="__123Graph_ASALEBAND" localSheetId="6" hidden="1">#REF!</definedName>
    <definedName name="__123Graph_ASALEBAND" hidden="1">#REF!</definedName>
    <definedName name="__123Graph_ASALECOMP" localSheetId="6" hidden="1">#REF!</definedName>
    <definedName name="__123Graph_ASALECOMP" hidden="1">#REF!</definedName>
    <definedName name="__123Graph_ASALES" localSheetId="6" hidden="1">#REF!</definedName>
    <definedName name="__123Graph_ASALES" hidden="1">#REF!</definedName>
    <definedName name="__123Graph_ATAB13" localSheetId="6" hidden="1">#REF!</definedName>
    <definedName name="__123Graph_ATAB13" hidden="1">#REF!</definedName>
    <definedName name="__123Graph_AUSERATE" localSheetId="6" hidden="1">#REF!</definedName>
    <definedName name="__123Graph_AUSERATE" hidden="1">#REF!</definedName>
    <definedName name="__123Graph_B" localSheetId="8" hidden="1">[3]Sheet1!#REF!</definedName>
    <definedName name="__123Graph_B" localSheetId="3" hidden="1">[3]Sheet1!#REF!</definedName>
    <definedName name="__123Graph_B" localSheetId="9" hidden="1">[3]Sheet1!#REF!</definedName>
    <definedName name="__123Graph_B" hidden="1">[3]Sheet1!#REF!</definedName>
    <definedName name="__123Graph_BGraph17" localSheetId="8" hidden="1">#REF!</definedName>
    <definedName name="__123Graph_BGraph17" localSheetId="3" hidden="1">#REF!</definedName>
    <definedName name="__123Graph_BGraph17" localSheetId="6" hidden="1">#REF!</definedName>
    <definedName name="__123Graph_BGraph17" localSheetId="9" hidden="1">#REF!</definedName>
    <definedName name="__123Graph_BGraph17" hidden="1">#REF!</definedName>
    <definedName name="__123Graph_BGROSSREQ" localSheetId="6" hidden="1">#REF!</definedName>
    <definedName name="__123Graph_BGROSSREQ" hidden="1">#REF!</definedName>
    <definedName name="__123Graph_BPEAKS" localSheetId="6" hidden="1">#REF!</definedName>
    <definedName name="__123Graph_BPEAKS" hidden="1">#REF!</definedName>
    <definedName name="__123Graph_BPKDEMAND" localSheetId="6" hidden="1">#REF!</definedName>
    <definedName name="__123Graph_BPKDEMAND" hidden="1">#REF!</definedName>
    <definedName name="__123Graph_BPOPSALES" localSheetId="6" hidden="1">#REF!</definedName>
    <definedName name="__123Graph_BPOPSALES" hidden="1">#REF!</definedName>
    <definedName name="__123Graph_BSALEBAND" localSheetId="6" hidden="1">#REF!</definedName>
    <definedName name="__123Graph_BSALEBAND" hidden="1">#REF!</definedName>
    <definedName name="__123Graph_BSALECOMP" localSheetId="6" hidden="1">#REF!</definedName>
    <definedName name="__123Graph_BSALECOMP" hidden="1">#REF!</definedName>
    <definedName name="__123Graph_BSALES" localSheetId="6" hidden="1">#REF!</definedName>
    <definedName name="__123Graph_BSALES" hidden="1">#REF!</definedName>
    <definedName name="__123Graph_BTAB13" localSheetId="6" hidden="1">#REF!</definedName>
    <definedName name="__123Graph_BTAB13" hidden="1">#REF!</definedName>
    <definedName name="__123Graph_BUSERATE" localSheetId="6" hidden="1">#REF!</definedName>
    <definedName name="__123Graph_BUSERATE" hidden="1">#REF!</definedName>
    <definedName name="__123Graph_C" localSheetId="8" hidden="1">'[1]Month 8'!#REF!</definedName>
    <definedName name="__123Graph_C" localSheetId="3" hidden="1">'[1]Month 8'!#REF!</definedName>
    <definedName name="__123Graph_C" localSheetId="9" hidden="1">'[1]Month 8'!#REF!</definedName>
    <definedName name="__123Graph_C" hidden="1">'[1]Month 8'!#REF!</definedName>
    <definedName name="__123Graph_CGraph17" localSheetId="8" hidden="1">#REF!</definedName>
    <definedName name="__123Graph_CGraph17" localSheetId="3" hidden="1">#REF!</definedName>
    <definedName name="__123Graph_CGraph17" localSheetId="6" hidden="1">#REF!</definedName>
    <definedName name="__123Graph_CGraph17" localSheetId="9" hidden="1">#REF!</definedName>
    <definedName name="__123Graph_CGraph17" hidden="1">#REF!</definedName>
    <definedName name="__123Graph_CGROSSREQ" localSheetId="6" hidden="1">#REF!</definedName>
    <definedName name="__123Graph_CGROSSREQ" hidden="1">#REF!</definedName>
    <definedName name="__123Graph_CPEAKS" localSheetId="6" hidden="1">#REF!</definedName>
    <definedName name="__123Graph_CPEAKS" hidden="1">#REF!</definedName>
    <definedName name="__123Graph_CPKDEMAND" localSheetId="6" hidden="1">#REF!</definedName>
    <definedName name="__123Graph_CPKDEMAND" hidden="1">#REF!</definedName>
    <definedName name="__123Graph_CSALEBAND" localSheetId="6" hidden="1">#REF!</definedName>
    <definedName name="__123Graph_CSALEBAND" hidden="1">#REF!</definedName>
    <definedName name="__123Graph_CSALES" localSheetId="6" hidden="1">#REF!</definedName>
    <definedName name="__123Graph_CSALES" hidden="1">#REF!</definedName>
    <definedName name="__123Graph_CTAB13" localSheetId="6" hidden="1">#REF!</definedName>
    <definedName name="__123Graph_CTAB13" hidden="1">#REF!</definedName>
    <definedName name="__123Graph_D" localSheetId="8" hidden="1">'[1]Month 8'!#REF!</definedName>
    <definedName name="__123Graph_D" localSheetId="3" hidden="1">'[1]Month 8'!#REF!</definedName>
    <definedName name="__123Graph_D" localSheetId="9" hidden="1">'[1]Month 8'!#REF!</definedName>
    <definedName name="__123Graph_D" hidden="1">'[1]Month 8'!#REF!</definedName>
    <definedName name="__123Graph_DGraph17" localSheetId="8" hidden="1">#REF!</definedName>
    <definedName name="__123Graph_DGraph17" localSheetId="3" hidden="1">#REF!</definedName>
    <definedName name="__123Graph_DGraph17" localSheetId="6" hidden="1">#REF!</definedName>
    <definedName name="__123Graph_DGraph17" localSheetId="9" hidden="1">#REF!</definedName>
    <definedName name="__123Graph_DGraph17" hidden="1">#REF!</definedName>
    <definedName name="__123Graph_DPEAKS" localSheetId="6" hidden="1">#REF!</definedName>
    <definedName name="__123Graph_DPEAKS" hidden="1">#REF!</definedName>
    <definedName name="__123Graph_DSALES" localSheetId="6" hidden="1">#REF!</definedName>
    <definedName name="__123Graph_DSALES" hidden="1">#REF!</definedName>
    <definedName name="__123Graph_DTAB13" localSheetId="6" hidden="1">#REF!</definedName>
    <definedName name="__123Graph_DTAB13" hidden="1">#REF!</definedName>
    <definedName name="__123Graph_EGraph17" localSheetId="6" hidden="1">#REF!</definedName>
    <definedName name="__123Graph_EGraph17" hidden="1">#REF!</definedName>
    <definedName name="__123Graph_ETAB13" localSheetId="6" hidden="1">#REF!</definedName>
    <definedName name="__123Graph_ETAB13" hidden="1">#REF!</definedName>
    <definedName name="__123Graph_FTAB13" localSheetId="6" hidden="1">#REF!</definedName>
    <definedName name="__123Graph_FTAB13" hidden="1">#REF!</definedName>
    <definedName name="__123Graph_X" localSheetId="6" hidden="1">#REF!</definedName>
    <definedName name="__123Graph_X" hidden="1">#REF!</definedName>
    <definedName name="__123Graph_XDSM" localSheetId="6" hidden="1">#REF!</definedName>
    <definedName name="__123Graph_XDSM" hidden="1">#REF!</definedName>
    <definedName name="__123Graph_XGROSSREQ" localSheetId="6" hidden="1">#REF!</definedName>
    <definedName name="__123Graph_XGROSSREQ" hidden="1">#REF!</definedName>
    <definedName name="__123Graph_XPEAKS" localSheetId="6" hidden="1">#REF!</definedName>
    <definedName name="__123Graph_XPEAKS" hidden="1">#REF!</definedName>
    <definedName name="__123Graph_XPKDEMAND" localSheetId="6" hidden="1">#REF!</definedName>
    <definedName name="__123Graph_XPKDEMAND" hidden="1">#REF!</definedName>
    <definedName name="__123Graph_XPOPSALES" localSheetId="6" hidden="1">#REF!</definedName>
    <definedName name="__123Graph_XPOPSALES" hidden="1">#REF!</definedName>
    <definedName name="__123Graph_XSALEBAND" localSheetId="6" hidden="1">#REF!</definedName>
    <definedName name="__123Graph_XSALEBAND" hidden="1">#REF!</definedName>
    <definedName name="__123Graph_XSALECOMP" localSheetId="6" hidden="1">#REF!</definedName>
    <definedName name="__123Graph_XSALECOMP" hidden="1">#REF!</definedName>
    <definedName name="__123Graph_XSALES" localSheetId="6" hidden="1">#REF!</definedName>
    <definedName name="__123Graph_XSALES" hidden="1">#REF!</definedName>
    <definedName name="__123Graph_XTAB13" localSheetId="6" hidden="1">#REF!</definedName>
    <definedName name="__123Graph_XTAB13" hidden="1">#REF!</definedName>
    <definedName name="__123Graph_XUSERATE" localSheetId="6" hidden="1">#REF!</definedName>
    <definedName name="__123Graph_XUSERATE" hidden="1">#REF!</definedName>
    <definedName name="__IntlFixup" hidden="1">TRUE</definedName>
    <definedName name="_1__123Graph_ACHART_1" localSheetId="8" hidden="1">#REF!</definedName>
    <definedName name="_1__123Graph_ACHART_1" localSheetId="3" hidden="1">#REF!</definedName>
    <definedName name="_1__123Graph_ACHART_1" localSheetId="6" hidden="1">#REF!</definedName>
    <definedName name="_1__123Graph_ACHART_1" localSheetId="9" hidden="1">#REF!</definedName>
    <definedName name="_1__123Graph_ACHART_1" hidden="1">#REF!</definedName>
    <definedName name="_1__123Graph_AR_M_MARG" localSheetId="8" hidden="1">[4]P!#REF!</definedName>
    <definedName name="_1__123Graph_AR_M_MARG" localSheetId="3" hidden="1">[4]P!#REF!</definedName>
    <definedName name="_1__123Graph_AR_M_MARG" localSheetId="9" hidden="1">[4]P!#REF!</definedName>
    <definedName name="_1__123Graph_AR_M_MARG" hidden="1">[4]P!#REF!</definedName>
    <definedName name="_10__123Graph_DCHART_1" hidden="1">[5]Potash!$K$10:$K$64</definedName>
    <definedName name="_11__123Graph_DCHART_3" localSheetId="6" hidden="1">#REF!</definedName>
    <definedName name="_11__123Graph_DCHART_3" localSheetId="5" hidden="1">#REF!</definedName>
    <definedName name="_11__123Graph_DCHART_3" hidden="1">#REF!</definedName>
    <definedName name="_2__123Graph_ACHART_2" localSheetId="8" hidden="1">#REF!</definedName>
    <definedName name="_2__123Graph_ACHART_2" localSheetId="6" hidden="1">#REF!</definedName>
    <definedName name="_2__123Graph_ACHART_2" localSheetId="9" hidden="1">#REF!</definedName>
    <definedName name="_2__123Graph_ACHART_2" hidden="1">#REF!</definedName>
    <definedName name="_3__123Graph_ACHART_3" localSheetId="6" hidden="1">#REF!</definedName>
    <definedName name="_3__123Graph_ACHART_3" hidden="1">#REF!</definedName>
    <definedName name="_3_0__123Grap" hidden="1">[6]LANSING!#REF!</definedName>
    <definedName name="_4__123Graph_BCHART_1" localSheetId="8" hidden="1">#REF!</definedName>
    <definedName name="_4__123Graph_BCHART_1" localSheetId="6" hidden="1">#REF!</definedName>
    <definedName name="_4__123Graph_BCHART_1" localSheetId="9" hidden="1">#REF!</definedName>
    <definedName name="_4__123Graph_BCHART_1" hidden="1">#REF!</definedName>
    <definedName name="_5__123Graph_BCHART_2" hidden="1">'[5]Pot Drivers'!$I$6:$I$61</definedName>
    <definedName name="_5__123Graph_CCHART_1" localSheetId="8" hidden="1">#REF!</definedName>
    <definedName name="_5__123Graph_CCHART_1" localSheetId="6" hidden="1">#REF!</definedName>
    <definedName name="_5__123Graph_CCHART_1" localSheetId="9" hidden="1">#REF!</definedName>
    <definedName name="_5__123Graph_CCHART_1" hidden="1">#REF!</definedName>
    <definedName name="_6__123Graph_BCHART_3" localSheetId="6" hidden="1">#REF!</definedName>
    <definedName name="_6__123Graph_BCHART_3" hidden="1">#REF!</definedName>
    <definedName name="_6__123Graph_DCHART_1" localSheetId="8" hidden="1">#REF!</definedName>
    <definedName name="_6__123Graph_DCHART_1" localSheetId="6" hidden="1">#REF!</definedName>
    <definedName name="_6__123Graph_DCHART_1" localSheetId="9" hidden="1">#REF!</definedName>
    <definedName name="_6__123Graph_DCHART_1" hidden="1">#REF!</definedName>
    <definedName name="_7__123Graph_CCHART_1" hidden="1">[5]Potash!$D$9:$D$66</definedName>
    <definedName name="_7__123Graph_XCHART_2" localSheetId="8" hidden="1">#REF!</definedName>
    <definedName name="_7__123Graph_XCHART_2" localSheetId="6" hidden="1">#REF!</definedName>
    <definedName name="_7__123Graph_XCHART_2" localSheetId="9" hidden="1">#REF!</definedName>
    <definedName name="_7__123Graph_XCHART_2" hidden="1">#REF!</definedName>
    <definedName name="_8__123Graph_CCHART_2" hidden="1">'[5]Pot Drivers'!$H$6:$H$62</definedName>
    <definedName name="_8__123Graph_XCHART_3" localSheetId="8" hidden="1">#REF!</definedName>
    <definedName name="_8__123Graph_XCHART_3" localSheetId="6" hidden="1">#REF!</definedName>
    <definedName name="_8__123Graph_XCHART_3" localSheetId="9" hidden="1">#REF!</definedName>
    <definedName name="_8__123Graph_XCHART_3" hidden="1">#REF!</definedName>
    <definedName name="_9__123Graph_CCHART_3" localSheetId="6" hidden="1">#REF!</definedName>
    <definedName name="_9__123Graph_CCHART_3" hidden="1">#REF!</definedName>
    <definedName name="_AI" localSheetId="8" hidden="1">#REF!</definedName>
    <definedName name="_AI" localSheetId="6" hidden="1">#REF!</definedName>
    <definedName name="_AI" localSheetId="9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localSheetId="6" hidden="1">#REF!</definedName>
    <definedName name="_bdm.014FD9419BB94533AF28C034C312B1BE.edm" hidden="1">#REF!</definedName>
    <definedName name="_bdm.095e75f33956414fae7b0c9bbb98fade.edm" localSheetId="6" hidden="1">#REF!</definedName>
    <definedName name="_bdm.095e75f33956414fae7b0c9bbb98fade.edm" hidden="1">#REF!</definedName>
    <definedName name="_bdm.0adb93bbf74446e6827eeefb83e21a2a.edm" localSheetId="6" hidden="1">#REF!</definedName>
    <definedName name="_bdm.0adb93bbf74446e6827eeefb83e21a2a.edm" hidden="1">#REF!</definedName>
    <definedName name="_bdm.0E59881AC0E44B969D48761DB6FC33B5.edm" localSheetId="6" hidden="1">#REF!</definedName>
    <definedName name="_bdm.0E59881AC0E44B969D48761DB6FC33B5.edm" hidden="1">#REF!</definedName>
    <definedName name="_bdm.204033D4E7FD4DE6A67166AE14521930.edm" localSheetId="6" hidden="1">#REF!</definedName>
    <definedName name="_bdm.204033D4E7FD4DE6A67166AE14521930.edm" hidden="1">#REF!</definedName>
    <definedName name="_bdm.380e1303da744dfdbf6ccba50b770a08.edm" localSheetId="6" hidden="1">#REF!</definedName>
    <definedName name="_bdm.380e1303da744dfdbf6ccba50b770a08.edm" hidden="1">#REF!</definedName>
    <definedName name="_bdm.49839103C83A42EE84CD8C2DBEF4C623.edm" localSheetId="6" hidden="1">#REF!</definedName>
    <definedName name="_bdm.49839103C83A42EE84CD8C2DBEF4C623.edm" hidden="1">#REF!</definedName>
    <definedName name="_bdm.4F57087C3D484196BD4BED70B94B1680.edm" localSheetId="6" hidden="1">#REF!</definedName>
    <definedName name="_bdm.4F57087C3D484196BD4BED70B94B1680.edm" hidden="1">#REF!</definedName>
    <definedName name="_bdm.54FEDCB6892A471383BE72D0E6F4DF4C.edm" localSheetId="6" hidden="1">#REF!</definedName>
    <definedName name="_bdm.54FEDCB6892A471383BE72D0E6F4DF4C.edm" hidden="1">#REF!</definedName>
    <definedName name="_bdm.6333969F14C7422A979F88C002ADBC03.edm" localSheetId="6" hidden="1">#REF!</definedName>
    <definedName name="_bdm.6333969F14C7422A979F88C002ADBC03.edm" hidden="1">#REF!</definedName>
    <definedName name="_bdm.6DDFF3E8FE4D473EA5157150B0FBA502.edm" localSheetId="6" hidden="1">#REF!</definedName>
    <definedName name="_bdm.6DDFF3E8FE4D473EA5157150B0FBA502.edm" hidden="1">#REF!</definedName>
    <definedName name="_bdm.83ce03a788c345deb98cab037a1dd39f.edm" localSheetId="6" hidden="1">#REF!</definedName>
    <definedName name="_bdm.83ce03a788c345deb98cab037a1dd39f.edm" hidden="1">#REF!</definedName>
    <definedName name="_bdm.866DD84208EE4C9AB603A9AAD8FE1930.edm" localSheetId="6" hidden="1">#REF!</definedName>
    <definedName name="_bdm.866DD84208EE4C9AB603A9AAD8FE1930.edm" hidden="1">#REF!</definedName>
    <definedName name="_bdm.98B65313C9A94C659B8680866B9FCD86.edm" localSheetId="6" hidden="1">#REF!</definedName>
    <definedName name="_bdm.98B65313C9A94C659B8680866B9FCD86.edm" hidden="1">#REF!</definedName>
    <definedName name="_bdm.C2D188A744CB405CA437BE468542B365.edm" localSheetId="6" hidden="1">#REF!</definedName>
    <definedName name="_bdm.C2D188A744CB405CA437BE468542B365.edm" hidden="1">#REF!</definedName>
    <definedName name="_Fill" localSheetId="8" hidden="1">#REF!</definedName>
    <definedName name="_Fill" localSheetId="6" hidden="1">#REF!</definedName>
    <definedName name="_Fill" localSheetId="9" hidden="1">#REF!</definedName>
    <definedName name="_Fill" localSheetId="5" hidden="1">#REF!</definedName>
    <definedName name="_Fill" hidden="1">#REF!</definedName>
    <definedName name="_Fill2" localSheetId="8" hidden="1">'[7]2-US_PRICE'!#REF!</definedName>
    <definedName name="_Fill2" localSheetId="9" hidden="1">'[7]2-US_PRICE'!#REF!</definedName>
    <definedName name="_Fill2" localSheetId="5" hidden="1">'[7]2-US_PRICE'!#REF!</definedName>
    <definedName name="_Fill2" hidden="1">'[7]2-US_PRICE'!#REF!</definedName>
    <definedName name="_Key1" localSheetId="8" hidden="1">#REF!</definedName>
    <definedName name="_Key1" localSheetId="6" hidden="1">#REF!</definedName>
    <definedName name="_Key1" localSheetId="9" hidden="1">#REF!</definedName>
    <definedName name="_Key1" hidden="1">#REF!</definedName>
    <definedName name="_Key2" localSheetId="8" hidden="1">#REF!</definedName>
    <definedName name="_Key2" localSheetId="6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localSheetId="8" hidden="1">#REF!</definedName>
    <definedName name="_Regression_Out" localSheetId="3" hidden="1">#REF!</definedName>
    <definedName name="_Regression_Out" localSheetId="6" hidden="1">#REF!</definedName>
    <definedName name="_Regression_Out" localSheetId="9" hidden="1">#REF!</definedName>
    <definedName name="_Regression_Out" hidden="1">#REF!</definedName>
    <definedName name="_Regression_X" localSheetId="6" hidden="1">#REF!</definedName>
    <definedName name="_Regression_X" hidden="1">#REF!</definedName>
    <definedName name="_Regression_Y" localSheetId="6" hidden="1">#REF!</definedName>
    <definedName name="_Regression_Y" hidden="1">#REF!</definedName>
    <definedName name="_Sort" localSheetId="8" hidden="1">#REF!</definedName>
    <definedName name="_Sort" localSheetId="6" hidden="1">#REF!</definedName>
    <definedName name="_Sort" localSheetId="9" hidden="1">#REF!</definedName>
    <definedName name="_Sort" localSheetId="5" hidden="1">#REF!</definedName>
    <definedName name="_Sort" hidden="1">#REF!</definedName>
    <definedName name="_Sort2" localSheetId="6" hidden="1">#REF!</definedName>
    <definedName name="_Sort2" hidden="1">#REF!</definedName>
    <definedName name="_Table1_In1" localSheetId="8" hidden="1">#REF!</definedName>
    <definedName name="_Table1_In1" localSheetId="6" hidden="1">#REF!</definedName>
    <definedName name="_Table1_In1" hidden="1">#REF!</definedName>
    <definedName name="_Table1_Out" localSheetId="6" hidden="1">#REF!</definedName>
    <definedName name="_Table1_Out" hidden="1">#REF!</definedName>
    <definedName name="_Table2_In1" localSheetId="6" hidden="1">#REF!</definedName>
    <definedName name="_Table2_In1" hidden="1">#REF!</definedName>
    <definedName name="_Table2_In2" localSheetId="6" hidden="1">#REF!</definedName>
    <definedName name="_Table2_In2" hidden="1">#REF!</definedName>
    <definedName name="_Table2_Out" localSheetId="6" hidden="1">#REF!</definedName>
    <definedName name="_Table2_Out" hidden="1">#REF!</definedName>
    <definedName name="aa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8" hidden="1">#REF!</definedName>
    <definedName name="aaa" localSheetId="6" hidden="1">#REF!</definedName>
    <definedName name="aaa" localSheetId="9" hidden="1">#REF!</definedName>
    <definedName name="aaa" hidden="1">#REF!</definedName>
    <definedName name="AAA_DOCTOPS" hidden="1">"AAA_SET"</definedName>
    <definedName name="AAA_duser" hidden="1">"OFF"</definedName>
    <definedName name="aaaaaaaaaaaa" localSheetId="8" hidden="1">[4]P!#REF!</definedName>
    <definedName name="aaaaaaaaaaaa" localSheetId="6" hidden="1">[4]P!#REF!</definedName>
    <definedName name="aaaaaaaaaaaa" localSheetId="9" hidden="1">[4]P!#REF!</definedName>
    <definedName name="aaaaaaaaaaaa" localSheetId="5" hidden="1">[4]P!#REF!</definedName>
    <definedName name="aaaaaaaaaaaa" hidden="1">[4]P!#REF!</definedName>
    <definedName name="aaaaaaaaaaaaa" localSheetId="8" hidden="1">#REF!</definedName>
    <definedName name="aaaaaaaaaaaaa" localSheetId="6" hidden="1">#REF!</definedName>
    <definedName name="aaaaaaaaaaaaa" localSheetId="9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localSheetId="8" hidden="1">{#N/A,#N/A,FALSE,"FY97P1";#N/A,#N/A,FALSE,"FY97Z312";#N/A,#N/A,FALSE,"FY97LRBC";#N/A,#N/A,FALSE,"FY97O";#N/A,#N/A,FALSE,"FY97DAM"}</definedName>
    <definedName name="abd" localSheetId="3" hidden="1">{#N/A,#N/A,FALSE,"FY97P1";#N/A,#N/A,FALSE,"FY97Z312";#N/A,#N/A,FALSE,"FY97LRBC";#N/A,#N/A,FALSE,"FY97O";#N/A,#N/A,FALSE,"FY97DAM"}</definedName>
    <definedName name="abd" localSheetId="6" hidden="1">{#N/A,#N/A,FALSE,"FY97P1";#N/A,#N/A,FALSE,"FY97Z312";#N/A,#N/A,FALSE,"FY97LRBC";#N/A,#N/A,FALSE,"FY97O";#N/A,#N/A,FALSE,"FY97DAM"}</definedName>
    <definedName name="abd" localSheetId="9" hidden="1">{#N/A,#N/A,FALSE,"FY97P1";#N/A,#N/A,FALSE,"FY97Z312";#N/A,#N/A,FALSE,"FY97LRBC";#N/A,#N/A,FALSE,"FY97O";#N/A,#N/A,FALSE,"FY97DAM"}</definedName>
    <definedName name="abd" localSheetId="5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>"J:\data\PS\pso\IO&amp;RM\jdb\r2d2\MCMResults.mdb"</definedName>
    <definedName name="aedfadf" localSheetId="2" hidden="1">TextRefCopy1</definedName>
    <definedName name="aedfadf" localSheetId="8" hidden="1">TextRefCopy1</definedName>
    <definedName name="aedfadf" localSheetId="3" hidden="1">TextRefCopy1</definedName>
    <definedName name="aedfadf" localSheetId="6" hidden="1">TextRefCopy1</definedName>
    <definedName name="aedfadf" localSheetId="9" hidden="1">TextRefCopy1</definedName>
    <definedName name="aedfadf" localSheetId="5" hidden="1">TextRefCopy1</definedName>
    <definedName name="aedfadf" hidden="1">TextRefCopy1</definedName>
    <definedName name="as" localSheetId="8" hidden="1">#REF!</definedName>
    <definedName name="as" localSheetId="3" hidden="1">#REF!</definedName>
    <definedName name="as" localSheetId="6" hidden="1">#REF!</definedName>
    <definedName name="as" localSheetId="9" hidden="1">#REF!</definedName>
    <definedName name="as" hidden="1">#REF!</definedName>
    <definedName name="AS2TickmarkLS" localSheetId="8" hidden="1">#REF!</definedName>
    <definedName name="AS2TickmarkLS" localSheetId="6" hidden="1">#REF!</definedName>
    <definedName name="AS2TickmarkLS" hidden="1">#REF!</definedName>
    <definedName name="asASas" localSheetId="8" hidden="1">#REF!</definedName>
    <definedName name="asASas" localSheetId="6" hidden="1">#REF!</definedName>
    <definedName name="asASas" localSheetId="9" hidden="1">#REF!</definedName>
    <definedName name="asASas" hidden="1">#REF!</definedName>
    <definedName name="asd" localSheetId="8" hidden="1">'[8]PD Fixed Proforma'!#REF!</definedName>
    <definedName name="asd" localSheetId="3" hidden="1">'[8]PD Fixed Proforma'!#REF!</definedName>
    <definedName name="asd" localSheetId="6" hidden="1">'[8]PD Fixed Proforma'!#REF!</definedName>
    <definedName name="asd" localSheetId="9" hidden="1">'[8]PD Fixed Proforma'!#REF!</definedName>
    <definedName name="asd" localSheetId="5" hidden="1">'[8]PD Fixed Proforma'!#REF!</definedName>
    <definedName name="asd" hidden="1">'[8]PD Fixed Proforma'!#REF!</definedName>
    <definedName name="asda" localSheetId="8" hidden="1">{#N/A,#N/A,FALSE,"FY97P1";#N/A,#N/A,FALSE,"FY97Z312";#N/A,#N/A,FALSE,"FY97LRBC";#N/A,#N/A,FALSE,"FY97O";#N/A,#N/A,FALSE,"FY97DAM"}</definedName>
    <definedName name="asda" localSheetId="3" hidden="1">{#N/A,#N/A,FALSE,"FY97P1";#N/A,#N/A,FALSE,"FY97Z312";#N/A,#N/A,FALSE,"FY97LRBC";#N/A,#N/A,FALSE,"FY97O";#N/A,#N/A,FALSE,"FY97DAM"}</definedName>
    <definedName name="asda" localSheetId="6" hidden="1">{#N/A,#N/A,FALSE,"FY97P1";#N/A,#N/A,FALSE,"FY97Z312";#N/A,#N/A,FALSE,"FY97LRBC";#N/A,#N/A,FALSE,"FY97O";#N/A,#N/A,FALSE,"FY97DAM"}</definedName>
    <definedName name="asda" localSheetId="9" hidden="1">{#N/A,#N/A,FALSE,"FY97P1";#N/A,#N/A,FALSE,"FY97Z312";#N/A,#N/A,FALSE,"FY97LRBC";#N/A,#N/A,FALSE,"FY97O";#N/A,#N/A,FALSE,"FY97DAM"}</definedName>
    <definedName name="asda" localSheetId="5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8" hidden="1">{#N/A,#N/A,FALSE,"FY97P1";#N/A,#N/A,FALSE,"FY97Z312";#N/A,#N/A,FALSE,"FY97LRBC";#N/A,#N/A,FALSE,"FY97O";#N/A,#N/A,FALSE,"FY97DAM"}</definedName>
    <definedName name="asdasd" localSheetId="3" hidden="1">{#N/A,#N/A,FALSE,"FY97P1";#N/A,#N/A,FALSE,"FY97Z312";#N/A,#N/A,FALSE,"FY97LRBC";#N/A,#N/A,FALSE,"FY97O";#N/A,#N/A,FALSE,"FY97DAM"}</definedName>
    <definedName name="asdasd" localSheetId="6" hidden="1">{#N/A,#N/A,FALSE,"FY97P1";#N/A,#N/A,FALSE,"FY97Z312";#N/A,#N/A,FALSE,"FY97LRBC";#N/A,#N/A,FALSE,"FY97O";#N/A,#N/A,FALSE,"FY97DAM"}</definedName>
    <definedName name="asdasd" localSheetId="9" hidden="1">{#N/A,#N/A,FALSE,"FY97P1";#N/A,#N/A,FALSE,"FY97Z312";#N/A,#N/A,FALSE,"FY97LRBC";#N/A,#N/A,FALSE,"FY97O";#N/A,#N/A,FALSE,"FY97DAM"}</definedName>
    <definedName name="asdasd" localSheetId="5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8" hidden="1">{#N/A,#N/A,FALSE,"FY97P1";#N/A,#N/A,FALSE,"FY97Z312";#N/A,#N/A,FALSE,"FY97LRBC";#N/A,#N/A,FALSE,"FY97O";#N/A,#N/A,FALSE,"FY97DAM"}</definedName>
    <definedName name="asdasdasdas" localSheetId="3" hidden="1">{#N/A,#N/A,FALSE,"FY97P1";#N/A,#N/A,FALSE,"FY97Z312";#N/A,#N/A,FALSE,"FY97LRBC";#N/A,#N/A,FALSE,"FY97O";#N/A,#N/A,FALSE,"FY97DAM"}</definedName>
    <definedName name="asdasdasdas" localSheetId="6" hidden="1">{#N/A,#N/A,FALSE,"FY97P1";#N/A,#N/A,FALSE,"FY97Z312";#N/A,#N/A,FALSE,"FY97LRBC";#N/A,#N/A,FALSE,"FY97O";#N/A,#N/A,FALSE,"FY97DAM"}</definedName>
    <definedName name="asdasdasdas" localSheetId="9" hidden="1">{#N/A,#N/A,FALSE,"FY97P1";#N/A,#N/A,FALSE,"FY97Z312";#N/A,#N/A,FALSE,"FY97LRBC";#N/A,#N/A,FALSE,"FY97O";#N/A,#N/A,FALSE,"FY97DAM"}</definedName>
    <definedName name="asdasdasdas" localSheetId="5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8" hidden="1">{#N/A,#N/A,FALSE,"FY97P1";#N/A,#N/A,FALSE,"FY97Z312";#N/A,#N/A,FALSE,"FY97LRBC";#N/A,#N/A,FALSE,"FY97O";#N/A,#N/A,FALSE,"FY97DAM"}</definedName>
    <definedName name="asdasds" localSheetId="3" hidden="1">{#N/A,#N/A,FALSE,"FY97P1";#N/A,#N/A,FALSE,"FY97Z312";#N/A,#N/A,FALSE,"FY97LRBC";#N/A,#N/A,FALSE,"FY97O";#N/A,#N/A,FALSE,"FY97DAM"}</definedName>
    <definedName name="asdasds" localSheetId="6" hidden="1">{#N/A,#N/A,FALSE,"FY97P1";#N/A,#N/A,FALSE,"FY97Z312";#N/A,#N/A,FALSE,"FY97LRBC";#N/A,#N/A,FALSE,"FY97O";#N/A,#N/A,FALSE,"FY97DAM"}</definedName>
    <definedName name="asdasds" localSheetId="9" hidden="1">{#N/A,#N/A,FALSE,"FY97P1";#N/A,#N/A,FALSE,"FY97Z312";#N/A,#N/A,FALSE,"FY97LRBC";#N/A,#N/A,FALSE,"FY97O";#N/A,#N/A,FALSE,"FY97DAM"}</definedName>
    <definedName name="asdasds" localSheetId="5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8" hidden="1">{#N/A,#N/A,FALSE,"FY97P1";#N/A,#N/A,FALSE,"FY97Z312";#N/A,#N/A,FALSE,"FY97LRBC";#N/A,#N/A,FALSE,"FY97O";#N/A,#N/A,FALSE,"FY97DAM"}</definedName>
    <definedName name="asdasfsdfa" localSheetId="3" hidden="1">{#N/A,#N/A,FALSE,"FY97P1";#N/A,#N/A,FALSE,"FY97Z312";#N/A,#N/A,FALSE,"FY97LRBC";#N/A,#N/A,FALSE,"FY97O";#N/A,#N/A,FALSE,"FY97DAM"}</definedName>
    <definedName name="asdasfsdfa" localSheetId="6" hidden="1">{#N/A,#N/A,FALSE,"FY97P1";#N/A,#N/A,FALSE,"FY97Z312";#N/A,#N/A,FALSE,"FY97LRBC";#N/A,#N/A,FALSE,"FY97O";#N/A,#N/A,FALSE,"FY97DAM"}</definedName>
    <definedName name="asdasfsdfa" localSheetId="9" hidden="1">{#N/A,#N/A,FALSE,"FY97P1";#N/A,#N/A,FALSE,"FY97Z312";#N/A,#N/A,FALSE,"FY97LRBC";#N/A,#N/A,FALSE,"FY97O";#N/A,#N/A,FALSE,"FY97DAM"}</definedName>
    <definedName name="asdasfsdfa" localSheetId="5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localSheetId="8" hidden="1">#REF!</definedName>
    <definedName name="awer" localSheetId="3" hidden="1">#REF!</definedName>
    <definedName name="awer" localSheetId="6" hidden="1">#REF!</definedName>
    <definedName name="awer" localSheetId="9" hidden="1">#REF!</definedName>
    <definedName name="awer" hidden="1">#REF!</definedName>
    <definedName name="bb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localSheetId="8" hidden="1">#REF!</definedName>
    <definedName name="bb_M0FFQkVFMkZCRDk1NEY0OT" localSheetId="6" hidden="1">#REF!</definedName>
    <definedName name="bb_M0FFQkVFMkZCRDk1NEY0OT" localSheetId="9" hidden="1">#REF!</definedName>
    <definedName name="bb_M0FFQkVFMkZCRDk1NEY0OT" hidden="1">#REF!</definedName>
    <definedName name="bb_M0I1RkJFNDJBNUJENEU4N0" localSheetId="6" hidden="1">#REF!</definedName>
    <definedName name="bb_M0I1RkJFNDJBNUJENEU4N0" hidden="1">#REF!</definedName>
    <definedName name="bb_M0I3RUFGRjQ3OEY0NEE4RT" localSheetId="6" hidden="1">#REF!</definedName>
    <definedName name="bb_M0I3RUFGRjQ3OEY0NEE4RT" hidden="1">#REF!</definedName>
    <definedName name="bb_M0I4QjQwNkY4NUNFNDRGNz" localSheetId="6" hidden="1">#REF!</definedName>
    <definedName name="bb_M0I4QjQwNkY4NUNFNDRGNz" hidden="1">#REF!</definedName>
    <definedName name="bb_M0IyMkQ3MUJCQjYyNEU1OT" localSheetId="6" hidden="1">#REF!</definedName>
    <definedName name="bb_M0IyMkQ3MUJCQjYyNEU1OT" hidden="1">#REF!</definedName>
    <definedName name="bb_M0JCNUREQTJCNTc4NDlGMz" localSheetId="6" hidden="1">#REF!</definedName>
    <definedName name="bb_M0JCNUREQTJCNTc4NDlGMz" hidden="1">#REF!</definedName>
    <definedName name="bb_M0JDN0E0ODg5QzQ2NDQxRE" localSheetId="6" hidden="1">#REF!</definedName>
    <definedName name="bb_M0JDN0E0ODg5QzQ2NDQxRE" hidden="1">#REF!</definedName>
    <definedName name="bb_M0Q1Q0M4MjA5NEJGNDY0Nk" localSheetId="6" hidden="1">#REF!</definedName>
    <definedName name="bb_M0Q1Q0M4MjA5NEJGNDY0Nk" hidden="1">#REF!</definedName>
    <definedName name="bb_M0Q5RTNENEU0QTk3NDhFMj" localSheetId="6" hidden="1">#REF!</definedName>
    <definedName name="bb_M0Q5RTNENEU0QTk3NDhFMj" hidden="1">#REF!</definedName>
    <definedName name="bb_M0U0NTY0NEY4QjU4NDUwMj" localSheetId="6" hidden="1">#REF!</definedName>
    <definedName name="bb_M0U0NTY0NEY4QjU4NDUwMj" hidden="1">#REF!</definedName>
    <definedName name="bb_M0VCODYwMkI1NjVDNDgyQz" localSheetId="6" hidden="1">#REF!</definedName>
    <definedName name="bb_M0VCODYwMkI1NjVDNDgyQz" hidden="1">#REF!</definedName>
    <definedName name="bb_M0VDNTdGQzczQTJBNDU5QU" localSheetId="6" hidden="1">#REF!</definedName>
    <definedName name="bb_M0VDNTdGQzczQTJBNDU5QU" hidden="1">#REF!</definedName>
    <definedName name="bb_M0YwMUZDMDdDMkM1NDczQz" localSheetId="6" hidden="1">#REF!</definedName>
    <definedName name="bb_M0YwMUZDMDdDMkM1NDczQz" hidden="1">#REF!</definedName>
    <definedName name="bb_M0ZCQTgyMjhEODJBNERDRD" localSheetId="6" hidden="1">#REF!</definedName>
    <definedName name="bb_M0ZCQTgyMjhEODJBNERDRD" hidden="1">#REF!</definedName>
    <definedName name="bb_M0ZGQzUwQUYzOTFCNEY2Rj" localSheetId="6" hidden="1">#REF!</definedName>
    <definedName name="bb_M0ZGQzUwQUYzOTFCNEY2Rj" hidden="1">#REF!</definedName>
    <definedName name="bb_MDA2QUVGMzg5M0NDNDNFRU" localSheetId="6" hidden="1">#REF!</definedName>
    <definedName name="bb_MDA2QUVGMzg5M0NDNDNFRU" hidden="1">#REF!</definedName>
    <definedName name="bb_MDAyNEFFMTA5MjFFNEMwQU" localSheetId="6" hidden="1">#REF!</definedName>
    <definedName name="bb_MDAyNEFFMTA5MjFFNEMwQU" hidden="1">#REF!</definedName>
    <definedName name="bb_MDBGMzFERTdCNEJCNEVGQU" localSheetId="6" hidden="1">#REF!</definedName>
    <definedName name="bb_MDBGMzFERTdCNEJCNEVGQU" hidden="1">#REF!</definedName>
    <definedName name="bb_MDc0MTBCOEJGRThDNERDME" localSheetId="6" hidden="1">#REF!</definedName>
    <definedName name="bb_MDc0MTBCOEJGRThDNERDME" hidden="1">#REF!</definedName>
    <definedName name="bb_MDdCRkZENDg3NTkxNEVFRT" localSheetId="6" hidden="1">#REF!</definedName>
    <definedName name="bb_MDdCRkZENDg3NTkxNEVFRT" hidden="1">#REF!</definedName>
    <definedName name="bb_MDE2NzJDQzIxMDBENDIwOE" localSheetId="6" hidden="1">#REF!</definedName>
    <definedName name="bb_MDE2NzJDQzIxMDBENDIwOE" hidden="1">#REF!</definedName>
    <definedName name="bb_MDFBMEM2MTkzM0I3NDVGQU" localSheetId="6" hidden="1">#REF!</definedName>
    <definedName name="bb_MDFBMEM2MTkzM0I3NDVGQU" hidden="1">#REF!</definedName>
    <definedName name="bb_MDg4MjQ0ODIwNzg4NEFDNk" hidden="1">[9]Various!#REF!</definedName>
    <definedName name="bb_MDgxMjNDRDIyN0M4NDdBND" localSheetId="8" hidden="1">#REF!</definedName>
    <definedName name="bb_MDgxMjNDRDIyN0M4NDdBND" localSheetId="6" hidden="1">#REF!</definedName>
    <definedName name="bb_MDgxMjNDRDIyN0M4NDdBND" localSheetId="9" hidden="1">#REF!</definedName>
    <definedName name="bb_MDgxMjNDRDIyN0M4NDdBND" hidden="1">#REF!</definedName>
    <definedName name="bb_MDhBQTkyOTNBMDQ5NEY4N0" localSheetId="8" hidden="1">#REF!</definedName>
    <definedName name="bb_MDhBQTkyOTNBMDQ5NEY4N0" localSheetId="6" hidden="1">#REF!</definedName>
    <definedName name="bb_MDhBQTkyOTNBMDQ5NEY4N0" localSheetId="9" hidden="1">#REF!</definedName>
    <definedName name="bb_MDhBQTkyOTNBMDQ5NEY4N0" hidden="1">#REF!</definedName>
    <definedName name="bb_MDhCOTVCREVDMDgyNEUwRD" localSheetId="8" hidden="1">'[10]Reserve Analysis'!#REF!</definedName>
    <definedName name="bb_MDhCOTVCREVDMDgyNEUwRD" localSheetId="9" hidden="1">'[10]Reserve Analysis'!#REF!</definedName>
    <definedName name="bb_MDhCOTVCREVDMDgyNEUwRD" hidden="1">'[10]Reserve Analysis'!#REF!</definedName>
    <definedName name="bb_MDJERjU3RTY0QjNCNDIwNT" localSheetId="8" hidden="1">#REF!</definedName>
    <definedName name="bb_MDJERjU3RTY0QjNCNDIwNT" localSheetId="6" hidden="1">#REF!</definedName>
    <definedName name="bb_MDJERjU3RTY0QjNCNDIwNT" localSheetId="9" hidden="1">#REF!</definedName>
    <definedName name="bb_MDJERjU3RTY0QjNCNDIwNT" hidden="1">#REF!</definedName>
    <definedName name="bb_MDJFNUE2Mzk5QURGNDU4OT" localSheetId="8" hidden="1">#REF!</definedName>
    <definedName name="bb_MDJFNUE2Mzk5QURGNDU4OT" localSheetId="6" hidden="1">#REF!</definedName>
    <definedName name="bb_MDJFNUE2Mzk5QURGNDU4OT" localSheetId="9" hidden="1">#REF!</definedName>
    <definedName name="bb_MDJFNUE2Mzk5QURGNDU4OT" hidden="1">#REF!</definedName>
    <definedName name="bb_MDk0NTQxOTJENTc1NDVCOU" localSheetId="6" hidden="1">#REF!</definedName>
    <definedName name="bb_MDk0NTQxOTJENTc1NDVCOU" hidden="1">#REF!</definedName>
    <definedName name="bb_MDk1M0Y3RTQyNTJDNDU4NE" localSheetId="6" hidden="1">#REF!</definedName>
    <definedName name="bb_MDk1M0Y3RTQyNTJDNDU4NE" hidden="1">#REF!</definedName>
    <definedName name="bb_MDk5N0Y2NDNBODAyNDBBMT" localSheetId="6" hidden="1">#REF!</definedName>
    <definedName name="bb_MDk5N0Y2NDNBODAyNDBBMT" hidden="1">#REF!</definedName>
    <definedName name="bb_MDkxNkZDNDNBMDc4NEEwOU" localSheetId="6" hidden="1">#REF!</definedName>
    <definedName name="bb_MDkxNkZDNDNBMDc4NEEwOU" hidden="1">#REF!</definedName>
    <definedName name="bb_MDlEREE3MEY4QTNFNDE3NT" localSheetId="6" hidden="1">#REF!</definedName>
    <definedName name="bb_MDlEREE3MEY4QTNFNDE3NT" hidden="1">#REF!</definedName>
    <definedName name="bb_MDMxN0JGMTMxRTZFNDhFRU" localSheetId="6" hidden="1">#REF!</definedName>
    <definedName name="bb_MDMxN0JGMTMxRTZFNDhFRU" hidden="1">#REF!</definedName>
    <definedName name="bb_MDNCMjE2MDY4QzcxNEI0Rk" localSheetId="6" hidden="1">#REF!</definedName>
    <definedName name="bb_MDNCMjE2MDY4QzcxNEI0Rk" hidden="1">#REF!</definedName>
    <definedName name="bb_MDQyQ0Q2RkU0Mjk3NEIxME" localSheetId="6" hidden="1">#REF!</definedName>
    <definedName name="bb_MDQyQ0Q2RkU0Mjk3NEIxME" hidden="1">#REF!</definedName>
    <definedName name="bb_MDRBN0Q2Q0E1NTJENDc0Mz" localSheetId="6" hidden="1">#REF!</definedName>
    <definedName name="bb_MDRBN0Q2Q0E1NTJENDc0Mz" hidden="1">#REF!</definedName>
    <definedName name="bb_MDRCODI5MkYzMjJDNEIyQj" localSheetId="6" hidden="1">#REF!</definedName>
    <definedName name="bb_MDRCODI5MkYzMjJDNEIyQj" hidden="1">#REF!</definedName>
    <definedName name="bb_MDU2MUM1Q0NGNzNCNDYxMT" hidden="1">'[11]Cap Stx'!#REF!</definedName>
    <definedName name="bb_MDUzOTlCRjE5ODc4NEEwND" localSheetId="8" hidden="1">#REF!</definedName>
    <definedName name="bb_MDUzOTlCRjE5ODc4NEEwND" localSheetId="6" hidden="1">#REF!</definedName>
    <definedName name="bb_MDUzOTlCRjE5ODc4NEEwND" localSheetId="9" hidden="1">#REF!</definedName>
    <definedName name="bb_MDUzOTlCRjE5ODc4NEEwND" hidden="1">#REF!</definedName>
    <definedName name="bb_MDY1Q0FFOTMwQjU4NEMzQU" localSheetId="8" hidden="1">#REF!</definedName>
    <definedName name="bb_MDY1Q0FFOTMwQjU4NEMzQU" localSheetId="6" hidden="1">#REF!</definedName>
    <definedName name="bb_MDY1Q0FFOTMwQjU4NEMzQU" localSheetId="9" hidden="1">#REF!</definedName>
    <definedName name="bb_MDY1Q0FFOTMwQjU4NEMzQU" hidden="1">#REF!</definedName>
    <definedName name="bb_MDY4MTgyOEJGMDNBNDBGOE" localSheetId="6" hidden="1">#REF!</definedName>
    <definedName name="bb_MDY4MTgyOEJGMDNBNDBGOE" hidden="1">#REF!</definedName>
    <definedName name="bb_MEE3ODNFRkM4MURENEJFNj" localSheetId="6" hidden="1">#REF!</definedName>
    <definedName name="bb_MEE3ODNFRkM4MURENEJFNj" hidden="1">#REF!</definedName>
    <definedName name="bb_MEI4NDUwNzVEMUI4NDdDOT" localSheetId="6" hidden="1">#REF!</definedName>
    <definedName name="bb_MEI4NDUwNzVEMUI4NDdDOT" hidden="1">#REF!</definedName>
    <definedName name="bb_MEI4NEYwNzY0NjgxNEM3RE" localSheetId="6" hidden="1">#REF!</definedName>
    <definedName name="bb_MEI4NEYwNzY0NjgxNEM3RE" hidden="1">#REF!</definedName>
    <definedName name="bb_MEJCRENBRDFBMTEzNEU3NU" localSheetId="6" hidden="1">#REF!</definedName>
    <definedName name="bb_MEJCRENBRDFBMTEzNEU3NU" hidden="1">#REF!</definedName>
    <definedName name="bb_MEM4NjdFOUY0RjNFNEFDRj" localSheetId="6" hidden="1">#REF!</definedName>
    <definedName name="bb_MEM4NjdFOUY0RjNFNEFDRj" hidden="1">#REF!</definedName>
    <definedName name="bb_MENCQzBEM0E2NkEwNENGNk" localSheetId="6" hidden="1">#REF!</definedName>
    <definedName name="bb_MENCQzBEM0E2NkEwNENGNk" hidden="1">#REF!</definedName>
    <definedName name="bb_MENDRjAwQ0MyMTQ4NDgyRk" localSheetId="6" hidden="1">#REF!</definedName>
    <definedName name="bb_MENDRjAwQ0MyMTQ4NDgyRk" hidden="1">#REF!</definedName>
    <definedName name="bb_MEQxMDE2QUI2MjZGNEI1Mz" localSheetId="6" hidden="1">#REF!</definedName>
    <definedName name="bb_MEQxMDE2QUI2MjZGNEI1Mz" hidden="1">#REF!</definedName>
    <definedName name="bb_MERDQkIxM0JDQTUxNDY4QU" localSheetId="6" hidden="1">#REF!</definedName>
    <definedName name="bb_MERDQkIxM0JDQTUxNDY4QU" hidden="1">#REF!</definedName>
    <definedName name="bb_MERDQkVGMkUwODhFNEE3Mz" localSheetId="6" hidden="1">#REF!</definedName>
    <definedName name="bb_MERDQkVGMkUwODhFNEE3Mz" hidden="1">#REF!</definedName>
    <definedName name="bb_MERERTkzNUEzN0M0NDVCRk" localSheetId="6" hidden="1">#REF!</definedName>
    <definedName name="bb_MERERTkzNUEzN0M0NDVCRk" hidden="1">#REF!</definedName>
    <definedName name="bb_MEU3NTEwNkNFRTU4NDY3QU" localSheetId="6" hidden="1">#REF!</definedName>
    <definedName name="bb_MEU3NTEwNkNFRTU4NDY3QU" hidden="1">#REF!</definedName>
    <definedName name="bb_MEUzRUI3REVBRURCNDRBQk" localSheetId="6" hidden="1">#REF!</definedName>
    <definedName name="bb_MEUzRUI3REVBRURCNDRBQk" hidden="1">#REF!</definedName>
    <definedName name="bb_MEY3MzMyRDQwRkVGNDlGMD" localSheetId="6" hidden="1">#REF!</definedName>
    <definedName name="bb_MEY3MzMyRDQwRkVGNDlGMD" hidden="1">#REF!</definedName>
    <definedName name="bb_MEYyM0VGNDBGMEZENDUzND" localSheetId="6" hidden="1">#REF!</definedName>
    <definedName name="bb_MEYyM0VGNDBGMEZENDUzND" hidden="1">#REF!</definedName>
    <definedName name="bb_MjAyMTg5Q0U1QzJCNEE4ND" localSheetId="6" hidden="1">#REF!</definedName>
    <definedName name="bb_MjAyMTg5Q0U1QzJCNEE4ND" hidden="1">#REF!</definedName>
    <definedName name="bb_MjBFMTFEOUNFRUFENDdGMz" localSheetId="6" hidden="1">#REF!</definedName>
    <definedName name="bb_MjBFMTFEOUNFRUFENDdGMz" hidden="1">#REF!</definedName>
    <definedName name="bb_Mjc5NjlCNzMzMDM3NEY1RT" localSheetId="6" hidden="1">#REF!</definedName>
    <definedName name="bb_Mjc5NjlCNzMzMDM3NEY1RT" hidden="1">#REF!</definedName>
    <definedName name="bb_MjdGREFDRTdGNzgwNDI0Rj" localSheetId="6" hidden="1">#REF!</definedName>
    <definedName name="bb_MjdGREFDRTdGNzgwNDI0Rj" hidden="1">#REF!</definedName>
    <definedName name="bb_MjE2NTE4RTY0MTVCNDVEOT" localSheetId="6" hidden="1">#REF!</definedName>
    <definedName name="bb_MjE2NTE4RTY0MTVCNDVEOT" hidden="1">#REF!</definedName>
    <definedName name="bb_MjEwQkIyRkI4QzRBNDEzRj" localSheetId="6" hidden="1">#REF!</definedName>
    <definedName name="bb_MjEwQkIyRkI4QzRBNDEzRj" hidden="1">#REF!</definedName>
    <definedName name="bb_Mjg1ODc0NjU1Q0JGNDhEMT" localSheetId="6" hidden="1">#REF!</definedName>
    <definedName name="bb_Mjg1ODc0NjU1Q0JGNDhEMT" hidden="1">#REF!</definedName>
    <definedName name="bb_Mjg4RUVFOTQ1NkE1NEIzQ0" localSheetId="6" hidden="1">#REF!</definedName>
    <definedName name="bb_Mjg4RUVFOTQ1NkE1NEIzQ0" hidden="1">#REF!</definedName>
    <definedName name="bb_MjhBOTlDNTAyNzIwNENEOD" localSheetId="6" hidden="1">#REF!</definedName>
    <definedName name="bb_MjhBOTlDNTAyNzIwNENEOD" hidden="1">#REF!</definedName>
    <definedName name="bb_MjI4RDQzNUEyQjcyNDlDNk" localSheetId="6" hidden="1">#REF!</definedName>
    <definedName name="bb_MjI4RDQzNUEyQjcyNDlDNk" hidden="1">#REF!</definedName>
    <definedName name="bb_MjIyOEE1NzY0MDk0NDA3OE" localSheetId="6" hidden="1">#REF!</definedName>
    <definedName name="bb_MjIyOEE1NzY0MDk0NDA3OE" hidden="1">#REF!</definedName>
    <definedName name="bb_MjIyQkJBQjI4MDY1NEJCND" localSheetId="6" hidden="1">#REF!</definedName>
    <definedName name="bb_MjIyQkJBQjI4MDY1NEJCND" hidden="1">#REF!</definedName>
    <definedName name="bb_MjIzMDIwMDRGNUEzNDIwMk" localSheetId="6" hidden="1">#REF!</definedName>
    <definedName name="bb_MjIzMDIwMDRGNUEzNDIwMk" hidden="1">#REF!</definedName>
    <definedName name="bb_MjMwQzk2NkQ3RjQxNDEyMD" localSheetId="6" hidden="1">#REF!</definedName>
    <definedName name="bb_MjMwQzk2NkQ3RjQxNDEyMD" hidden="1">#REF!</definedName>
    <definedName name="bb_MjQ0QkU5MkNDNkU2NDhBMz" localSheetId="6" hidden="1">#REF!</definedName>
    <definedName name="bb_MjQ0QkU5MkNDNkU2NDhBMz" hidden="1">#REF!</definedName>
    <definedName name="bb_MjRCQTQ4NUEzNUQ2NDBDQ0" localSheetId="6" hidden="1">#REF!</definedName>
    <definedName name="bb_MjRCQTQ4NUEzNUQ2NDBDQ0" hidden="1">#REF!</definedName>
    <definedName name="bb_MjREQUY1QTA4NTFENDkxNz" localSheetId="6" hidden="1">#REF!</definedName>
    <definedName name="bb_MjREQUY1QTA4NTFENDkxNz" hidden="1">#REF!</definedName>
    <definedName name="bb_MjU2MEREMzA5RDAwNDY5Q0" localSheetId="6" hidden="1">#REF!</definedName>
    <definedName name="bb_MjU2MEREMzA5RDAwNDY5Q0" hidden="1">#REF!</definedName>
    <definedName name="bb_MjU5ODk2OTY1RTUxNDdGQj" localSheetId="6" hidden="1">#REF!</definedName>
    <definedName name="bb_MjU5ODk2OTY1RTUxNDdGQj" hidden="1">#REF!</definedName>
    <definedName name="bb_MjUxQUFBRTkwREZGNDRFQT" localSheetId="6" hidden="1">#REF!</definedName>
    <definedName name="bb_MjUxQUFBRTkwREZGNDRFQT" hidden="1">#REF!</definedName>
    <definedName name="bb_MjVBN0M0MjYzOTNFNDY5Mk" hidden="1">'[12]Transferred PRIFA Funds'!#REF!</definedName>
    <definedName name="bb_MjVCNTdBOUQ2OUI2NEFEOU" localSheetId="8" hidden="1">#REF!</definedName>
    <definedName name="bb_MjVCNTdBOUQ2OUI2NEFEOU" localSheetId="6" hidden="1">#REF!</definedName>
    <definedName name="bb_MjVCNTdBOUQ2OUI2NEFEOU" localSheetId="9" hidden="1">#REF!</definedName>
    <definedName name="bb_MjVCNTdBOUQ2OUI2NEFEOU" hidden="1">#REF!</definedName>
    <definedName name="bb_MjVEQ0MxNUVFM0Y3NDA0RU" localSheetId="6" hidden="1">#REF!</definedName>
    <definedName name="bb_MjVEQ0MxNUVFM0Y3NDA0RU" hidden="1">#REF!</definedName>
    <definedName name="bb_MjY0OEQ2QjJDRUM5NDU0RE" localSheetId="6" hidden="1">#REF!</definedName>
    <definedName name="bb_MjY0OEQ2QjJDRUM5NDU0RE" hidden="1">#REF!</definedName>
    <definedName name="bb_MjZENEJCMzkxQTQzNDVGOT" localSheetId="6" hidden="1">#REF!</definedName>
    <definedName name="bb_MjZENEJCMzkxQTQzNDVGOT" hidden="1">#REF!</definedName>
    <definedName name="bb_MkEwNjNDNzA3MjRBNDI1QT" localSheetId="6" hidden="1">#REF!</definedName>
    <definedName name="bb_MkEwNjNDNzA3MjRBNDI1QT" hidden="1">#REF!</definedName>
    <definedName name="bb_MkEwNkJDNDA1RDczNEIxMj" localSheetId="6" hidden="1">#REF!</definedName>
    <definedName name="bb_MkEwNkJDNDA1RDczNEIxMj" hidden="1">#REF!</definedName>
    <definedName name="bb_MkExMkQ5NTk2MEY5NEVCOD" localSheetId="6" hidden="1">#REF!</definedName>
    <definedName name="bb_MkExMkQ5NTk2MEY5NEVCOD" hidden="1">#REF!</definedName>
    <definedName name="bb_MkFBMjdDNTFFQUMyNDIzRU" localSheetId="6" hidden="1">#REF!</definedName>
    <definedName name="bb_MkFBMjdDNTFFQUMyNDIzRU" hidden="1">#REF!</definedName>
    <definedName name="bb_MkI1QjY3RjZBOUZGNDNGQz" localSheetId="6" hidden="1">#REF!</definedName>
    <definedName name="bb_MkI1QjY3RjZBOUZGNDNGQz" hidden="1">#REF!</definedName>
    <definedName name="bb_MkI3NjcwMEJEOUEyNEQ0Q0" localSheetId="6" hidden="1">#REF!</definedName>
    <definedName name="bb_MkI3NjcwMEJEOUEyNEQ0Q0" hidden="1">#REF!</definedName>
    <definedName name="bb_MkNDRDNBQTcxMUM0NDJCMk" localSheetId="6" hidden="1">#REF!</definedName>
    <definedName name="bb_MkNDRDNBQTcxMUM0NDJCMk" hidden="1">#REF!</definedName>
    <definedName name="bb_MkNEQzY3RDc4QjQ1NDVFNj" localSheetId="6" hidden="1">#REF!</definedName>
    <definedName name="bb_MkNEQzY3RDc4QjQ1NDVFNj" hidden="1">#REF!</definedName>
    <definedName name="bb_MkQ1RUNCNERFRTkzNERFNk" localSheetId="6" hidden="1">#REF!</definedName>
    <definedName name="bb_MkQ1RUNCNERFRTkzNERFNk" hidden="1">#REF!</definedName>
    <definedName name="bb_MkQwM0I5RkE0N0M4NDYyRE" localSheetId="6" hidden="1">#REF!</definedName>
    <definedName name="bb_MkQwM0I5RkE0N0M4NDYyRE" hidden="1">#REF!</definedName>
    <definedName name="bb_MkRCQUU1NzVERkI0NEQ1Qj" localSheetId="6" hidden="1">#REF!</definedName>
    <definedName name="bb_MkRCQUU1NzVERkI0NEQ1Qj" hidden="1">#REF!</definedName>
    <definedName name="bb_MkVDQ0NFNjc5MDlGNEFCRU" localSheetId="6" hidden="1">#REF!</definedName>
    <definedName name="bb_MkVDQ0NFNjc5MDlGNEFCRU" hidden="1">#REF!</definedName>
    <definedName name="bb_MkY1QjdBRTEyRDk3NDA2Mj" localSheetId="6" hidden="1">#REF!</definedName>
    <definedName name="bb_MkY1QjdBRTEyRDk3NDA2Mj" hidden="1">#REF!</definedName>
    <definedName name="bb_MkY3N0VDRTFDOTI0NENENT" localSheetId="6" hidden="1">#REF!</definedName>
    <definedName name="bb_MkY3N0VDRTFDOTI0NENENT" hidden="1">#REF!</definedName>
    <definedName name="bb_MkZFQTg4NzJGRDhBNEQ4Qk" localSheetId="6" hidden="1">#REF!</definedName>
    <definedName name="bb_MkZFQTg4NzJGRDhBNEQ4Qk" hidden="1">#REF!</definedName>
    <definedName name="bb_MTBCNDQ3OEE5NDFBNDMxND" localSheetId="6" hidden="1">#REF!</definedName>
    <definedName name="bb_MTBCNDQ3OEE5NDFBNDMxND" hidden="1">#REF!</definedName>
    <definedName name="bb_MTc2QjMwRDNDODUzNEYxMk" localSheetId="6" hidden="1">#REF!</definedName>
    <definedName name="bb_MTc2QjMwRDNDODUzNEYxMk" hidden="1">#REF!</definedName>
    <definedName name="bb_MTdGMTA1NjAxRTlCNEZCRj" localSheetId="6" hidden="1">#REF!</definedName>
    <definedName name="bb_MTdGMTA1NjAxRTlCNEZCRj" hidden="1">#REF!</definedName>
    <definedName name="bb_MTE0NDNGQ0ExQTEwNDQ3QT" localSheetId="6" hidden="1">#REF!</definedName>
    <definedName name="bb_MTE0NDNGQ0ExQTEwNDQ3QT" hidden="1">#REF!</definedName>
    <definedName name="bb_MTEyQTVGQzk0OUQ4NDVDMz" hidden="1">[9]Various!#REF!</definedName>
    <definedName name="bb_MTFBOUY0OEYwQjI5NDQyQ0" hidden="1">'[12]Transferred PRIFA Funds'!#REF!</definedName>
    <definedName name="bb_MTFDQTdGNEJGQzVGNDNBMk" localSheetId="8" hidden="1">#REF!</definedName>
    <definedName name="bb_MTFDQTdGNEJGQzVGNDNBMk" localSheetId="6" hidden="1">#REF!</definedName>
    <definedName name="bb_MTFDQTdGNEJGQzVGNDNBMk" localSheetId="9" hidden="1">#REF!</definedName>
    <definedName name="bb_MTFDQTdGNEJGQzVGNDNBMk" hidden="1">#REF!</definedName>
    <definedName name="bb_MTg4M0M3NUMxRTgxNDNCMj" localSheetId="8" hidden="1">#REF!</definedName>
    <definedName name="bb_MTg4M0M3NUMxRTgxNDNCMj" localSheetId="6" hidden="1">#REF!</definedName>
    <definedName name="bb_MTg4M0M3NUMxRTgxNDNCMj" localSheetId="9" hidden="1">#REF!</definedName>
    <definedName name="bb_MTg4M0M3NUMxRTgxNDNCMj" hidden="1">#REF!</definedName>
    <definedName name="bb_MThCN0Y4RTI1Qjc2NEVENT" localSheetId="8" hidden="1">'[13]Base and Growth PVs'!#REF!</definedName>
    <definedName name="bb_MThCN0Y4RTI1Qjc2NEVENT" localSheetId="9" hidden="1">'[13]Base and Growth PVs'!#REF!</definedName>
    <definedName name="bb_MThCN0Y4RTI1Qjc2NEVENT" hidden="1">'[13]Base and Growth PVs'!#REF!</definedName>
    <definedName name="bb_MTI0NkY2OEM4M0IwNEVBOE" localSheetId="8" hidden="1">#REF!</definedName>
    <definedName name="bb_MTI0NkY2OEM4M0IwNEVBOE" localSheetId="6" hidden="1">#REF!</definedName>
    <definedName name="bb_MTI0NkY2OEM4M0IwNEVBOE" localSheetId="9" hidden="1">#REF!</definedName>
    <definedName name="bb_MTI0NkY2OEM4M0IwNEVBOE" hidden="1">#REF!</definedName>
    <definedName name="bb_MTIyM0I2MTg5RTI5NDExQU" localSheetId="8" hidden="1">#REF!</definedName>
    <definedName name="bb_MTIyM0I2MTg5RTI5NDExQU" localSheetId="6" hidden="1">#REF!</definedName>
    <definedName name="bb_MTIyM0I2MTg5RTI5NDExQU" localSheetId="9" hidden="1">#REF!</definedName>
    <definedName name="bb_MTIyM0I2MTg5RTI5NDExQU" hidden="1">#REF!</definedName>
    <definedName name="bb_MTk0QzI4MzBCQzNFNDI4OU" localSheetId="6" hidden="1">#REF!</definedName>
    <definedName name="bb_MTk0QzI4MzBCQzNFNDI4OU" hidden="1">#REF!</definedName>
    <definedName name="bb_MTlFMTlDM0RDNzIyNEU5Q0" localSheetId="6" hidden="1">#REF!</definedName>
    <definedName name="bb_MTlFMTlDM0RDNzIyNEU5Q0" hidden="1">#REF!</definedName>
    <definedName name="bb_MTM3M0I2M0UzQjY4NDY0RT" localSheetId="6" hidden="1">#REF!</definedName>
    <definedName name="bb_MTM3M0I2M0UzQjY4NDY0RT" hidden="1">#REF!</definedName>
    <definedName name="bb_MTMwMjYyRTEyMDAyNEU0Mj" localSheetId="6" hidden="1">#REF!</definedName>
    <definedName name="bb_MTMwMjYyRTEyMDAyNEU0Mj" hidden="1">#REF!</definedName>
    <definedName name="bb_MTMxMERFRjlBQUU4NEQ2Q0" localSheetId="6" hidden="1">#REF!</definedName>
    <definedName name="bb_MTMxMERFRjlBQUU4NEQ2Q0" hidden="1">#REF!</definedName>
    <definedName name="bb_MTRCNjcyMDNFNDU5NDRGQ0" localSheetId="6" hidden="1">#REF!</definedName>
    <definedName name="bb_MTRCNjcyMDNFNDU5NDRGQ0" hidden="1">#REF!</definedName>
    <definedName name="bb_MTRGRUJERUEwQTBDNDAwND" localSheetId="6" hidden="1">#REF!</definedName>
    <definedName name="bb_MTRGRUJERUEwQTBDNDAwND" hidden="1">#REF!</definedName>
    <definedName name="bb_MTU0OURGMEM0MkMxNDU2MT" localSheetId="6" hidden="1">#REF!</definedName>
    <definedName name="bb_MTU0OURGMEM0MkMxNDU2MT" hidden="1">#REF!</definedName>
    <definedName name="bb_MTU2Q0Q4ODBFMkQwNEY4Rj" localSheetId="6" hidden="1">#REF!</definedName>
    <definedName name="bb_MTU2Q0Q4ODBFMkQwNEY4Rj" hidden="1">#REF!</definedName>
    <definedName name="bb_MTUyOEE5NDdFRTVGNEQxOT" localSheetId="6" hidden="1">#REF!</definedName>
    <definedName name="bb_MTUyOEE5NDdFRTVGNEQxOT" hidden="1">#REF!</definedName>
    <definedName name="bb_MTVBQTgzQkY5RUMxNDBBOT" localSheetId="6" hidden="1">#REF!</definedName>
    <definedName name="bb_MTVBQTgzQkY5RUMxNDBBOT" hidden="1">#REF!</definedName>
    <definedName name="bb_MTVDODdBQ0MwNDk1NEY4RT" localSheetId="6" hidden="1">#REF!</definedName>
    <definedName name="bb_MTVDODdBQ0MwNDk1NEY4RT" hidden="1">#REF!</definedName>
    <definedName name="bb_MTYzOTEzODVEOEIyNENGNj" localSheetId="6" hidden="1">#REF!</definedName>
    <definedName name="bb_MTYzOTEzODVEOEIyNENGNj" hidden="1">#REF!</definedName>
    <definedName name="bb_MUFBMDIzNUVDNjA5NDQ4N0" localSheetId="6" hidden="1">#REF!</definedName>
    <definedName name="bb_MUFBMDIzNUVDNjA5NDQ4N0" hidden="1">#REF!</definedName>
    <definedName name="bb_MUIwMTY5RDAzN0ZDNDc5ME" localSheetId="6" hidden="1">#REF!</definedName>
    <definedName name="bb_MUIwMTY5RDAzN0ZDNDc5ME" hidden="1">#REF!</definedName>
    <definedName name="bb_MUMxNTBCODg2RjNFNERFOU" localSheetId="6" hidden="1">#REF!</definedName>
    <definedName name="bb_MUMxNTBCODg2RjNFNERFOU" hidden="1">#REF!</definedName>
    <definedName name="bb_MUQ3QTMxMjMzRjdFNENBQz" hidden="1">'[12]HTA Drivers'!#REF!</definedName>
    <definedName name="bb_MUQ5NkRDQTA5NjYzNEQzRT" localSheetId="8" hidden="1">#REF!</definedName>
    <definedName name="bb_MUQ5NkRDQTA5NjYzNEQzRT" localSheetId="6" hidden="1">#REF!</definedName>
    <definedName name="bb_MUQ5NkRDQTA5NjYzNEQzRT" localSheetId="9" hidden="1">#REF!</definedName>
    <definedName name="bb_MUQ5NkRDQTA5NjYzNEQzRT" hidden="1">#REF!</definedName>
    <definedName name="bb_MUQwQTUxQkZDREVFNDkzOU" localSheetId="8" hidden="1">#REF!</definedName>
    <definedName name="bb_MUQwQTUxQkZDREVFNDkzOU" localSheetId="6" hidden="1">#REF!</definedName>
    <definedName name="bb_MUQwQTUxQkZDREVFNDkzOU" localSheetId="9" hidden="1">#REF!</definedName>
    <definedName name="bb_MUQwQTUxQkZDREVFNDkzOU" hidden="1">#REF!</definedName>
    <definedName name="bb_MUQxREIzMjcyQzZBNEIxQj" localSheetId="6" hidden="1">#REF!</definedName>
    <definedName name="bb_MUQxREIzMjcyQzZBNEIxQj" hidden="1">#REF!</definedName>
    <definedName name="bb_MUQyNkNGNzE3RjE5NEZFMU" localSheetId="6" hidden="1">#REF!</definedName>
    <definedName name="bb_MUQyNkNGNzE3RjE5NEZFMU" hidden="1">#REF!</definedName>
    <definedName name="bb_MUQyNkVGRjM0RjI2NDI3Qk" localSheetId="6" hidden="1">#REF!</definedName>
    <definedName name="bb_MUQyNkVGRjM0RjI2NDI3Qk" hidden="1">#REF!</definedName>
    <definedName name="bb_MURFOTI2NjE4NjdCNENFQ0" localSheetId="6" hidden="1">#REF!</definedName>
    <definedName name="bb_MURFOTI2NjE4NjdCNENFQ0" hidden="1">#REF!</definedName>
    <definedName name="bb_MUU2RjZGMkY2QTA5NDJCRU" localSheetId="6" hidden="1">#REF!</definedName>
    <definedName name="bb_MUU2RjZGMkY2QTA5NDJCRU" hidden="1">#REF!</definedName>
    <definedName name="bb_MUU4N0NBMkQxMjUxNDAxQT" localSheetId="6" hidden="1">#REF!</definedName>
    <definedName name="bb_MUU4N0NBMkQxMjUxNDAxQT" hidden="1">#REF!</definedName>
    <definedName name="bb_MUU5QTE1MEExMEVFNENFME" localSheetId="6" hidden="1">#REF!</definedName>
    <definedName name="bb_MUU5QTE1MEExMEVFNENFME" hidden="1">#REF!</definedName>
    <definedName name="bb_MUUyNUUzNzhEMTg5NDUzME" localSheetId="6" hidden="1">#REF!</definedName>
    <definedName name="bb_MUUyNUUzNzhEMTg5NDUzME" hidden="1">#REF!</definedName>
    <definedName name="bb_MUUyNzYxM0JFREY1NDExMz" localSheetId="6" hidden="1">#REF!</definedName>
    <definedName name="bb_MUUyNzYxM0JFREY1NDExMz" hidden="1">#REF!</definedName>
    <definedName name="bb_MUVCODAwM0Q1QjJENDdERU" localSheetId="6" hidden="1">#REF!</definedName>
    <definedName name="bb_MUVCODAwM0Q1QjJENDdERU" hidden="1">#REF!</definedName>
    <definedName name="bb_MzAzOUY5QzkxRkYxNEVCRj" localSheetId="6" hidden="1">#REF!</definedName>
    <definedName name="bb_MzAzOUY5QzkxRkYxNEVCRj" hidden="1">#REF!</definedName>
    <definedName name="bb_MzBEMkRGNjYyRUM4NEE2Qz" localSheetId="6" hidden="1">#REF!</definedName>
    <definedName name="bb_MzBEMkRGNjYyRUM4NEE2Qz" hidden="1">#REF!</definedName>
    <definedName name="bb_MzE3RjQ0RkZEMzM2NDJBQz" localSheetId="6" hidden="1">#REF!</definedName>
    <definedName name="bb_MzE3RjQ0RkZEMzM2NDJBQz" hidden="1">#REF!</definedName>
    <definedName name="bb_MzgwNDU4QTI2MzIzNDhFQz" localSheetId="6" hidden="1">#REF!</definedName>
    <definedName name="bb_MzgwNDU4QTI2MzIzNDhFQz" hidden="1">#REF!</definedName>
    <definedName name="bb_MzhBRDREQUJFMTZFNEY1OU" localSheetId="6" hidden="1">#REF!</definedName>
    <definedName name="bb_MzhBRDREQUJFMTZFNEY1OU" hidden="1">#REF!</definedName>
    <definedName name="bb_MzhCNDMyMDNERDA2NDI4ME" localSheetId="6" hidden="1">#REF!</definedName>
    <definedName name="bb_MzhCNDMyMDNERDA2NDI4ME" hidden="1">#REF!</definedName>
    <definedName name="bb_MzI1Q0IxRjg1Q0Y2NDU4RE" localSheetId="6" hidden="1">#REF!</definedName>
    <definedName name="bb_MzI1Q0IxRjg1Q0Y2NDU4RE" hidden="1">#REF!</definedName>
    <definedName name="bb_MzJBN0Q4NTJCNkE3NDAxNT" localSheetId="6" hidden="1">#REF!</definedName>
    <definedName name="bb_MzJBN0Q4NTJCNkE3NDAxNT" hidden="1">#REF!</definedName>
    <definedName name="bb_MzJDMTlCNTJBNkVFNDgyQ0" localSheetId="6" hidden="1">#REF!</definedName>
    <definedName name="bb_MzJDMTlCNTJBNkVFNDgyQ0" hidden="1">#REF!</definedName>
    <definedName name="bb_MzM1QjU0OTVCOUZGNEIxMT" localSheetId="6" hidden="1">#REF!</definedName>
    <definedName name="bb_MzM1QjU0OTVCOUZGNEIxMT" hidden="1">#REF!</definedName>
    <definedName name="bb_MzM4QkQzRTA2MDZCNEQyMT" localSheetId="6" hidden="1">#REF!</definedName>
    <definedName name="bb_MzM4QkQzRTA2MDZCNEQyMT" hidden="1">#REF!</definedName>
    <definedName name="bb_MzNDMTBDQ0JFQkM2NDlFMj" localSheetId="6" hidden="1">#REF!</definedName>
    <definedName name="bb_MzNDMTBDQ0JFQkM2NDlFMj" hidden="1">#REF!</definedName>
    <definedName name="bb_MzQ5RDlFMzkzQTIwNDA1QU" localSheetId="6" hidden="1">#REF!</definedName>
    <definedName name="bb_MzQ5RDlFMzkzQTIwNDA1QU" hidden="1">#REF!</definedName>
    <definedName name="bb_MzRDRDhEMjY1MjIzNERBMj" localSheetId="6" hidden="1">#REF!</definedName>
    <definedName name="bb_MzRDRDhEMjY1MjIzNERBMj" hidden="1">#REF!</definedName>
    <definedName name="bb_MzVFNDU0OUY4Q0ZBNDMzRT" localSheetId="6" hidden="1">#REF!</definedName>
    <definedName name="bb_MzVFNDU0OUY4Q0ZBNDMzRT" hidden="1">#REF!</definedName>
    <definedName name="bb_MzVGQUY2MjY1NkVDNDUzMk" localSheetId="6" hidden="1">#REF!</definedName>
    <definedName name="bb_MzVGQUY2MjY1NkVDNDUzMk" hidden="1">#REF!</definedName>
    <definedName name="bb_MzYxOTkwN0UzODY1NEE1QT" localSheetId="6" hidden="1">#REF!</definedName>
    <definedName name="bb_MzYxOTkwN0UzODY1NEE1QT" hidden="1">#REF!</definedName>
    <definedName name="bb_MzZGQkFDRDM2NURCNDVEMT" hidden="1">[9]Various!#REF!</definedName>
    <definedName name="bb_N0E3RTg0QTBGM0IzNDZBRE" localSheetId="8" hidden="1">#REF!</definedName>
    <definedName name="bb_N0E3RTg0QTBGM0IzNDZBRE" localSheetId="6" hidden="1">#REF!</definedName>
    <definedName name="bb_N0E3RTg0QTBGM0IzNDZBRE" localSheetId="9" hidden="1">#REF!</definedName>
    <definedName name="bb_N0E3RTg0QTBGM0IzNDZBRE" hidden="1">#REF!</definedName>
    <definedName name="bb_N0FBNjQxQ0MxNjFCNEFDQT" localSheetId="8" hidden="1">'[14]DSRF Refunding'!#REF!</definedName>
    <definedName name="bb_N0FBNjQxQ0MxNjFCNEFDQT" localSheetId="6" hidden="1">'[14]DSRF Refunding'!#REF!</definedName>
    <definedName name="bb_N0FBNjQxQ0MxNjFCNEFDQT" localSheetId="9" hidden="1">'[14]DSRF Refunding'!#REF!</definedName>
    <definedName name="bb_N0FBNjQxQ0MxNjFCNEFDQT" hidden="1">'[14]DSRF Refunding'!#REF!</definedName>
    <definedName name="bb_N0FGRUZCODlGNTlDNEFFMz" localSheetId="8" hidden="1">#REF!</definedName>
    <definedName name="bb_N0FGRUZCODlGNTlDNEFFMz" localSheetId="6" hidden="1">#REF!</definedName>
    <definedName name="bb_N0FGRUZCODlGNTlDNEFFMz" localSheetId="9" hidden="1">#REF!</definedName>
    <definedName name="bb_N0FGRUZCODlGNTlDNEFFMz" hidden="1">#REF!</definedName>
    <definedName name="bb_N0M0RDg2MzM0RUM0NDE5RE" localSheetId="8" hidden="1">#REF!</definedName>
    <definedName name="bb_N0M0RDg2MzM0RUM0NDE5RE" localSheetId="6" hidden="1">#REF!</definedName>
    <definedName name="bb_N0M0RDg2MzM0RUM0NDE5RE" localSheetId="9" hidden="1">#REF!</definedName>
    <definedName name="bb_N0M0RDg2MzM0RUM0NDE5RE" hidden="1">#REF!</definedName>
    <definedName name="bb_N0MyODM2NUNCMUIyNERFQ0" localSheetId="8" hidden="1">[9]CapEx!#REF!</definedName>
    <definedName name="bb_N0MyODM2NUNCMUIyNERFQ0" localSheetId="9" hidden="1">[9]CapEx!#REF!</definedName>
    <definedName name="bb_N0MyODM2NUNCMUIyNERFQ0" hidden="1">[9]CapEx!#REF!</definedName>
    <definedName name="bb_N0Q3NjIyMjdGMjQ0NEU3MU" localSheetId="8" hidden="1">#REF!</definedName>
    <definedName name="bb_N0Q3NjIyMjdGMjQ0NEU3MU" localSheetId="6" hidden="1">#REF!</definedName>
    <definedName name="bb_N0Q3NjIyMjdGMjQ0NEU3MU" localSheetId="9" hidden="1">#REF!</definedName>
    <definedName name="bb_N0Q3NjIyMjdGMjQ0NEU3MU" hidden="1">#REF!</definedName>
    <definedName name="bb_N0RENERGRjhBMDBFNDkwMj" localSheetId="8" hidden="1">#REF!</definedName>
    <definedName name="bb_N0RENERGRjhBMDBFNDkwMj" localSheetId="6" hidden="1">#REF!</definedName>
    <definedName name="bb_N0RENERGRjhBMDBFNDkwMj" localSheetId="9" hidden="1">#REF!</definedName>
    <definedName name="bb_N0RENERGRjhBMDBFNDkwMj" hidden="1">#REF!</definedName>
    <definedName name="bb_N0U3Qjk0RUU2REZDNEUzMk" localSheetId="6" hidden="1">#REF!</definedName>
    <definedName name="bb_N0U3Qjk0RUU2REZDNEUzMk" hidden="1">#REF!</definedName>
    <definedName name="bb_N0UzMkNCRTc2RUJDNEJENT" localSheetId="6" hidden="1">#REF!</definedName>
    <definedName name="bb_N0UzMkNCRTc2RUJDNEJENT" hidden="1">#REF!</definedName>
    <definedName name="bb_N0VBRDBDQjg0QkUzNDlBQz" localSheetId="6" hidden="1">#REF!</definedName>
    <definedName name="bb_N0VBRDBDQjg0QkUzNDlBQz" hidden="1">#REF!</definedName>
    <definedName name="bb_N0VCREQ1REM1OTYyNDhBQT" localSheetId="6" hidden="1">#REF!</definedName>
    <definedName name="bb_N0VCREQ1REM1OTYyNDhBQT" hidden="1">#REF!</definedName>
    <definedName name="bb_N0VDQjY1RDU0NkY0NEY2NU" localSheetId="6" hidden="1">#REF!</definedName>
    <definedName name="bb_N0VDQjY1RDU0NkY0NEY2NU" hidden="1">#REF!</definedName>
    <definedName name="bb_N0ZCNUFGMTQwQjg1NEZEMU" localSheetId="6" hidden="1">#REF!</definedName>
    <definedName name="bb_N0ZCNUFGMTQwQjg1NEZEMU" hidden="1">#REF!</definedName>
    <definedName name="bb_N0ZEOUFCNzg0NDM4NDlFOE" localSheetId="6" hidden="1">#REF!</definedName>
    <definedName name="bb_N0ZEOUFCNzg0NDM4NDlFOE" hidden="1">#REF!</definedName>
    <definedName name="bb_NDA1MThDOTIzRjNENEU3OD" localSheetId="6" hidden="1">#REF!</definedName>
    <definedName name="bb_NDA1MThDOTIzRjNENEU3OD" hidden="1">#REF!</definedName>
    <definedName name="bb_NDcxNkVGNThDNEYyNDhBOE" localSheetId="6" hidden="1">#REF!</definedName>
    <definedName name="bb_NDcxNkVGNThDNEYyNDhBOE" hidden="1">#REF!</definedName>
    <definedName name="bb_NDdCRDU1Qjg1RjBDNDBDMD" localSheetId="6" hidden="1">#REF!</definedName>
    <definedName name="bb_NDdCRDU1Qjg1RjBDNDBDMD" hidden="1">#REF!</definedName>
    <definedName name="bb_NDEzNEY0RDcxRkJFNEFEMk" localSheetId="6" hidden="1">#REF!</definedName>
    <definedName name="bb_NDEzNEY0RDcxRkJFNEFEMk" hidden="1">#REF!</definedName>
    <definedName name="bb_NDEzNUMzOTRDREZGNEM0Q0" localSheetId="6" hidden="1">#REF!</definedName>
    <definedName name="bb_NDEzNUMzOTRDREZGNEM0Q0" hidden="1">#REF!</definedName>
    <definedName name="bb_NDFFRkVFQkQyQjRCNDAyND" localSheetId="6" hidden="1">#REF!</definedName>
    <definedName name="bb_NDFFRkVFQkQyQjRCNDAyND" hidden="1">#REF!</definedName>
    <definedName name="bb_NDg0QzQyMUQyMUFDNEExMz" localSheetId="6" hidden="1">#REF!</definedName>
    <definedName name="bb_NDg0QzQyMUQyMUFDNEExMz" hidden="1">#REF!</definedName>
    <definedName name="bb_NDgwRkM2RUQxOUI5NDQ1RD" hidden="1">'[15]Ten Year Gaps'!#REF!</definedName>
    <definedName name="bb_NDgzNzE5N0QyQzhCNEU1OE" localSheetId="8" hidden="1">#REF!</definedName>
    <definedName name="bb_NDgzNzE5N0QyQzhCNEU1OE" localSheetId="6" hidden="1">#REF!</definedName>
    <definedName name="bb_NDgzNzE5N0QyQzhCNEU1OE" localSheetId="9" hidden="1">#REF!</definedName>
    <definedName name="bb_NDgzNzE5N0QyQzhCNEU1OE" hidden="1">#REF!</definedName>
    <definedName name="bb_NDhBOEY2MEE0RTcxNDY4Qj" localSheetId="8" hidden="1">#REF!</definedName>
    <definedName name="bb_NDhBOEY2MEE0RTcxNDY4Qj" localSheetId="6" hidden="1">#REF!</definedName>
    <definedName name="bb_NDhBOEY2MEE0RTcxNDY4Qj" localSheetId="9" hidden="1">#REF!</definedName>
    <definedName name="bb_NDhBOEY2MEE0RTcxNDY4Qj" hidden="1">#REF!</definedName>
    <definedName name="bb_NDI0QzE3RDM5RjZGNDg2ME" localSheetId="8" hidden="1">[16]Savings!#REF!</definedName>
    <definedName name="bb_NDI0QzE3RDM5RjZGNDg2ME" localSheetId="9" hidden="1">[16]Savings!#REF!</definedName>
    <definedName name="bb_NDI0QzE3RDM5RjZGNDg2ME" hidden="1">[16]Savings!#REF!</definedName>
    <definedName name="bb_NDJBMTNFNjdGODQ2NDdBRD" localSheetId="8" hidden="1">#REF!</definedName>
    <definedName name="bb_NDJBMTNFNjdGODQ2NDdBRD" localSheetId="6" hidden="1">#REF!</definedName>
    <definedName name="bb_NDJBMTNFNjdGODQ2NDdBRD" localSheetId="9" hidden="1">#REF!</definedName>
    <definedName name="bb_NDJBMTNFNjdGODQ2NDdBRD" hidden="1">#REF!</definedName>
    <definedName name="bb_NDkxNDQxQjc2RUNFNDIwRE" localSheetId="8" hidden="1">#REF!</definedName>
    <definedName name="bb_NDkxNDQxQjc2RUNFNDIwRE" localSheetId="6" hidden="1">#REF!</definedName>
    <definedName name="bb_NDkxNDQxQjc2RUNFNDIwRE" localSheetId="9" hidden="1">#REF!</definedName>
    <definedName name="bb_NDkxNDQxQjc2RUNFNDIwRE" hidden="1">#REF!</definedName>
    <definedName name="bb_NDkyM0FFOThBMjVFNEZGMk" localSheetId="6" hidden="1">#REF!</definedName>
    <definedName name="bb_NDkyM0FFOThBMjVFNEZGMk" hidden="1">#REF!</definedName>
    <definedName name="bb_NDlEMTBGRUVFNThDNEM2Qk" localSheetId="6" hidden="1">#REF!</definedName>
    <definedName name="bb_NDlEMTBGRUVFNThDNEM2Qk" hidden="1">#REF!</definedName>
    <definedName name="bb_NDMwRjlDNjczNjQ0NDMzMk" localSheetId="6" hidden="1">#REF!</definedName>
    <definedName name="bb_NDMwRjlDNjczNjQ0NDMzMk" hidden="1">#REF!</definedName>
    <definedName name="bb_NDMxRkE5OEJDNjQ4NEY5RT" localSheetId="6" hidden="1">#REF!</definedName>
    <definedName name="bb_NDMxRkE5OEJDNjQ4NEY5RT" hidden="1">#REF!</definedName>
    <definedName name="bb_NDQ3NjU3RjFCQUJFNDM0M0" localSheetId="6" hidden="1">#REF!</definedName>
    <definedName name="bb_NDQ3NjU3RjFCQUJFNDM0M0" hidden="1">#REF!</definedName>
    <definedName name="bb_NDU0OUQyREExQzFCNDA4NT" localSheetId="6" hidden="1">#REF!</definedName>
    <definedName name="bb_NDU0OUQyREExQzFCNDA4NT" hidden="1">#REF!</definedName>
    <definedName name="bb_NDUzMEQxNUZEOUM4NDRBMk" localSheetId="6" hidden="1">#REF!</definedName>
    <definedName name="bb_NDUzMEQxNUZEOUM4NDRBMk" hidden="1">#REF!</definedName>
    <definedName name="bb_NDVDMkU0N0VDQkNGNDZCNT" localSheetId="6" hidden="1">#REF!</definedName>
    <definedName name="bb_NDVDMkU0N0VDQkNGNDZCNT" hidden="1">#REF!</definedName>
    <definedName name="bb_NDY1NDdCMkNBMTNFNDE5Qj" hidden="1">'[13]Base and Growth PVs'!#REF!</definedName>
    <definedName name="bb_NDY1OTg1RDQyM0ZCNDBGRk" localSheetId="8" hidden="1">#REF!</definedName>
    <definedName name="bb_NDY1OTg1RDQyM0ZCNDBGRk" localSheetId="6" hidden="1">#REF!</definedName>
    <definedName name="bb_NDY1OTg1RDQyM0ZCNDBGRk" localSheetId="9" hidden="1">#REF!</definedName>
    <definedName name="bb_NDY1OTg1RDQyM0ZCNDBGRk" hidden="1">#REF!</definedName>
    <definedName name="bb_NEE2NUE5NkVGMUI2NEE2QU" localSheetId="8" hidden="1">#REF!</definedName>
    <definedName name="bb_NEE2NUE5NkVGMUI2NEE2QU" localSheetId="6" hidden="1">#REF!</definedName>
    <definedName name="bb_NEE2NUE5NkVGMUI2NEE2QU" localSheetId="9" hidden="1">#REF!</definedName>
    <definedName name="bb_NEE2NUE5NkVGMUI2NEE2QU" hidden="1">#REF!</definedName>
    <definedName name="bb_NEE3QUMyODJBNkU5NDc5Nz" localSheetId="6" hidden="1">#REF!</definedName>
    <definedName name="bb_NEE3QUMyODJBNkU5NDc5Nz" hidden="1">#REF!</definedName>
    <definedName name="bb_NEFFNTE0NzREM0Y5NDE5MT" localSheetId="6" hidden="1">#REF!</definedName>
    <definedName name="bb_NEFFNTE0NzREM0Y5NDE5MT" hidden="1">#REF!</definedName>
    <definedName name="bb_NEI4M0UzQ0RCRTM4NEFBOE" localSheetId="6" hidden="1">#REF!</definedName>
    <definedName name="bb_NEI4M0UzQ0RCRTM4NEFBOE" hidden="1">#REF!</definedName>
    <definedName name="bb_NEI4NjIyNkRGRUFCNEEwOU" localSheetId="6" hidden="1">#REF!</definedName>
    <definedName name="bb_NEI4NjIyNkRGRUFCNEEwOU" hidden="1">#REF!</definedName>
    <definedName name="bb_NEM4QzEwNTM0RDhENDI0NE" localSheetId="6" hidden="1">#REF!</definedName>
    <definedName name="bb_NEM4QzEwNTM0RDhENDI0NE" hidden="1">#REF!</definedName>
    <definedName name="bb_NEMwNzY2NEM2OUM3NDk1Mj" hidden="1">'[14]Change in Exposure'!#REF!</definedName>
    <definedName name="bb_NEMxNUNBODI4MDFDNEUyRj" localSheetId="8" hidden="1">#REF!</definedName>
    <definedName name="bb_NEMxNUNBODI4MDFDNEUyRj" localSheetId="6" hidden="1">#REF!</definedName>
    <definedName name="bb_NEMxNUNBODI4MDFDNEUyRj" localSheetId="9" hidden="1">#REF!</definedName>
    <definedName name="bb_NEMxNUNBODI4MDFDNEUyRj" hidden="1">#REF!</definedName>
    <definedName name="bb_NENBNTQzQjE1N0MyNENBMk" localSheetId="6" hidden="1">#REF!</definedName>
    <definedName name="bb_NENBNTQzQjE1N0MyNENBMk" hidden="1">#REF!</definedName>
    <definedName name="bb_NEQ2RkY0MkNCNzc3NDFGME" localSheetId="6" hidden="1">#REF!</definedName>
    <definedName name="bb_NEQ2RkY0MkNCNzc3NDFGME" hidden="1">#REF!</definedName>
    <definedName name="bb_NEQ4RkYwQTAyOEUwNDZEQ0" localSheetId="6" hidden="1">#REF!</definedName>
    <definedName name="bb_NEQ4RkYwQTAyOEUwNDZEQ0" hidden="1">#REF!</definedName>
    <definedName name="bb_NEQzNUFCNkRCM0Q4NEM0RD" hidden="1">'[17]Sum 1'!#REF!</definedName>
    <definedName name="bb_NERGNzAyQzhGOEZDNDM3QU" localSheetId="8" hidden="1">#REF!</definedName>
    <definedName name="bb_NERGNzAyQzhGOEZDNDM3QU" localSheetId="6" hidden="1">#REF!</definedName>
    <definedName name="bb_NERGNzAyQzhGOEZDNDM3QU" localSheetId="9" hidden="1">#REF!</definedName>
    <definedName name="bb_NERGNzAyQzhGOEZDNDM3QU" hidden="1">#REF!</definedName>
    <definedName name="bb_NEU1N0JDMUI2QTc1NERGMT" localSheetId="8" hidden="1">#REF!</definedName>
    <definedName name="bb_NEU1N0JDMUI2QTc1NERGMT" localSheetId="6" hidden="1">#REF!</definedName>
    <definedName name="bb_NEU1N0JDMUI2QTc1NERGMT" localSheetId="9" hidden="1">#REF!</definedName>
    <definedName name="bb_NEU1N0JDMUI2QTc1NERGMT" hidden="1">#REF!</definedName>
    <definedName name="bb_NEU4NjI2NDIyNTQyNDk2ME" localSheetId="8" hidden="1">[16]Savings!#REF!</definedName>
    <definedName name="bb_NEU4NjI2NDIyNTQyNDk2ME" localSheetId="9" hidden="1">[16]Savings!#REF!</definedName>
    <definedName name="bb_NEU4NjI2NDIyNTQyNDk2ME" hidden="1">[16]Savings!#REF!</definedName>
    <definedName name="bb_NEUwQ0YwMDJBQzEzNDJFNz" localSheetId="8" hidden="1">#REF!</definedName>
    <definedName name="bb_NEUwQ0YwMDJBQzEzNDJFNz" localSheetId="6" hidden="1">#REF!</definedName>
    <definedName name="bb_NEUwQ0YwMDJBQzEzNDJFNz" localSheetId="9" hidden="1">#REF!</definedName>
    <definedName name="bb_NEUwQ0YwMDJBQzEzNDJFNz" hidden="1">#REF!</definedName>
    <definedName name="bb_NEVFNzNBQjc5ODBDNDNCRj" localSheetId="6" hidden="1">#REF!</definedName>
    <definedName name="bb_NEVFNzNBQjc5ODBDNDNCRj" hidden="1">#REF!</definedName>
    <definedName name="bb_NjA4NjA5MkVBRTkzNDgwRD" localSheetId="6" hidden="1">#REF!</definedName>
    <definedName name="bb_NjA4NjA5MkVBRTkzNDgwRD" hidden="1">#REF!</definedName>
    <definedName name="bb_NjA4RjRDRkRDNEZBNDY3Mk" localSheetId="6" hidden="1">#REF!</definedName>
    <definedName name="bb_NjA4RjRDRkRDNEZBNDY3Mk" hidden="1">#REF!</definedName>
    <definedName name="bb_NjAwRDIyOTMzN0I4NDNEQT" hidden="1">[16]Savings!#REF!</definedName>
    <definedName name="bb_NjcxNDY4MkZEQzdENDcxNE" localSheetId="8" hidden="1">#REF!</definedName>
    <definedName name="bb_NjcxNDY4MkZEQzdENDcxNE" localSheetId="6" hidden="1">#REF!</definedName>
    <definedName name="bb_NjcxNDY4MkZEQzdENDcxNE" localSheetId="9" hidden="1">#REF!</definedName>
    <definedName name="bb_NjcxNDY4MkZEQzdENDcxNE" hidden="1">#REF!</definedName>
    <definedName name="bb_NjczRUM5NTI3NEM3NEI5OD" localSheetId="8" hidden="1">#REF!</definedName>
    <definedName name="bb_NjczRUM5NTI3NEM3NEI5OD" localSheetId="6" hidden="1">#REF!</definedName>
    <definedName name="bb_NjczRUM5NTI3NEM3NEI5OD" localSheetId="9" hidden="1">#REF!</definedName>
    <definedName name="bb_NjczRUM5NTI3NEM3NEI5OD" hidden="1">#REF!</definedName>
    <definedName name="bb_NjdBOTNCQjgwOThGNDEwOE" localSheetId="6" hidden="1">#REF!</definedName>
    <definedName name="bb_NjdBOTNCQjgwOThGNDEwOE" hidden="1">#REF!</definedName>
    <definedName name="bb_NjdCQ0Y4RDAwNjEzNDI4M0" localSheetId="6" hidden="1">#REF!</definedName>
    <definedName name="bb_NjdCQ0Y4RDAwNjEzNDI4M0" hidden="1">#REF!</definedName>
    <definedName name="bb_NjEyRjVGQkE0NzIxNDRCQj" localSheetId="6" hidden="1">#REF!</definedName>
    <definedName name="bb_NjEyRjVGQkE0NzIxNDRCQj" hidden="1">#REF!</definedName>
    <definedName name="bb_Njg1NENGQTk3M0U5NEZEND" localSheetId="6" hidden="1">#REF!</definedName>
    <definedName name="bb_Njg1NENGQTk3M0U5NEZEND" hidden="1">#REF!</definedName>
    <definedName name="bb_NjhDRTI2MzBEODAzNDcxOD" localSheetId="6" hidden="1">#REF!</definedName>
    <definedName name="bb_NjhDRTI2MzBEODAzNDcxOD" hidden="1">#REF!</definedName>
    <definedName name="bb_NjI3RTAyQ0YyNTdGNDQ2Qz" localSheetId="6" hidden="1">#REF!</definedName>
    <definedName name="bb_NjI3RTAyQ0YyNTdGNDQ2Qz" hidden="1">#REF!</definedName>
    <definedName name="bb_NjlFNTdDRUM3NURFNDMzQz" hidden="1">[9]Various!#REF!</definedName>
    <definedName name="bb_NjQyRTdEMDdBMUJGNDU4Qk" localSheetId="8" hidden="1">#REF!</definedName>
    <definedName name="bb_NjQyRTdEMDdBMUJGNDU4Qk" localSheetId="6" hidden="1">#REF!</definedName>
    <definedName name="bb_NjQyRTdEMDdBMUJGNDU4Qk" localSheetId="9" hidden="1">#REF!</definedName>
    <definedName name="bb_NjQyRTdEMDdBMUJGNDU4Qk" hidden="1">#REF!</definedName>
    <definedName name="bb_NjRGRUU0N0M2NTkyNDkwNE" localSheetId="8" hidden="1">#REF!</definedName>
    <definedName name="bb_NjRGRUU0N0M2NTkyNDkwNE" localSheetId="6" hidden="1">#REF!</definedName>
    <definedName name="bb_NjRGRUU0N0M2NTkyNDkwNE" localSheetId="9" hidden="1">#REF!</definedName>
    <definedName name="bb_NjRGRUU0N0M2NTkyNDkwNE" hidden="1">#REF!</definedName>
    <definedName name="bb_NjU0MTFDQjdCRkI0NDYzNU" localSheetId="6" hidden="1">#REF!</definedName>
    <definedName name="bb_NjU0MTFDQjdCRkI0NDYzNU" hidden="1">#REF!</definedName>
    <definedName name="bb_NjY4NEQyMzA2MDQ5NEZCMU" localSheetId="6" hidden="1">#REF!</definedName>
    <definedName name="bb_NjY4NEQyMzA2MDQ5NEZCMU" hidden="1">#REF!</definedName>
    <definedName name="bb_NjYzQzU3QTQ4QkM1NDJBOT" localSheetId="6" hidden="1">#REF!</definedName>
    <definedName name="bb_NjYzQzU3QTQ4QkM1NDJBOT" hidden="1">#REF!</definedName>
    <definedName name="bb_NjZCRTMyNUFDQURGNDAyNj" localSheetId="6" hidden="1">#REF!</definedName>
    <definedName name="bb_NjZCRTMyNUFDQURGNDAyNj" hidden="1">#REF!</definedName>
    <definedName name="bb_NkFGMTI2MkZCQURCNDZCND" localSheetId="6" hidden="1">#REF!</definedName>
    <definedName name="bb_NkFGMTI2MkZCQURCNDZCND" hidden="1">#REF!</definedName>
    <definedName name="bb_NkI0NkFBOUY2RDU3NEJGOE" localSheetId="6" hidden="1">#REF!</definedName>
    <definedName name="bb_NkI0NkFBOUY2RDU3NEJGOE" hidden="1">#REF!</definedName>
    <definedName name="bb_NkJDNDY2MDQyRUZFNDY5OT" localSheetId="6" hidden="1">#REF!</definedName>
    <definedName name="bb_NkJDNDY2MDQyRUZFNDY5OT" hidden="1">#REF!</definedName>
    <definedName name="bb_NkM0RTAwOUJCRUZCNDYxM0" hidden="1">'[12]HTA Drivers'!#REF!</definedName>
    <definedName name="bb_NkMwMTQyMkYzQjc3NDJCN0" localSheetId="8" hidden="1">#REF!</definedName>
    <definedName name="bb_NkMwMTQyMkYzQjc3NDJCN0" localSheetId="6" hidden="1">#REF!</definedName>
    <definedName name="bb_NkMwMTQyMkYzQjc3NDJCN0" localSheetId="9" hidden="1">#REF!</definedName>
    <definedName name="bb_NkMwMTQyMkYzQjc3NDJCN0" hidden="1">#REF!</definedName>
    <definedName name="bb_NkNBQkNGODQ4MDFCNEI1QU" localSheetId="8" hidden="1">#REF!</definedName>
    <definedName name="bb_NkNBQkNGODQ4MDFCNEI1QU" localSheetId="6" hidden="1">#REF!</definedName>
    <definedName name="bb_NkNBQkNGODQ4MDFCNEI1QU" localSheetId="9" hidden="1">#REF!</definedName>
    <definedName name="bb_NkNBQkNGODQ4MDFCNEI1QU" hidden="1">#REF!</definedName>
    <definedName name="bb_NkQ1MzY5NkRGQTk3NDM0Qj" localSheetId="8" hidden="1">[16]Savings!#REF!</definedName>
    <definedName name="bb_NkQ1MzY5NkRGQTk3NDM0Qj" localSheetId="9" hidden="1">[16]Savings!#REF!</definedName>
    <definedName name="bb_NkQ1MzY5NkRGQTk3NDM0Qj" hidden="1">[16]Savings!#REF!</definedName>
    <definedName name="bb_NkQ3QkFCNkEyNjlGNDNEMz" localSheetId="8" hidden="1">#REF!</definedName>
    <definedName name="bb_NkQ3QkFCNkEyNjlGNDNEMz" localSheetId="6" hidden="1">#REF!</definedName>
    <definedName name="bb_NkQ3QkFCNkEyNjlGNDNEMz" localSheetId="9" hidden="1">#REF!</definedName>
    <definedName name="bb_NkQ3QkFCNkEyNjlGNDNEMz" hidden="1">#REF!</definedName>
    <definedName name="bb_NkREN0JFQUY4OTdBNDlCOU" localSheetId="8" hidden="1">[18]SUTVAT!#REF!</definedName>
    <definedName name="bb_NkREN0JFQUY4OTdBNDlCOU" localSheetId="6" hidden="1">[18]SUTVAT!#REF!</definedName>
    <definedName name="bb_NkREN0JFQUY4OTdBNDlCOU" localSheetId="9" hidden="1">[18]SUTVAT!#REF!</definedName>
    <definedName name="bb_NkREN0JFQUY4OTdBNDlCOU" hidden="1">[18]SUTVAT!#REF!</definedName>
    <definedName name="bb_NkU1NkI4RDhDOEI3NDQxNk" localSheetId="8" hidden="1">#REF!</definedName>
    <definedName name="bb_NkU1NkI4RDhDOEI3NDQxNk" localSheetId="6" hidden="1">#REF!</definedName>
    <definedName name="bb_NkU1NkI4RDhDOEI3NDQxNk" localSheetId="9" hidden="1">#REF!</definedName>
    <definedName name="bb_NkU1NkI4RDhDOEI3NDQxNk" hidden="1">#REF!</definedName>
    <definedName name="bb_NkVGRTJGOUIxMzQyNDIyNj" localSheetId="8" hidden="1">#REF!</definedName>
    <definedName name="bb_NkVGRTJGOUIxMzQyNDIyNj" localSheetId="6" hidden="1">#REF!</definedName>
    <definedName name="bb_NkVGRTJGOUIxMzQyNDIyNj" localSheetId="9" hidden="1">#REF!</definedName>
    <definedName name="bb_NkVGRTJGOUIxMzQyNDIyNj" hidden="1">#REF!</definedName>
    <definedName name="bb_NkY0QkI3OEU0QjNCNDVBRk" localSheetId="6" hidden="1">#REF!</definedName>
    <definedName name="bb_NkY0QkI3OEU0QjNCNDVBRk" hidden="1">#REF!</definedName>
    <definedName name="bb_NkZGODE2MzNFOEM0NEJDMj" localSheetId="6" hidden="1">#REF!</definedName>
    <definedName name="bb_NkZGODE2MzNFOEM0NEJDMj" hidden="1">#REF!</definedName>
    <definedName name="bb_NTA3OUE3MTAxQjAwNDE0OT" localSheetId="6" hidden="1">#REF!</definedName>
    <definedName name="bb_NTA3OUE3MTAxQjAwNDE0OT" hidden="1">#REF!</definedName>
    <definedName name="bb_NTAwNjQyRTExMkNDNDhGM0" localSheetId="6" hidden="1">#REF!</definedName>
    <definedName name="bb_NTAwNjQyRTExMkNDNDhGM0" hidden="1">#REF!</definedName>
    <definedName name="bb_NTBBMEIyMkZCMkM3NEI3N0" localSheetId="6" hidden="1">#REF!</definedName>
    <definedName name="bb_NTBBMEIyMkZCMkM3NEI3N0" hidden="1">#REF!</definedName>
    <definedName name="bb_NTBCMjI4REQ1MDkwNDg3Qj" localSheetId="6" hidden="1">#REF!</definedName>
    <definedName name="bb_NTBCMjI4REQ1MDkwNDg3Qj" hidden="1">#REF!</definedName>
    <definedName name="bb_NTc3NDk5Q0QzMTcxNDFEMD" localSheetId="6" hidden="1">#REF!</definedName>
    <definedName name="bb_NTc3NDk5Q0QzMTcxNDFEMD" hidden="1">#REF!</definedName>
    <definedName name="bb_NTc3NDkyOEUxNzlFNDY3NE" localSheetId="6" hidden="1">#REF!</definedName>
    <definedName name="bb_NTc3NDkyOEUxNzlFNDY3NE" hidden="1">#REF!</definedName>
    <definedName name="bb_NTdCNUZBMjJEOTkzNDkxRk" localSheetId="6" hidden="1">#REF!</definedName>
    <definedName name="bb_NTdCNUZBMjJEOTkzNDkxRk" hidden="1">#REF!</definedName>
    <definedName name="bb_NTdGMEJDQzBDNTc1NDc1Qj" localSheetId="6" hidden="1">#REF!</definedName>
    <definedName name="bb_NTdGMEJDQzBDNTc1NDc1Qj" hidden="1">#REF!</definedName>
    <definedName name="bb_NTE5ODlFODBFRDkzNDc0RT" hidden="1">[18]SUTVAT!#REF!</definedName>
    <definedName name="bb_NTExMTQ2OEE3ODY2NDE2RD" localSheetId="8" hidden="1">#REF!</definedName>
    <definedName name="bb_NTExMTQ2OEE3ODY2NDE2RD" localSheetId="6" hidden="1">#REF!</definedName>
    <definedName name="bb_NTExMTQ2OEE3ODY2NDE2RD" localSheetId="9" hidden="1">#REF!</definedName>
    <definedName name="bb_NTExMTQ2OEE3ODY2NDE2RD" hidden="1">#REF!</definedName>
    <definedName name="bb_NTEyREU0NTlENkEwNDY3ME" localSheetId="8" hidden="1">#REF!</definedName>
    <definedName name="bb_NTEyREU0NTlENkEwNDY3ME" localSheetId="6" hidden="1">#REF!</definedName>
    <definedName name="bb_NTEyREU0NTlENkEwNDY3ME" localSheetId="9" hidden="1">#REF!</definedName>
    <definedName name="bb_NTEyREU0NTlENkEwNDY3ME" hidden="1">#REF!</definedName>
    <definedName name="bb_NThFOTVEREEwREIzNDYxRU" localSheetId="6" hidden="1">#REF!</definedName>
    <definedName name="bb_NThFOTVEREEwREIzNDYxRU" hidden="1">#REF!</definedName>
    <definedName name="bb_NTI5NzZCRTI2QTRCNEUzNj" localSheetId="6" hidden="1">#REF!</definedName>
    <definedName name="bb_NTI5NzZCRTI2QTRCNEUzNj" hidden="1">#REF!</definedName>
    <definedName name="bb_NTIzQzA3RDlENjczNDU1RT" localSheetId="6" hidden="1">#REF!</definedName>
    <definedName name="bb_NTIzQzA3RDlENjczNDU1RT" hidden="1">#REF!</definedName>
    <definedName name="bb_NTJBQzE0M0FCRkRENEMzQU" localSheetId="6" hidden="1">#REF!</definedName>
    <definedName name="bb_NTJBQzE0M0FCRkRENEMzQU" hidden="1">#REF!</definedName>
    <definedName name="bb_NTJFNkI2RjZCOUQ2NDI0RT" localSheetId="6" hidden="1">#REF!</definedName>
    <definedName name="bb_NTJFNkI2RjZCOUQ2NDI0RT" hidden="1">#REF!</definedName>
    <definedName name="bb_NTlBNUUxMUIzNDI3NEUwNz" localSheetId="6" hidden="1">#REF!</definedName>
    <definedName name="bb_NTlBNUUxMUIzNDI3NEUwNz" hidden="1">#REF!</definedName>
    <definedName name="bb_NTU5MzZDMDZFRDVFNEUxMU" localSheetId="6" hidden="1">#REF!</definedName>
    <definedName name="bb_NTU5MzZDMDZFRDVFNEUxMU" hidden="1">#REF!</definedName>
    <definedName name="bb_NUE0NEE3RDE4OTM1NDc4NU" localSheetId="6" hidden="1">#REF!</definedName>
    <definedName name="bb_NUE0NEE3RDE4OTM1NDc4NU" hidden="1">#REF!</definedName>
    <definedName name="bb_NUE2QTE2Q0E5M0VCNDA5OT" localSheetId="6" hidden="1">#REF!</definedName>
    <definedName name="bb_NUE2QTE2Q0E5M0VCNDA5OT" hidden="1">#REF!</definedName>
    <definedName name="bb_NUI3MDJERUU1RTg2NDkwMj" localSheetId="6" hidden="1">#REF!</definedName>
    <definedName name="bb_NUI3MDJERUU1RTg2NDkwMj" hidden="1">#REF!</definedName>
    <definedName name="bb_NUQ1NkI1RDY2NkEyNDk0QU" localSheetId="6" hidden="1">#REF!</definedName>
    <definedName name="bb_NUQ1NkI1RDY2NkEyNDk0QU" hidden="1">#REF!</definedName>
    <definedName name="bb_NUQyMzkwN0RCMjNFNDBFMz" localSheetId="6" hidden="1">#REF!</definedName>
    <definedName name="bb_NUQyMzkwN0RCMjNFNDBFMz" hidden="1">#REF!</definedName>
    <definedName name="bb_NUQzRDYxNDZDNTdBNEUwN0" localSheetId="6" hidden="1">#REF!</definedName>
    <definedName name="bb_NUQzRDYxNDZDNTdBNEUwN0" hidden="1">#REF!</definedName>
    <definedName name="bb_NUU4QzA4RDEzMjI1NDgxQk" localSheetId="6" hidden="1">#REF!</definedName>
    <definedName name="bb_NUU4QzA4RDEzMjI1NDgxQk" hidden="1">#REF!</definedName>
    <definedName name="bb_NUUwMzYwQ0JBQjIxNEUxRU" hidden="1">'[14]Change in Exposure'!#REF!</definedName>
    <definedName name="bb_NUUxODcyREZFMkQxNEJFMD" localSheetId="8" hidden="1">#REF!</definedName>
    <definedName name="bb_NUUxODcyREZFMkQxNEJFMD" localSheetId="6" hidden="1">#REF!</definedName>
    <definedName name="bb_NUUxODcyREZFMkQxNEJFMD" localSheetId="9" hidden="1">#REF!</definedName>
    <definedName name="bb_NUUxODcyREZFMkQxNEJFMD" hidden="1">#REF!</definedName>
    <definedName name="bb_NUZBOEIxRDVBRjgxNDgxRE" localSheetId="8" hidden="1">#REF!</definedName>
    <definedName name="bb_NUZBOEIxRDVBRjgxNDgxRE" localSheetId="6" hidden="1">#REF!</definedName>
    <definedName name="bb_NUZBOEIxRDVBRjgxNDgxRE" localSheetId="9" hidden="1">#REF!</definedName>
    <definedName name="bb_NUZBOEIxRDVBRjgxNDgxRE" hidden="1">#REF!</definedName>
    <definedName name="bb_NUZBRUU2QUE1QzQ3NEMyMz" localSheetId="6" hidden="1">#REF!</definedName>
    <definedName name="bb_NUZBRUU2QUE1QzQ3NEMyMz" hidden="1">#REF!</definedName>
    <definedName name="bb_Nzc0NEZGRDYyOUZDNDkyMz" localSheetId="6" hidden="1">#REF!</definedName>
    <definedName name="bb_Nzc0NEZGRDYyOUZDNDkyMz" hidden="1">#REF!</definedName>
    <definedName name="bb_Nzc4RUU0QkQ0ODFDNEFGQU" localSheetId="6" hidden="1">#REF!</definedName>
    <definedName name="bb_Nzc4RUU0QkQ0ODFDNEFGQU" hidden="1">#REF!</definedName>
    <definedName name="bb_NzdBNDQyRTcwOTMxNDg2OU" localSheetId="6" hidden="1">#REF!</definedName>
    <definedName name="bb_NzdBNDQyRTcwOTMxNDg2OU" hidden="1">#REF!</definedName>
    <definedName name="bb_NzE3OTM2M0MyMkU1NDJGNj" localSheetId="6" hidden="1">#REF!</definedName>
    <definedName name="bb_NzE3OTM2M0MyMkU1NDJGNj" hidden="1">#REF!</definedName>
    <definedName name="bb_NzE5NzFBMjlGNzVGNDM5M0" localSheetId="6" hidden="1">#REF!</definedName>
    <definedName name="bb_NzE5NzFBMjlGNzVGNDM5M0" hidden="1">#REF!</definedName>
    <definedName name="bb_NzExQTlFRDYzNTA5NDJBNE" localSheetId="6" hidden="1">#REF!</definedName>
    <definedName name="bb_NzExQTlFRDYzNTA5NDJBNE" hidden="1">#REF!</definedName>
    <definedName name="bb_NzEyM0VCMjk4MzgwNDJFMT" localSheetId="6" hidden="1">#REF!</definedName>
    <definedName name="bb_NzEyM0VCMjk4MzgwNDJFMT" hidden="1">#REF!</definedName>
    <definedName name="bb_NzFEN0FDOTY5N0U2NDE0Q0" localSheetId="6" hidden="1">#REF!</definedName>
    <definedName name="bb_NzFEN0FDOTY5N0U2NDE0Q0" hidden="1">#REF!</definedName>
    <definedName name="bb_NzgyNTE1RkQ2NEU5NDgxNj" hidden="1">[9]Various!#REF!</definedName>
    <definedName name="bb_NzgzQTRCNTkwMTBDNEExRj" localSheetId="8" hidden="1">#REF!</definedName>
    <definedName name="bb_NzgzQTRCNTkwMTBDNEExRj" localSheetId="6" hidden="1">#REF!</definedName>
    <definedName name="bb_NzgzQTRCNTkwMTBDNEExRj" localSheetId="9" hidden="1">#REF!</definedName>
    <definedName name="bb_NzgzQTRCNTkwMTBDNEExRj" hidden="1">#REF!</definedName>
    <definedName name="bb_NzhCQjI3Qzg0MDI5NEYwNj" localSheetId="8" hidden="1">#REF!</definedName>
    <definedName name="bb_NzhCQjI3Qzg0MDI5NEYwNj" localSheetId="6" hidden="1">#REF!</definedName>
    <definedName name="bb_NzhCQjI3Qzg0MDI5NEYwNj" localSheetId="9" hidden="1">#REF!</definedName>
    <definedName name="bb_NzhCQjI3Qzg0MDI5NEYwNj" hidden="1">#REF!</definedName>
    <definedName name="bb_Nzk0RDA2OThGNThFNDBFME" localSheetId="6" hidden="1">#REF!</definedName>
    <definedName name="bb_Nzk0RDA2OThGNThFNDBFME" hidden="1">#REF!</definedName>
    <definedName name="bb_NzkxNTUwRDdEQ0NGNENGNk" hidden="1">[16]Savings!#REF!</definedName>
    <definedName name="bb_NzNENENDMEM5MUU1NDg1MU" localSheetId="8" hidden="1">#REF!</definedName>
    <definedName name="bb_NzNENENDMEM5MUU1NDg1MU" localSheetId="6" hidden="1">#REF!</definedName>
    <definedName name="bb_NzNENENDMEM5MUU1NDg1MU" localSheetId="9" hidden="1">#REF!</definedName>
    <definedName name="bb_NzNENENDMEM5MUU1NDg1MU" hidden="1">#REF!</definedName>
    <definedName name="bb_NzVBRDIzODIyMjU0NDA5RT" localSheetId="8" hidden="1">#REF!</definedName>
    <definedName name="bb_NzVBRDIzODIyMjU0NDA5RT" localSheetId="6" hidden="1">#REF!</definedName>
    <definedName name="bb_NzVBRDIzODIyMjU0NDA5RT" localSheetId="9" hidden="1">#REF!</definedName>
    <definedName name="bb_NzVBRDIzODIyMjU0NDA5RT" hidden="1">#REF!</definedName>
    <definedName name="bb_NzYzMjRBNEI5QTk0NEE2OD" localSheetId="6" hidden="1">#REF!</definedName>
    <definedName name="bb_NzYzMjRBNEI5QTk0NEE2OD" hidden="1">#REF!</definedName>
    <definedName name="bb_NzZGNDdERkUzM0YyNDdEMz" localSheetId="6" hidden="1">#REF!</definedName>
    <definedName name="bb_NzZGNDdERkUzM0YyNDdEMz" hidden="1">#REF!</definedName>
    <definedName name="bb_ODA5NENCNEY0QUYzNDFBMk" localSheetId="6" hidden="1">#REF!</definedName>
    <definedName name="bb_ODA5NENCNEY0QUYzNDFBMk" hidden="1">#REF!</definedName>
    <definedName name="bb_ODAzQzYzRjY4MjY1NDJBQT" localSheetId="6" hidden="1">#REF!</definedName>
    <definedName name="bb_ODAzQzYzRjY4MjY1NDJBQT" hidden="1">#REF!</definedName>
    <definedName name="bb_ODc1OTBBQzQ2NzgwNEM3RU" localSheetId="6" hidden="1">#REF!</definedName>
    <definedName name="bb_ODc1OTBBQzQ2NzgwNEM3RU" hidden="1">#REF!</definedName>
    <definedName name="bb_ODc3MUI3Q0UyQTAwNDRFQz" localSheetId="6" hidden="1">#REF!</definedName>
    <definedName name="bb_ODc3MUI3Q0UyQTAwNDRFQz" hidden="1">#REF!</definedName>
    <definedName name="bb_ODc5Qjc0QzZEMDczNDQwOE" localSheetId="6" hidden="1">#REF!</definedName>
    <definedName name="bb_ODc5Qjc0QzZEMDczNDQwOE" hidden="1">#REF!</definedName>
    <definedName name="bb_ODczNTE0NEFFRTc5NEExM0" localSheetId="6" hidden="1">#REF!</definedName>
    <definedName name="bb_ODczNTE0NEFFRTc5NEExM0" hidden="1">#REF!</definedName>
    <definedName name="bb_ODEwNjRCRTgwMDI4NEQwOE" localSheetId="6" hidden="1">#REF!</definedName>
    <definedName name="bb_ODEwNjRCRTgwMDI4NEQwOE" hidden="1">#REF!</definedName>
    <definedName name="bb_ODFDOEMxMUJBNkNBNDY4Mj" localSheetId="6" hidden="1">#REF!</definedName>
    <definedName name="bb_ODFDOEMxMUJBNkNBNDY4Mj" hidden="1">#REF!</definedName>
    <definedName name="bb_ODg2QTUyNzRDQkYyNDMwMk" localSheetId="6" hidden="1">#REF!</definedName>
    <definedName name="bb_ODg2QTUyNzRDQkYyNDMwMk" hidden="1">#REF!</definedName>
    <definedName name="bb_ODJBRDBDMUY3MTNDNDQzMT" localSheetId="6" hidden="1">#REF!</definedName>
    <definedName name="bb_ODJBRDBDMUY3MTNDNDQzMT" hidden="1">#REF!</definedName>
    <definedName name="bb_ODJDOUE4RkYxMkY1NDNGQj" localSheetId="6" hidden="1">#REF!</definedName>
    <definedName name="bb_ODJDOUE4RkYxMkY1NDNGQj" hidden="1">#REF!</definedName>
    <definedName name="bb_ODJFNUQxNEM0MzI2NDlCQj" localSheetId="6" hidden="1">#REF!</definedName>
    <definedName name="bb_ODJFNUQxNEM0MzI2NDlCQj" hidden="1">#REF!</definedName>
    <definedName name="bb_ODJGRTk2M0FCREM3NDI1RE" localSheetId="6" hidden="1">#REF!</definedName>
    <definedName name="bb_ODJGRTk2M0FCREM3NDI1RE" hidden="1">#REF!</definedName>
    <definedName name="bb_ODk0MDg0MUJFNjExNDE1Nz" localSheetId="6" hidden="1">#REF!</definedName>
    <definedName name="bb_ODk0MDg0MUJFNjExNDE1Nz" hidden="1">#REF!</definedName>
    <definedName name="bb_ODM4MThGMjc1RDdFNEQ5MU" localSheetId="6" hidden="1">#REF!</definedName>
    <definedName name="bb_ODM4MThGMjc1RDdFNEQ5MU" hidden="1">#REF!</definedName>
    <definedName name="bb_ODNBMUVFQTA2MjFCNDRDMU" localSheetId="6" hidden="1">#REF!</definedName>
    <definedName name="bb_ODNBMUVFQTA2MjFCNDRDMU" hidden="1">#REF!</definedName>
    <definedName name="bb_ODQ4QTNBN0NFOUUwNEIwOE" localSheetId="6" hidden="1">#REF!</definedName>
    <definedName name="bb_ODQ4QTNBN0NFOUUwNEIwOE" hidden="1">#REF!</definedName>
    <definedName name="bb_ODQxQTFFQkE0Q0Y3NDU0RT" localSheetId="6" hidden="1">#REF!</definedName>
    <definedName name="bb_ODQxQTFFQkE0Q0Y3NDU0RT" hidden="1">#REF!</definedName>
    <definedName name="bb_ODRFMjkwQ0Q3QzFFNDNERT" localSheetId="6" hidden="1">#REF!</definedName>
    <definedName name="bb_ODRFMjkwQ0Q3QzFFNDNERT" hidden="1">#REF!</definedName>
    <definedName name="bb_ODU4MzcyRUQyNjk2NDY2OU" localSheetId="6" hidden="1">#REF!</definedName>
    <definedName name="bb_ODU4MzcyRUQyNjk2NDY2OU" hidden="1">#REF!</definedName>
    <definedName name="bb_ODU4OUY2NDVFQzBGNDVCNk" localSheetId="6" hidden="1">#REF!</definedName>
    <definedName name="bb_ODU4OUY2NDVFQzBGNDVCNk" hidden="1">#REF!</definedName>
    <definedName name="bb_ODU5Qjc5NTEzNDVDNEQ1Mz" localSheetId="6" hidden="1">#REF!</definedName>
    <definedName name="bb_ODU5Qjc5NTEzNDVDNEQ1Mz" hidden="1">#REF!</definedName>
    <definedName name="bb_ODVCNTI5QTA1MDlDNEMxQz" localSheetId="6" hidden="1">#REF!</definedName>
    <definedName name="bb_ODVCNTI5QTA1MDlDNEMxQz" hidden="1">#REF!</definedName>
    <definedName name="bb_ODVFMENERDFEQzNENDRDNE" localSheetId="6" hidden="1">#REF!</definedName>
    <definedName name="bb_ODVFMENERDFEQzNENDRDNE" hidden="1">#REF!</definedName>
    <definedName name="bb_OEE1ODQ5NEIzODc0NEU0MT" hidden="1">'[19]Debt Service Summary'!#REF!</definedName>
    <definedName name="bb_OEM4NkIyOUQ5RDQ1NDhGQj" localSheetId="8" hidden="1">#REF!</definedName>
    <definedName name="bb_OEM4NkIyOUQ5RDQ1NDhGQj" localSheetId="6" hidden="1">#REF!</definedName>
    <definedName name="bb_OEM4NkIyOUQ5RDQ1NDhGQj" localSheetId="9" hidden="1">#REF!</definedName>
    <definedName name="bb_OEM4NkIyOUQ5RDQ1NDhGQj" hidden="1">#REF!</definedName>
    <definedName name="bb_OENDN0UzQTE4QzVGNDU2Mz" localSheetId="8" hidden="1">'[17]Sum 1'!#REF!</definedName>
    <definedName name="bb_OENDN0UzQTE4QzVGNDU2Mz" localSheetId="6" hidden="1">'[17]Sum 1'!#REF!</definedName>
    <definedName name="bb_OENDN0UzQTE4QzVGNDU2Mz" localSheetId="9" hidden="1">'[17]Sum 1'!#REF!</definedName>
    <definedName name="bb_OENDN0UzQTE4QzVGNDU2Mz" hidden="1">'[17]Sum 1'!#REF!</definedName>
    <definedName name="bb_OENERDBDMTMyQUVENDMxQT" localSheetId="8" hidden="1">#REF!</definedName>
    <definedName name="bb_OENERDBDMTMyQUVENDMxQT" localSheetId="6" hidden="1">#REF!</definedName>
    <definedName name="bb_OENERDBDMTMyQUVENDMxQT" localSheetId="9" hidden="1">#REF!</definedName>
    <definedName name="bb_OENERDBDMTMyQUVENDMxQT" hidden="1">#REF!</definedName>
    <definedName name="bb_OENERTQzQkFEQkQ4NDdFMk" localSheetId="8" hidden="1">#REF!</definedName>
    <definedName name="bb_OENERTQzQkFEQkQ4NDdFMk" localSheetId="6" hidden="1">#REF!</definedName>
    <definedName name="bb_OENERTQzQkFEQkQ4NDdFMk" localSheetId="9" hidden="1">#REF!</definedName>
    <definedName name="bb_OENERTQzQkFEQkQ4NDdFMk" hidden="1">#REF!</definedName>
    <definedName name="bb_OEQ5MERERkEzOUMyNEQ0RU" localSheetId="6" hidden="1">#REF!</definedName>
    <definedName name="bb_OEQ5MERERkEzOUMyNEQ0RU" hidden="1">#REF!</definedName>
    <definedName name="bb_OEQyRDEwQUNEMUVBNEUyQk" localSheetId="6" hidden="1">#REF!</definedName>
    <definedName name="bb_OEQyRDEwQUNEMUVBNEUyQk" hidden="1">#REF!</definedName>
    <definedName name="bb_OERGOEMzNDgyNUJENDk2N0" localSheetId="6" hidden="1">#REF!</definedName>
    <definedName name="bb_OERGOEMzNDgyNUJENDk2N0" hidden="1">#REF!</definedName>
    <definedName name="bb_OEUwQ0U3OEMxMTk0NDlBQz" localSheetId="6" hidden="1">#REF!</definedName>
    <definedName name="bb_OEUwQ0U3OEMxMTk0NDlBQz" hidden="1">#REF!</definedName>
    <definedName name="bb_OEVDQTY5MjhGNERENDlCMT" localSheetId="6" hidden="1">#REF!</definedName>
    <definedName name="bb_OEVDQTY5MjhGNERENDlCMT" hidden="1">#REF!</definedName>
    <definedName name="bb_OEVERjU0RTFBQzAyNDYzQ0" localSheetId="6" hidden="1">#REF!</definedName>
    <definedName name="bb_OEVERjU0RTFBQzAyNDYzQ0" hidden="1">#REF!</definedName>
    <definedName name="bb_OTA0MkE5NTAyQzY0NEY1Mj" localSheetId="6" hidden="1">#REF!</definedName>
    <definedName name="bb_OTA0MkE5NTAyQzY0NEY1Mj" hidden="1">#REF!</definedName>
    <definedName name="bb_OTA2NzQzNTNFODg1NEE0MD" localSheetId="6" hidden="1">#REF!</definedName>
    <definedName name="bb_OTA2NzQzNTNFODg1NEE0MD" hidden="1">#REF!</definedName>
    <definedName name="bb_OTA4QzIxREFBQjI5NDE5Nk" localSheetId="6" hidden="1">#REF!</definedName>
    <definedName name="bb_OTA4QzIxREFBQjI5NDE5Nk" hidden="1">#REF!</definedName>
    <definedName name="bb_OTAwNUYzQzM4RTZFNDEwQT" localSheetId="6" hidden="1">#REF!</definedName>
    <definedName name="bb_OTAwNUYzQzM4RTZFNDEwQT" hidden="1">#REF!</definedName>
    <definedName name="bb_OTc3MUREMjY2Qjc1NDI4Nj" localSheetId="6" hidden="1">#REF!</definedName>
    <definedName name="bb_OTc3MUREMjY2Qjc1NDI4Nj" hidden="1">#REF!</definedName>
    <definedName name="bb_OTdFRkM3Q0UwNDg0NDBEOE" localSheetId="6" hidden="1">#REF!</definedName>
    <definedName name="bb_OTdFRkM3Q0UwNDg0NDBEOE" hidden="1">#REF!</definedName>
    <definedName name="bb_OTFCMjAwRjk4QzQ1NENERU" localSheetId="6" hidden="1">#REF!</definedName>
    <definedName name="bb_OTFCMjAwRjk4QzQ1NENERU" hidden="1">#REF!</definedName>
    <definedName name="bb_OTI2QkM2M0E0Njc5NEMwQU" localSheetId="6" hidden="1">#REF!</definedName>
    <definedName name="bb_OTI2QkM2M0E0Njc5NEMwQU" hidden="1">#REF!</definedName>
    <definedName name="bb_OTI4OEM3RkY4QTQzNDY5QU" localSheetId="6" hidden="1">#REF!</definedName>
    <definedName name="bb_OTI4OEM3RkY4QTQzNDY5QU" hidden="1">#REF!</definedName>
    <definedName name="bb_OTJDNzNCQkQyQzZCNEVDMD" localSheetId="6" hidden="1">#REF!</definedName>
    <definedName name="bb_OTJDNzNCQkQyQzZCNEVDMD" hidden="1">#REF!</definedName>
    <definedName name="bb_OTkxMTE1NTY5N0I4NDQzNE" localSheetId="6" hidden="1">#REF!</definedName>
    <definedName name="bb_OTkxMTE1NTY5N0I4NDQzNE" hidden="1">#REF!</definedName>
    <definedName name="bb_OTM2QTI2QjhCNDc4NDNFMU" localSheetId="6" hidden="1">#REF!</definedName>
    <definedName name="bb_OTM2QTI2QjhCNDc4NDNFMU" hidden="1">#REF!</definedName>
    <definedName name="bb_OTNBMkZCRDdFMjk3NDc2Nk" localSheetId="6" hidden="1">#REF!</definedName>
    <definedName name="bb_OTNBMkZCRDdFMjk3NDc2Nk" hidden="1">#REF!</definedName>
    <definedName name="bb_OTQ3MDEwMkE2M0Y0NDgyM0" localSheetId="6" hidden="1">#REF!</definedName>
    <definedName name="bb_OTQ3MDEwMkE2M0Y0NDgyM0" hidden="1">#REF!</definedName>
    <definedName name="bb_OTRGOUY3NDI3MTQ2NDMzOD" localSheetId="6" hidden="1">#REF!</definedName>
    <definedName name="bb_OTRGOUY3NDI3MTQ2NDMzOD" hidden="1">#REF!</definedName>
    <definedName name="bb_OTU3MTcxMjhBMDcxNDUyOE" localSheetId="6" hidden="1">#REF!</definedName>
    <definedName name="bb_OTU3MTcxMjhBMDcxNDUyOE" hidden="1">#REF!</definedName>
    <definedName name="bb_OTVCNEY2RjNEMkRENEI3OT" localSheetId="6" hidden="1">#REF!</definedName>
    <definedName name="bb_OTVCNEY2RjNEMkRENEI3OT" hidden="1">#REF!</definedName>
    <definedName name="bb_OTVGQUQ0REJGQjJCNEE2RE" localSheetId="6" hidden="1">#REF!</definedName>
    <definedName name="bb_OTVGQUQ0REJGQjJCNEE2RE" hidden="1">#REF!</definedName>
    <definedName name="bb_OTY3MjQ2NTJGRDdGNDBFOU" localSheetId="6" hidden="1">#REF!</definedName>
    <definedName name="bb_OTY3MjQ2NTJGRDdGNDBFOU" hidden="1">#REF!</definedName>
    <definedName name="bb_OTYwM0E0QzEzRDRFNEE5Q0" localSheetId="6" hidden="1">#REF!</definedName>
    <definedName name="bb_OTYwM0E0QzEzRDRFNEE5Q0" hidden="1">#REF!</definedName>
    <definedName name="bb_OTZFRjRENjg4RTBBNDAyNk" localSheetId="6" hidden="1">#REF!</definedName>
    <definedName name="bb_OTZFRjRENjg4RTBBNDAyNk" hidden="1">#REF!</definedName>
    <definedName name="bb_OUE0MjMxRjRCQzVDNEQ2RT" localSheetId="6" hidden="1">#REF!</definedName>
    <definedName name="bb_OUE0MjMxRjRCQzVDNEQ2RT" hidden="1">#REF!</definedName>
    <definedName name="bb_OUE2MUI1NTQ5RjNBNENBMj" hidden="1">'[12]HTA Drivers'!#REF!</definedName>
    <definedName name="bb_OUFDMTREMzIzREQ5NDQ2ME" hidden="1">'[13]Base and Growth PVs'!#REF!</definedName>
    <definedName name="bb_OUIxOTM4Q0M4NDExNEU3M0" localSheetId="8" hidden="1">#REF!</definedName>
    <definedName name="bb_OUIxOTM4Q0M4NDExNEU3M0" localSheetId="6" hidden="1">#REF!</definedName>
    <definedName name="bb_OUIxOTM4Q0M4NDExNEU3M0" localSheetId="9" hidden="1">#REF!</definedName>
    <definedName name="bb_OUIxOTM4Q0M4NDExNEU3M0" hidden="1">#REF!</definedName>
    <definedName name="bb_OUJDMjg0NzYwMUVFNEMyMk" localSheetId="8" hidden="1">#REF!</definedName>
    <definedName name="bb_OUJDMjg0NzYwMUVFNEMyMk" localSheetId="6" hidden="1">#REF!</definedName>
    <definedName name="bb_OUJDMjg0NzYwMUVFNEMyMk" localSheetId="9" hidden="1">#REF!</definedName>
    <definedName name="bb_OUJDMjg0NzYwMUVFNEMyMk" hidden="1">#REF!</definedName>
    <definedName name="bb_OUM5RUEyQUI0OTQ0NDQ2ND" localSheetId="6" hidden="1">#REF!</definedName>
    <definedName name="bb_OUM5RUEyQUI0OTQ0NDQ2ND" hidden="1">#REF!</definedName>
    <definedName name="bb_OURCNDJGOUU1RkFENDNCMU" localSheetId="6" hidden="1">#REF!</definedName>
    <definedName name="bb_OURCNDJGOUU1RkFENDNCMU" hidden="1">#REF!</definedName>
    <definedName name="bb_OURGMUUxMTcxRTQzNDc3Qk" localSheetId="6" hidden="1">#REF!</definedName>
    <definedName name="bb_OURGMUUxMTcxRTQzNDc3Qk" hidden="1">#REF!</definedName>
    <definedName name="bb_OUU0Q0VDN0M1MDJGNDk2QT" localSheetId="6" hidden="1">#REF!</definedName>
    <definedName name="bb_OUU0Q0VDN0M1MDJGNDk2QT" hidden="1">#REF!</definedName>
    <definedName name="bb_OUVCNDVFMjA3QzVFNDM3Mz" localSheetId="6" hidden="1">#REF!</definedName>
    <definedName name="bb_OUVCNDVFMjA3QzVFNDM3Mz" hidden="1">#REF!</definedName>
    <definedName name="bb_OUVDQ0JEQTVCNUE1NEMwNj" hidden="1">[15]CapEx!#REF!</definedName>
    <definedName name="bb_OUY3NjI2REU4MTEwNDNENT" localSheetId="8" hidden="1">#REF!</definedName>
    <definedName name="bb_OUY3NjI2REU4MTEwNDNENT" localSheetId="6" hidden="1">#REF!</definedName>
    <definedName name="bb_OUY3NjI2REU4MTEwNDNENT" localSheetId="9" hidden="1">#REF!</definedName>
    <definedName name="bb_OUY3NjI2REU4MTEwNDNENT" hidden="1">#REF!</definedName>
    <definedName name="bb_Q0E1MzE3MDczMTNGNEU3RU" localSheetId="8" hidden="1">#REF!</definedName>
    <definedName name="bb_Q0E1MzE3MDczMTNGNEU3RU" localSheetId="6" hidden="1">#REF!</definedName>
    <definedName name="bb_Q0E1MzE3MDczMTNGNEU3RU" localSheetId="9" hidden="1">#REF!</definedName>
    <definedName name="bb_Q0E1MzE3MDczMTNGNEU3RU" hidden="1">#REF!</definedName>
    <definedName name="bb_Q0E1RjlEMURCRTBCNEFBMk" localSheetId="6" hidden="1">#REF!</definedName>
    <definedName name="bb_Q0E1RjlEMURCRTBCNEFBMk" hidden="1">#REF!</definedName>
    <definedName name="bb_Q0E2RTkxMzFGOEQ4NEZEOU" localSheetId="6" hidden="1">#REF!</definedName>
    <definedName name="bb_Q0E2RTkxMzFGOEQ4NEZEOU" hidden="1">#REF!</definedName>
    <definedName name="bb_Q0E3MDc2NzcwQTM4NDA4QT" localSheetId="6" hidden="1">#REF!</definedName>
    <definedName name="bb_Q0E3MDc2NzcwQTM4NDA4QT" hidden="1">#REF!</definedName>
    <definedName name="bb_Q0JBMThGMkM2QzQ4NDY4Mj" localSheetId="6" hidden="1">#REF!</definedName>
    <definedName name="bb_Q0JBMThGMkM2QzQ4NDY4Mj" hidden="1">#REF!</definedName>
    <definedName name="bb_Q0Q0QzRCQTcxQzQwNDBBMk" localSheetId="6" hidden="1">#REF!</definedName>
    <definedName name="bb_Q0Q0QzRCQTcxQzQwNDBBMk" hidden="1">#REF!</definedName>
    <definedName name="bb_Q0QzMDhBOTQwQUU2NEQ2OD" localSheetId="6" hidden="1">#REF!</definedName>
    <definedName name="bb_Q0QzMDhBOTQwQUU2NEQ2OD" hidden="1">#REF!</definedName>
    <definedName name="bb_Q0RCRTA5NjBFN0EyNDZDRk" localSheetId="6" hidden="1">#REF!</definedName>
    <definedName name="bb_Q0RCRTA5NjBFN0EyNDZDRk" hidden="1">#REF!</definedName>
    <definedName name="bb_Q0U0RTlDRjE1NjI1NEU1RD" localSheetId="6" hidden="1">#REF!</definedName>
    <definedName name="bb_Q0U0RTlDRjE1NjI1NEU1RD" hidden="1">#REF!</definedName>
    <definedName name="bb_Q0ZENDk1MzY3RjEyNDQwMz" localSheetId="6" hidden="1">#REF!</definedName>
    <definedName name="bb_Q0ZENDk1MzY3RjEyNDQwMz" hidden="1">#REF!</definedName>
    <definedName name="bb_Q0ZFMkQwOTZCOUZCNEY0RT" localSheetId="6" hidden="1">#REF!</definedName>
    <definedName name="bb_Q0ZFMkQwOTZCOUZCNEY0RT" hidden="1">#REF!</definedName>
    <definedName name="bb_QjA1Qzg2NDQ2MEE2NDEwOE" localSheetId="6" hidden="1">#REF!</definedName>
    <definedName name="bb_QjA1Qzg2NDQ2MEE2NDEwOE" hidden="1">#REF!</definedName>
    <definedName name="bb_QjA4NEExMTA4MEYwNDBCMz" localSheetId="6" hidden="1">#REF!</definedName>
    <definedName name="bb_QjA4NEExMTA4MEYwNDBCMz" hidden="1">#REF!</definedName>
    <definedName name="bb_QjBFRjU2NjA3MkM3NDQ4Rj" localSheetId="6" hidden="1">#REF!</definedName>
    <definedName name="bb_QjBFRjU2NjA3MkM3NDQ4Rj" hidden="1">#REF!</definedName>
    <definedName name="bb_Qjc2QTkxMDczNjE4NDgwRk" localSheetId="6" hidden="1">#REF!</definedName>
    <definedName name="bb_Qjc2QTkxMDczNjE4NDgwRk" hidden="1">#REF!</definedName>
    <definedName name="bb_QjcxRkNEOEM5REM3NDkyN0" localSheetId="6" hidden="1">#REF!</definedName>
    <definedName name="bb_QjcxRkNEOEM5REM3NDkyN0" hidden="1">#REF!</definedName>
    <definedName name="bb_Qjg3RDhEN0E4NkY5NDJBNk" localSheetId="6" hidden="1">#REF!</definedName>
    <definedName name="bb_Qjg3RDhEN0E4NkY5NDJBNk" hidden="1">#REF!</definedName>
    <definedName name="bb_QjgxRTM0NEY0QjRENDRGRk" localSheetId="6" hidden="1">#REF!</definedName>
    <definedName name="bb_QjgxRTM0NEY0QjRENDRGRk" hidden="1">#REF!</definedName>
    <definedName name="bb_QjhFQjIwMURFNzgwNEY1RE" localSheetId="6" hidden="1">#REF!</definedName>
    <definedName name="bb_QjhFQjIwMURFNzgwNEY1RE" hidden="1">#REF!</definedName>
    <definedName name="bb_QjhGNURCNTVFNjIwNEJDRU" localSheetId="6" hidden="1">#REF!</definedName>
    <definedName name="bb_QjhGNURCNTVFNjIwNEJDRU" hidden="1">#REF!</definedName>
    <definedName name="bb_QjIxRkQ5Q0FGMEMwNDJDRT" localSheetId="6" hidden="1">#REF!</definedName>
    <definedName name="bb_QjIxRkQ5Q0FGMEMwNDJDRT" hidden="1">#REF!</definedName>
    <definedName name="bb_QjIzMzRCNURGMEIxNDgxOE" localSheetId="6" hidden="1">#REF!</definedName>
    <definedName name="bb_QjIzMzRCNURGMEIxNDgxOE" hidden="1">#REF!</definedName>
    <definedName name="bb_QjIzMzYzOEMxMEYxNDI4Qj" localSheetId="6" hidden="1">#REF!</definedName>
    <definedName name="bb_QjIzMzYzOEMxMEYxNDI4Qj" hidden="1">#REF!</definedName>
    <definedName name="bb_Qjk0NEI0QTUxRDVGNEZFND" localSheetId="6" hidden="1">#REF!</definedName>
    <definedName name="bb_Qjk0NEI0QTUxRDVGNEZFND" hidden="1">#REF!</definedName>
    <definedName name="bb_Qjk2NkM0QzlBMUNGNDhEQj" localSheetId="6" hidden="1">#REF!</definedName>
    <definedName name="bb_Qjk2NkM0QzlBMUNGNDhEQj" hidden="1">#REF!</definedName>
    <definedName name="bb_Qjk3QzYwNUM0RDI2NDhBOE" localSheetId="6" hidden="1">#REF!</definedName>
    <definedName name="bb_Qjk3QzYwNUM0RDI2NDhBOE" hidden="1">#REF!</definedName>
    <definedName name="bb_QjlFNDgzQjNFMzk4NDhDM0" localSheetId="6" hidden="1">#REF!</definedName>
    <definedName name="bb_QjlFNDgzQjNFMzk4NDhDM0" hidden="1">#REF!</definedName>
    <definedName name="bb_QjM0NUFBMDNCQjc5NDU5Qk" localSheetId="6" hidden="1">#REF!</definedName>
    <definedName name="bb_QjM0NUFBMDNCQjc5NDU5Qk" hidden="1">#REF!</definedName>
    <definedName name="bb_QjNBRUZDNzExMjI3NEZGNz" localSheetId="6" hidden="1">#REF!</definedName>
    <definedName name="bb_QjNBRUZDNzExMjI3NEZGNz" hidden="1">#REF!</definedName>
    <definedName name="bb_QjQ1MzMyMzE1OEUwNERGOD" localSheetId="6" hidden="1">#REF!</definedName>
    <definedName name="bb_QjQ1MzMyMzE1OEUwNERGOD" hidden="1">#REF!</definedName>
    <definedName name="bb_QjRGMjhENTE4Rjg5NDkyQ0" localSheetId="6" hidden="1">#REF!</definedName>
    <definedName name="bb_QjRGMjhENTE4Rjg5NDkyQ0" hidden="1">#REF!</definedName>
    <definedName name="bb_QjVENTY1QTI4MEE2NEFGQT" localSheetId="6" hidden="1">#REF!</definedName>
    <definedName name="bb_QjVENTY1QTI4MEE2NEFGQT" hidden="1">#REF!</definedName>
    <definedName name="bb_QjYzRjM5MkYxRERENDhBRE" localSheetId="6" hidden="1">#REF!</definedName>
    <definedName name="bb_QjYzRjM5MkYxRERENDhBRE" hidden="1">#REF!</definedName>
    <definedName name="bb_QjZBNUJCNDI5NTY2NDExQj" hidden="1">[16]Savings!#REF!</definedName>
    <definedName name="bb_QjZCNkIzMzY0MDhFNDc4Mj" localSheetId="8" hidden="1">#REF!</definedName>
    <definedName name="bb_QjZCNkIzMzY0MDhFNDc4Mj" localSheetId="6" hidden="1">#REF!</definedName>
    <definedName name="bb_QjZCNkIzMzY0MDhFNDc4Mj" localSheetId="9" hidden="1">#REF!</definedName>
    <definedName name="bb_QjZCNkIzMzY0MDhFNDc4Mj" hidden="1">#REF!</definedName>
    <definedName name="bb_QjZCQUIzRUFCQjVGNDEzME" localSheetId="8" hidden="1">#REF!</definedName>
    <definedName name="bb_QjZCQUIzRUFCQjVGNDEzME" localSheetId="6" hidden="1">#REF!</definedName>
    <definedName name="bb_QjZCQUIzRUFCQjVGNDEzME" localSheetId="9" hidden="1">#REF!</definedName>
    <definedName name="bb_QjZCQUIzRUFCQjVGNDEzME" hidden="1">#REF!</definedName>
    <definedName name="bb_QkE5MjE0MUJCQkVFNDAwQ0" localSheetId="6" hidden="1">#REF!</definedName>
    <definedName name="bb_QkE5MjE0MUJCQkVFNDAwQ0" hidden="1">#REF!</definedName>
    <definedName name="bb_QkFCRjI1RUU2MUIyNDNFNT" localSheetId="6" hidden="1">#REF!</definedName>
    <definedName name="bb_QkFCRjI1RUU2MUIyNDNFNT" hidden="1">#REF!</definedName>
    <definedName name="bb_QkFDNkZEQ0YwNEMxNEVCMD" localSheetId="6" hidden="1">#REF!</definedName>
    <definedName name="bb_QkFDNkZEQ0YwNEMxNEVCMD" hidden="1">#REF!</definedName>
    <definedName name="bb_QkFDQTRCN0E4MjIxNDc4Rj" localSheetId="6" hidden="1">#REF!</definedName>
    <definedName name="bb_QkFDQTRCN0E4MjIxNDc4Rj" hidden="1">#REF!</definedName>
    <definedName name="bb_QkFDQUE1MkQyNjNGNDFGOE" localSheetId="6" hidden="1">#REF!</definedName>
    <definedName name="bb_QkFDQUE1MkQyNjNGNDFGOE" hidden="1">#REF!</definedName>
    <definedName name="bb_QkFGQzFDMjhGN0MyNDVCNE" localSheetId="6" hidden="1">#REF!</definedName>
    <definedName name="bb_QkFGQzFDMjhGN0MyNDVCNE" hidden="1">#REF!</definedName>
    <definedName name="bb_QkI0MTNERUNFMURBNDkwMj" localSheetId="6" hidden="1">#REF!</definedName>
    <definedName name="bb_QkI0MTNERUNFMURBNDkwMj" hidden="1">#REF!</definedName>
    <definedName name="bb_QkI3RUEwNEE4QkNBNDUzMz" localSheetId="6" hidden="1">#REF!</definedName>
    <definedName name="bb_QkI3RUEwNEE4QkNBNDUzMz" hidden="1">#REF!</definedName>
    <definedName name="bb_QkIwOUM0NDhBNkNFNDI3M0" localSheetId="6" hidden="1">#REF!</definedName>
    <definedName name="bb_QkIwOUM0NDhBNkNFNDI3M0" hidden="1">#REF!</definedName>
    <definedName name="bb_QkIyRDE5NTNCNTIyNENBMz" localSheetId="6" hidden="1">#REF!</definedName>
    <definedName name="bb_QkIyRDE5NTNCNTIyNENBMz" hidden="1">#REF!</definedName>
    <definedName name="bb_QkJFMEE0MkVCNDgyNEFEQk" localSheetId="6" hidden="1">#REF!</definedName>
    <definedName name="bb_QkJFMEE0MkVCNDgyNEFEQk" hidden="1">#REF!</definedName>
    <definedName name="bb_QkM5OTkzQTdBQjk0NEMyQU" localSheetId="6" hidden="1">#REF!</definedName>
    <definedName name="bb_QkM5OTkzQTdBQjk0NEMyQU" hidden="1">#REF!</definedName>
    <definedName name="bb_QkMwMTM3QkU5MERFNEE3Rk" localSheetId="6" hidden="1">#REF!</definedName>
    <definedName name="bb_QkMwMTM3QkU5MERFNEE3Rk" hidden="1">#REF!</definedName>
    <definedName name="bb_QkMwOTgxNDhDOUEwNDZDRj" localSheetId="6" hidden="1">#REF!</definedName>
    <definedName name="bb_QkMwOTgxNDhDOUEwNDZDRj" hidden="1">#REF!</definedName>
    <definedName name="bb_QkNFRjlBRUM0MkFDNEU0OT" hidden="1">'[12]HTA Drivers'!#REF!</definedName>
    <definedName name="bb_QkQ1QTM0NkY3MTU4NEQyMj" localSheetId="8" hidden="1">#REF!</definedName>
    <definedName name="bb_QkQ1QTM0NkY3MTU4NEQyMj" localSheetId="6" hidden="1">#REF!</definedName>
    <definedName name="bb_QkQ1QTM0NkY3MTU4NEQyMj" localSheetId="9" hidden="1">#REF!</definedName>
    <definedName name="bb_QkQ1QTM0NkY3MTU4NEQyMj" hidden="1">#REF!</definedName>
    <definedName name="bb_QkQ5MzQxMkVDMTQ0NDU5RT" localSheetId="8" hidden="1">#REF!</definedName>
    <definedName name="bb_QkQ5MzQxMkVDMTQ0NDU5RT" localSheetId="6" hidden="1">#REF!</definedName>
    <definedName name="bb_QkQ5MzQxMkVDMTQ0NDU5RT" localSheetId="9" hidden="1">#REF!</definedName>
    <definedName name="bb_QkQ5MzQxMkVDMTQ0NDU5RT" hidden="1">#REF!</definedName>
    <definedName name="bb_QkU3OEU3N0Y1OUQxNEU1QU" localSheetId="6" hidden="1">#REF!</definedName>
    <definedName name="bb_QkU3OEU3N0Y1OUQxNEU1QU" hidden="1">#REF!</definedName>
    <definedName name="bb_QkU3QTYwQjgwNjM4NEY4MD" localSheetId="6" hidden="1">#REF!</definedName>
    <definedName name="bb_QkU3QTYwQjgwNjM4NEY4MD" hidden="1">#REF!</definedName>
    <definedName name="bb_QkUyQjUzOEU2M0E3NDAxQz" localSheetId="6" hidden="1">#REF!</definedName>
    <definedName name="bb_QkUyQjUzOEU2M0E3NDAxQz" hidden="1">#REF!</definedName>
    <definedName name="bb_QkY1NUMzOTVEQjc1NERBNk" localSheetId="6" hidden="1">#REF!</definedName>
    <definedName name="bb_QkY1NUMzOTVEQjc1NERBNk" hidden="1">#REF!</definedName>
    <definedName name="bb_QkYxNDIzRUZFMDIzNDA5NT" localSheetId="6" hidden="1">#REF!</definedName>
    <definedName name="bb_QkYxNDIzRUZFMDIzNDA5NT" hidden="1">#REF!</definedName>
    <definedName name="bb_QkYzNzdBNTUxRjI5NDlDND" hidden="1">'[20]Component Units'!#REF!</definedName>
    <definedName name="bb_QTA1REFERUMxOEU0NEZDMz" localSheetId="8" hidden="1">#REF!</definedName>
    <definedName name="bb_QTA1REFERUMxOEU0NEZDMz" localSheetId="6" hidden="1">#REF!</definedName>
    <definedName name="bb_QTA1REFERUMxOEU0NEZDMz" localSheetId="9" hidden="1">#REF!</definedName>
    <definedName name="bb_QTA1REFERUMxOEU0NEZDMz" hidden="1">#REF!</definedName>
    <definedName name="bb_QTA2Mzg5MUUwQkRBNDJENz" localSheetId="8" hidden="1">#REF!</definedName>
    <definedName name="bb_QTA2Mzg5MUUwQkRBNDJENz" localSheetId="6" hidden="1">#REF!</definedName>
    <definedName name="bb_QTA2Mzg5MUUwQkRBNDJENz" localSheetId="9" hidden="1">#REF!</definedName>
    <definedName name="bb_QTA2Mzg5MUUwQkRBNDJENz" hidden="1">#REF!</definedName>
    <definedName name="bb_QTA5RTI4ODEyMkQ1NDA0Q0" localSheetId="6" hidden="1">#REF!</definedName>
    <definedName name="bb_QTA5RTI4ODEyMkQ1NDA0Q0" hidden="1">#REF!</definedName>
    <definedName name="bb_QTBDNjg2OTY0NEUzNDY0OU" localSheetId="6" hidden="1">#REF!</definedName>
    <definedName name="bb_QTBDNjg2OTY0NEUzNDY0OU" hidden="1">#REF!</definedName>
    <definedName name="bb_QTc1MDIwM0Q0NDMxNEI1ND" localSheetId="6" hidden="1">#REF!</definedName>
    <definedName name="bb_QTc1MDIwM0Q0NDMxNEI1ND" hidden="1">#REF!</definedName>
    <definedName name="bb_QTdFQURFNjEwNjg4NEU4NT" localSheetId="6" hidden="1">#REF!</definedName>
    <definedName name="bb_QTdFQURFNjEwNjg4NEU4NT" hidden="1">#REF!</definedName>
    <definedName name="bb_QTE3NThCQjVGMjBENDlDNz" localSheetId="6" hidden="1">#REF!</definedName>
    <definedName name="bb_QTE3NThCQjVGMjBENDlDNz" hidden="1">#REF!</definedName>
    <definedName name="bb_QTE4MTI0MDgxRjRCNDREMj" localSheetId="6" hidden="1">#REF!</definedName>
    <definedName name="bb_QTE4MTI0MDgxRjRCNDREMj" hidden="1">#REF!</definedName>
    <definedName name="bb_QTEyQTg4QkVDMURDNDI1MT" localSheetId="6" hidden="1">#REF!</definedName>
    <definedName name="bb_QTEyQTg4QkVDMURDNDI1MT" hidden="1">#REF!</definedName>
    <definedName name="bb_QTFGQUU4MjQ3RjRENDZFOE" localSheetId="6" hidden="1">#REF!</definedName>
    <definedName name="bb_QTFGQUU4MjQ3RjRENDZFOE" hidden="1">#REF!</definedName>
    <definedName name="bb_QThEQjA1MDFDMDk1NEJGNk" localSheetId="6" hidden="1">#REF!</definedName>
    <definedName name="bb_QThEQjA1MDFDMDk1NEJGNk" hidden="1">#REF!</definedName>
    <definedName name="bb_QTIyQzgzNzFCM0U5NDhDQU" localSheetId="6" hidden="1">#REF!</definedName>
    <definedName name="bb_QTIyQzgzNzFCM0U5NDhDQU" hidden="1">#REF!</definedName>
    <definedName name="bb_QTk5NUQ5MkY4MjJGNEI2OE" localSheetId="6" hidden="1">#REF!</definedName>
    <definedName name="bb_QTk5NUQ5MkY4MjJGNEI2OE" hidden="1">#REF!</definedName>
    <definedName name="bb_QTkyRTg5QTA1QTFENDJBOE" localSheetId="6" hidden="1">#REF!</definedName>
    <definedName name="bb_QTkyRTg5QTA1QTFENDJBOE" hidden="1">#REF!</definedName>
    <definedName name="bb_QTRFRDY5OEEyQzA5NEIwQj" localSheetId="6" hidden="1">#REF!</definedName>
    <definedName name="bb_QTRFRDY5OEEyQzA5NEIwQj" hidden="1">#REF!</definedName>
    <definedName name="bb_QTU2RDIzRkFGQTJBNDQzNU" localSheetId="6" hidden="1">#REF!</definedName>
    <definedName name="bb_QTU2RDIzRkFGQTJBNDQzNU" hidden="1">#REF!</definedName>
    <definedName name="bb_QTZGMzFCNTAzNEU3NDgwQT" hidden="1">'[13]Base and Growth PVs'!#REF!</definedName>
    <definedName name="bb_QUE2MDZDMDA4NUJENDAxMk" localSheetId="8" hidden="1">#REF!</definedName>
    <definedName name="bb_QUE2MDZDMDA4NUJENDAxMk" localSheetId="6" hidden="1">#REF!</definedName>
    <definedName name="bb_QUE2MDZDMDA4NUJENDAxMk" localSheetId="9" hidden="1">#REF!</definedName>
    <definedName name="bb_QUE2MDZDMDA4NUJENDAxMk" hidden="1">#REF!</definedName>
    <definedName name="bb_QUEwMUJGRjAwM0ExNEUzNz" localSheetId="8" hidden="1">#REF!</definedName>
    <definedName name="bb_QUEwMUJGRjAwM0ExNEUzNz" localSheetId="6" hidden="1">#REF!</definedName>
    <definedName name="bb_QUEwMUJGRjAwM0ExNEUzNz" localSheetId="9" hidden="1">#REF!</definedName>
    <definedName name="bb_QUEwMUJGRjAwM0ExNEUzNz" hidden="1">#REF!</definedName>
    <definedName name="bb_QUEyQTdFRjE0QzA3NDZBNz" localSheetId="6" hidden="1">#REF!</definedName>
    <definedName name="bb_QUEyQTdFRjE0QzA3NDZBNz" hidden="1">#REF!</definedName>
    <definedName name="bb_QUEyQzI3RDFERTA2NDBBMU" localSheetId="6" hidden="1">#REF!</definedName>
    <definedName name="bb_QUEyQzI3RDFERTA2NDBBMU" hidden="1">#REF!</definedName>
    <definedName name="bb_QUJBNUNCQjI0Q0NENDVDMj" localSheetId="6" hidden="1">#REF!</definedName>
    <definedName name="bb_QUJBNUNCQjI0Q0NENDVDMj" hidden="1">#REF!</definedName>
    <definedName name="bb_QUJEMTYyNzlEQUNBNEMwM0" localSheetId="6" hidden="1">#REF!</definedName>
    <definedName name="bb_QUJEMTYyNzlEQUNBNEMwM0" hidden="1">#REF!</definedName>
    <definedName name="bb_QUM2MEU3NzMyRDI5NDUyNE" localSheetId="6" hidden="1">#REF!</definedName>
    <definedName name="bb_QUM2MEU3NzMyRDI5NDUyNE" hidden="1">#REF!</definedName>
    <definedName name="bb_QUNEOEI2MDg5N0U5NEMzOD" localSheetId="6" hidden="1">#REF!</definedName>
    <definedName name="bb_QUNEOEI2MDg5N0U5NEMzOD" hidden="1">#REF!</definedName>
    <definedName name="bb_QUQ2RkZDOUQ0MTkyNDQ3NE" localSheetId="6" hidden="1">#REF!</definedName>
    <definedName name="bb_QUQ2RkZDOUQ0MTkyNDQ3NE" hidden="1">#REF!</definedName>
    <definedName name="bb_QUQxMTEzQ0MxNkE1NDE2Mk" localSheetId="6" hidden="1">#REF!</definedName>
    <definedName name="bb_QUQxMTEzQ0MxNkE1NDE2Mk" hidden="1">#REF!</definedName>
    <definedName name="bb_QURFQkUwNTcwMDMzNDA3QT" localSheetId="6" hidden="1">#REF!</definedName>
    <definedName name="bb_QURFQkUwNTcwMDMzNDA3QT" hidden="1">#REF!</definedName>
    <definedName name="bb_QUU4MzJFMzM4MUM4NDA5ME" localSheetId="6" hidden="1">#REF!</definedName>
    <definedName name="bb_QUU4MzJFMzM4MUM4NDA5ME" hidden="1">#REF!</definedName>
    <definedName name="bb_QUY2ODVDQTIxRTUzNDNDMU" localSheetId="6" hidden="1">#REF!</definedName>
    <definedName name="bb_QUY2ODVDQTIxRTUzNDNDMU" hidden="1">#REF!</definedName>
    <definedName name="bb_QUY5QTk2MkMwQTc5NEQ3Q0" localSheetId="6" hidden="1">#REF!</definedName>
    <definedName name="bb_QUY5QTk2MkMwQTc5NEQ3Q0" hidden="1">#REF!</definedName>
    <definedName name="bb_QzA0NTRFODFCNEVFNDFGRj" localSheetId="6" hidden="1">#REF!</definedName>
    <definedName name="bb_QzA0NTRFODFCNEVFNDFGRj" hidden="1">#REF!</definedName>
    <definedName name="bb_QzAzODhBMjQyMkUzNEYwN0" localSheetId="6" hidden="1">#REF!</definedName>
    <definedName name="bb_QzAzODhBMjQyMkUzNEYwN0" hidden="1">#REF!</definedName>
    <definedName name="bb_QzBCQTU0M0U2MDM2NDlGND" localSheetId="6" hidden="1">#REF!</definedName>
    <definedName name="bb_QzBCQTU0M0U2MDM2NDlGND" hidden="1">#REF!</definedName>
    <definedName name="bb_Qzc1MjZFQ0VCNTRCNDI1OD" hidden="1">'[19]Debt Service Summary'!#REF!</definedName>
    <definedName name="bb_QzFENUI3MUM5NENENEZGQj" localSheetId="8" hidden="1">#REF!</definedName>
    <definedName name="bb_QzFENUI3MUM5NENENEZGQj" localSheetId="6" hidden="1">#REF!</definedName>
    <definedName name="bb_QzFENUI3MUM5NENENEZGQj" localSheetId="9" hidden="1">#REF!</definedName>
    <definedName name="bb_QzFENUI3MUM5NENENEZGQj" hidden="1">#REF!</definedName>
    <definedName name="bb_Qzg4ODhDQzlDQTkwNEE2Qj" localSheetId="8" hidden="1">#REF!</definedName>
    <definedName name="bb_Qzg4ODhDQzlDQTkwNEE2Qj" localSheetId="6" hidden="1">#REF!</definedName>
    <definedName name="bb_Qzg4ODhDQzlDQTkwNEE2Qj" localSheetId="9" hidden="1">#REF!</definedName>
    <definedName name="bb_Qzg4ODhDQzlDQTkwNEE2Qj" hidden="1">#REF!</definedName>
    <definedName name="bb_QzgwOTdDODczRkQ5NEQ1Mz" localSheetId="6" hidden="1">#REF!</definedName>
    <definedName name="bb_QzgwOTdDODczRkQ5NEQ1Mz" hidden="1">#REF!</definedName>
    <definedName name="bb_QzI4NkZGRjBDRjNGNEQwOD" localSheetId="6" hidden="1">#REF!</definedName>
    <definedName name="bb_QzI4NkZGRjBDRjNGNEQwOD" hidden="1">#REF!</definedName>
    <definedName name="bb_QzJBRDVBNzhCMjM0NENCQz" localSheetId="6" hidden="1">#REF!</definedName>
    <definedName name="bb_QzJBRDVBNzhCMjM0NENCQz" hidden="1">#REF!</definedName>
    <definedName name="bb_Qzk4QkM5QkYxRTQxNEYzNk" localSheetId="6" hidden="1">#REF!</definedName>
    <definedName name="bb_Qzk4QkM5QkYxRTQxNEYzNk" hidden="1">#REF!</definedName>
    <definedName name="bb_QzkzQjhCNUQ0OUFGNEQ4NT" localSheetId="6" hidden="1">#REF!</definedName>
    <definedName name="bb_QzkzQjhCNUQ0OUFGNEQ4NT" hidden="1">#REF!</definedName>
    <definedName name="bb_QzMyMUJCQTMxQTBGNDBGQT" localSheetId="6" hidden="1">#REF!</definedName>
    <definedName name="bb_QzMyMUJCQTMxQTBGNDBGQT" hidden="1">#REF!</definedName>
    <definedName name="bb_QzRFMDUzNUIxQkZGNDExNk" localSheetId="6" hidden="1">#REF!</definedName>
    <definedName name="bb_QzRFMDUzNUIxQkZGNDExNk" hidden="1">#REF!</definedName>
    <definedName name="bb_QzRFNTEyODZEQUExNDlEQk" localSheetId="6" hidden="1">#REF!</definedName>
    <definedName name="bb_QzRFNTEyODZEQUExNDlEQk" hidden="1">#REF!</definedName>
    <definedName name="bb_QzY3NkZCNTdCNjQ2NDkzND" localSheetId="6" hidden="1">#REF!</definedName>
    <definedName name="bb_QzY3NkZCNTdCNjQ2NDkzND" hidden="1">#REF!</definedName>
    <definedName name="bb_QzY4MTBBM0FCN0YwNDY4Mz" localSheetId="6" hidden="1">#REF!</definedName>
    <definedName name="bb_QzY4MTBBM0FCN0YwNDY4Mz" hidden="1">#REF!</definedName>
    <definedName name="bb_QzY4NDlGRURDQ0RENEI4M0" localSheetId="6" hidden="1">#REF!</definedName>
    <definedName name="bb_QzY4NDlGRURDQ0RENEI4M0" hidden="1">#REF!</definedName>
    <definedName name="bb_QzYzMUVEMTRBRTkwNDNBRE" localSheetId="6" hidden="1">#REF!</definedName>
    <definedName name="bb_QzYzMUVEMTRBRTkwNDNBRE" hidden="1">#REF!</definedName>
    <definedName name="bb_QzZENzNERjMyOEUyNDhBM0" localSheetId="6" hidden="1">#REF!</definedName>
    <definedName name="bb_QzZENzNERjMyOEUyNDhBM0" hidden="1">#REF!</definedName>
    <definedName name="bb_QzZEQ0NEMkFEODRFNDVENz" localSheetId="6" hidden="1">#REF!</definedName>
    <definedName name="bb_QzZEQ0NEMkFEODRFNDVENz" hidden="1">#REF!</definedName>
    <definedName name="bb_RDA3N0FFMUJEQjY5NDYyQU" localSheetId="6" hidden="1">#REF!</definedName>
    <definedName name="bb_RDA3N0FFMUJEQjY5NDYyQU" hidden="1">#REF!</definedName>
    <definedName name="bb_RDc1Mjg3ODYxNDFENEIzNz" localSheetId="6" hidden="1">#REF!</definedName>
    <definedName name="bb_RDc1Mjg3ODYxNDFENEIzNz" hidden="1">#REF!</definedName>
    <definedName name="bb_RDc1NUNEQTg3MzNBNDJBRD" localSheetId="6" hidden="1">#REF!</definedName>
    <definedName name="bb_RDc1NUNEQTg3MzNBNDJBRD" hidden="1">#REF!</definedName>
    <definedName name="bb_RDc3NTBEOEI2NTM4NDMyNk" localSheetId="6" hidden="1">#REF!</definedName>
    <definedName name="bb_RDc3NTBEOEI2NTM4NDMyNk" hidden="1">#REF!</definedName>
    <definedName name="bb_RDFBRjUyQ0I3RkFBNDA3Rk" localSheetId="6" hidden="1">#REF!</definedName>
    <definedName name="bb_RDFBRjUyQ0I3RkFBNDA3Rk" hidden="1">#REF!</definedName>
    <definedName name="bb_RDgzNzgzRkFEQjM0NDAzMD" localSheetId="6" hidden="1">#REF!</definedName>
    <definedName name="bb_RDgzNzgzRkFEQjM0NDAzMD" hidden="1">#REF!</definedName>
    <definedName name="bb_RDhDQTRGNzkwMDAyNEEzOU" localSheetId="6" hidden="1">#REF!</definedName>
    <definedName name="bb_RDhDQTRGNzkwMDAyNEEzOU" hidden="1">#REF!</definedName>
    <definedName name="bb_RDI2RTM3NzMwOTE0NEUxQk" localSheetId="6" hidden="1">#REF!</definedName>
    <definedName name="bb_RDI2RTM3NzMwOTE0NEUxQk" hidden="1">#REF!</definedName>
    <definedName name="bb_RDJGRTU4RUY0M0U0NEFGMk" localSheetId="6" hidden="1">#REF!</definedName>
    <definedName name="bb_RDJGRTU4RUY0M0U0NEFGMk" hidden="1">#REF!</definedName>
    <definedName name="bb_RDk2MkI3MDc5MEI2NDlBRj" hidden="1">[16]Savings!#REF!</definedName>
    <definedName name="bb_RDk3QjZFQ0M1MkFFNDFDQk" hidden="1">'[13]Base and Growth PVs'!#REF!</definedName>
    <definedName name="bb_RDk4MzI2MDE1N0NENEQxN0" localSheetId="8" hidden="1">#REF!</definedName>
    <definedName name="bb_RDk4MzI2MDE1N0NENEQxN0" localSheetId="6" hidden="1">#REF!</definedName>
    <definedName name="bb_RDk4MzI2MDE1N0NENEQxN0" localSheetId="9" hidden="1">#REF!</definedName>
    <definedName name="bb_RDk4MzI2MDE1N0NENEQxN0" hidden="1">#REF!</definedName>
    <definedName name="bb_RDk5NTdGNDQzRkMxNDYzNE" localSheetId="8" hidden="1">#REF!</definedName>
    <definedName name="bb_RDk5NTdGNDQzRkMxNDYzNE" localSheetId="6" hidden="1">#REF!</definedName>
    <definedName name="bb_RDk5NTdGNDQzRkMxNDYzNE" localSheetId="9" hidden="1">#REF!</definedName>
    <definedName name="bb_RDk5NTdGNDQzRkMxNDYzNE" hidden="1">#REF!</definedName>
    <definedName name="bb_RDlFMTI0Q0I1ODJFNEY5NE" localSheetId="6" hidden="1">#REF!</definedName>
    <definedName name="bb_RDlFMTI0Q0I1ODJFNEY5NE" hidden="1">#REF!</definedName>
    <definedName name="bb_RDMyRjg4N0MyODNGNDBGNT" localSheetId="6" hidden="1">#REF!</definedName>
    <definedName name="bb_RDMyRjg4N0MyODNGNDBGNT" hidden="1">#REF!</definedName>
    <definedName name="bb_RDNFNTc4RDZFRDUzNDg5NU" localSheetId="6" hidden="1">#REF!</definedName>
    <definedName name="bb_RDNFNTc4RDZFRDUzNDg5NU" hidden="1">#REF!</definedName>
    <definedName name="bb_RDQ1MkM1RDQxOEUyNENEMU" localSheetId="6" hidden="1">#REF!</definedName>
    <definedName name="bb_RDQ1MkM1RDQxOEUyNENEMU" hidden="1">#REF!</definedName>
    <definedName name="bb_RDQ4MDQ5REYyOTRDNDREMU" localSheetId="6" hidden="1">#REF!</definedName>
    <definedName name="bb_RDQ4MDQ5REYyOTRDNDREMU" hidden="1">#REF!</definedName>
    <definedName name="bb_RDQ4MDUxRTg0RTMzNEFGQk" localSheetId="6" hidden="1">#REF!</definedName>
    <definedName name="bb_RDQ4MDUxRTg0RTMzNEFGQk" hidden="1">#REF!</definedName>
    <definedName name="bb_RDQyMTcxMDkzM0RCNDA1Qk" localSheetId="6" hidden="1">#REF!</definedName>
    <definedName name="bb_RDQyMTcxMDkzM0RCNDA1Qk" hidden="1">#REF!</definedName>
    <definedName name="bb_RDQyNzgxQ0FGNjc1NDVFOE" localSheetId="6" hidden="1">#REF!</definedName>
    <definedName name="bb_RDQyNzgxQ0FGNjc1NDVFOE" hidden="1">#REF!</definedName>
    <definedName name="bb_RDRDNzM4NTZFN0E5NDRFRU" localSheetId="6" hidden="1">#REF!</definedName>
    <definedName name="bb_RDRDNzM4NTZFN0E5NDRFRU" hidden="1">#REF!</definedName>
    <definedName name="bb_RDUwNDI3OUY2OTFDNDgwNj" localSheetId="6" hidden="1">#REF!</definedName>
    <definedName name="bb_RDUwNDI3OUY2OTFDNDgwNj" hidden="1">#REF!</definedName>
    <definedName name="bb_RDUxNzVBRkU1OEQ1NDE3Nz" localSheetId="6" hidden="1">#REF!</definedName>
    <definedName name="bb_RDUxNzVBRkU1OEQ1NDE3Nz" hidden="1">#REF!</definedName>
    <definedName name="bb_RDY1QkVFNDREN0E4NDMwOT" localSheetId="6" hidden="1">#REF!</definedName>
    <definedName name="bb_RDY1QkVFNDREN0E4NDMwOT" hidden="1">#REF!</definedName>
    <definedName name="bb_RDZBREU4RjQ3RDg3NDU2Qk" localSheetId="6" hidden="1">#REF!</definedName>
    <definedName name="bb_RDZBREU4RjQ3RDg3NDU2Qk" hidden="1">#REF!</definedName>
    <definedName name="bb_RDZFMzk0QUVCQTlCNEY3Q0" localSheetId="6" hidden="1">#REF!</definedName>
    <definedName name="bb_RDZFMzk0QUVCQTlCNEY3Q0" hidden="1">#REF!</definedName>
    <definedName name="bb_RDZGNkRGNTA3NjdENEVEMT" localSheetId="6" hidden="1">#REF!</definedName>
    <definedName name="bb_RDZGNkRGNTA3NjdENEVEMT" hidden="1">#REF!</definedName>
    <definedName name="bb_REE1RTU3RUREMjY5NDZEQT" localSheetId="6" hidden="1">#REF!</definedName>
    <definedName name="bb_REE1RTU3RUREMjY5NDZEQT" hidden="1">#REF!</definedName>
    <definedName name="bb_REFBQkMyNDI2Mzc1NDI3M0" localSheetId="6" hidden="1">#REF!</definedName>
    <definedName name="bb_REFBQkMyNDI2Mzc1NDI3M0" hidden="1">#REF!</definedName>
    <definedName name="bb_REI1OURDRUUyQkFENDUwOD" localSheetId="6" hidden="1">#REF!</definedName>
    <definedName name="bb_REI1OURDRUUyQkFENDUwOD" hidden="1">#REF!</definedName>
    <definedName name="bb_REMxMjVCMUNBMzFDNDdEQj" localSheetId="6" hidden="1">#REF!</definedName>
    <definedName name="bb_REMxMjVCMUNBMzFDNDdEQj" hidden="1">#REF!</definedName>
    <definedName name="bb_REMzMUE5RjM1RjU2NDIxMD" localSheetId="6" hidden="1">#REF!</definedName>
    <definedName name="bb_REMzMUE5RjM1RjU2NDIxMD" hidden="1">#REF!</definedName>
    <definedName name="bb_RENFMEY4N0YyRjczNDE2QU" localSheetId="6" hidden="1">#REF!</definedName>
    <definedName name="bb_RENFMEY4N0YyRjczNDE2QU" hidden="1">#REF!</definedName>
    <definedName name="bb_REQzN0RGQzdGODlGNDEzNE" localSheetId="6" hidden="1">#REF!</definedName>
    <definedName name="bb_REQzN0RGQzdGODlGNDEzNE" hidden="1">#REF!</definedName>
    <definedName name="bb_REQzQzMzMEQzRjQ0NDZENU" localSheetId="6" hidden="1">#REF!</definedName>
    <definedName name="bb_REQzQzMzMEQzRjQ0NDZENU" hidden="1">#REF!</definedName>
    <definedName name="bb_REU1RkJGNzFDNEQ5NEMzRD" localSheetId="6" hidden="1">#REF!</definedName>
    <definedName name="bb_REU1RkJGNzFDNEQ5NEMzRD" hidden="1">#REF!</definedName>
    <definedName name="bb_REU3NzU0NjVFRUQ2NDQ4RE" localSheetId="6" hidden="1">#REF!</definedName>
    <definedName name="bb_REU3NzU0NjVFRUQ2NDQ4RE" hidden="1">#REF!</definedName>
    <definedName name="bb_REUyRTgyMUREMTkxNEExQz" localSheetId="6" hidden="1">#REF!</definedName>
    <definedName name="bb_REUyRTgyMUREMTkxNEExQz" hidden="1">#REF!</definedName>
    <definedName name="bb_REY3NTlFQkIwOTkxNDA0ND" localSheetId="6" hidden="1">#REF!</definedName>
    <definedName name="bb_REY3NTlFQkIwOTkxNDA0ND" hidden="1">#REF!</definedName>
    <definedName name="bb_REZCNUYyQUJDQUQ2NEVERE" localSheetId="6" hidden="1">#REF!</definedName>
    <definedName name="bb_REZCNUYyQUJDQUQ2NEVERE" hidden="1">#REF!</definedName>
    <definedName name="bb_RjA1MzJERjcyQUMwNDFFQz" localSheetId="6" hidden="1">#REF!</definedName>
    <definedName name="bb_RjA1MzJERjcyQUMwNDFFQz" hidden="1">#REF!</definedName>
    <definedName name="bb_RjE0RDk3Q0MyMDZCNDRENj" localSheetId="6" hidden="1">#REF!</definedName>
    <definedName name="bb_RjE0RDk3Q0MyMDZCNDRENj" hidden="1">#REF!</definedName>
    <definedName name="bb_RjE2Qjc0M0RCRjQ3NDkzRE" localSheetId="6" hidden="1">#REF!</definedName>
    <definedName name="bb_RjE2Qjc0M0RCRjQ3NDkzRE" hidden="1">#REF!</definedName>
    <definedName name="bb_RjFBRjkzQTE3ODgzNDgwMk" localSheetId="6" hidden="1">#REF!</definedName>
    <definedName name="bb_RjFBRjkzQTE3ODgzNDgwMk" hidden="1">#REF!</definedName>
    <definedName name="bb_Rjg3Njc2MzFDMDBBNDVBQ0" localSheetId="6" hidden="1">#REF!</definedName>
    <definedName name="bb_Rjg3Njc2MzFDMDBBNDVBQ0" hidden="1">#REF!</definedName>
    <definedName name="bb_RjJEODI3MjBDNzFFNDdFNj" localSheetId="6" hidden="1">#REF!</definedName>
    <definedName name="bb_RjJEODI3MjBDNzFFNDdFNj" hidden="1">#REF!</definedName>
    <definedName name="bb_Rjk4MTYyNzczRkU1NDJFRT" localSheetId="6" hidden="1">#REF!</definedName>
    <definedName name="bb_Rjk4MTYyNzczRkU1NDJFRT" hidden="1">#REF!</definedName>
    <definedName name="bb_RjlBMDY2OTU0NDU0NEU2Mj" localSheetId="6" hidden="1">#REF!</definedName>
    <definedName name="bb_RjlBMDY2OTU0NDU0NEU2Mj" hidden="1">#REF!</definedName>
    <definedName name="bb_RjlBMTQzNDBEM0ZGNEQxOT" localSheetId="6" hidden="1">#REF!</definedName>
    <definedName name="bb_RjlBMTQzNDBEM0ZGNEQxOT" hidden="1">#REF!</definedName>
    <definedName name="bb_RjlCNTBGNUY1OUNENDI3Mj" localSheetId="6" hidden="1">#REF!</definedName>
    <definedName name="bb_RjlCNTBGNUY1OUNENDI3Mj" hidden="1">#REF!</definedName>
    <definedName name="bb_RjlDQ0EzN0Y0NDk5NDk1Q0" localSheetId="6" hidden="1">#REF!</definedName>
    <definedName name="bb_RjlDQ0EzN0Y0NDk5NDk1Q0" hidden="1">#REF!</definedName>
    <definedName name="bb_RjNCRTEwMzI2NUEzNDIzRU" localSheetId="6" hidden="1">#REF!</definedName>
    <definedName name="bb_RjNCRTEwMzI2NUEzNDIzRU" hidden="1">#REF!</definedName>
    <definedName name="bb_RjNENjE5MkRFMEYwNDIyQU" localSheetId="6" hidden="1">#REF!</definedName>
    <definedName name="bb_RjNENjE5MkRFMEYwNDIyQU" hidden="1">#REF!</definedName>
    <definedName name="bb_RjNERjc1NUU0N0IxNEJBND" localSheetId="6" hidden="1">#REF!</definedName>
    <definedName name="bb_RjNERjc1NUU0N0IxNEJBND" hidden="1">#REF!</definedName>
    <definedName name="bb_RjQ2QTU3RDkzRDJENEQ5Qk" hidden="1">[21]Bridge!#REF!</definedName>
    <definedName name="bb_RjRGRURGNkU0MDhENDc2OT" localSheetId="8" hidden="1">#REF!</definedName>
    <definedName name="bb_RjRGRURGNkU0MDhENDc2OT" localSheetId="6" hidden="1">#REF!</definedName>
    <definedName name="bb_RjRGRURGNkU0MDhENDc2OT" localSheetId="9" hidden="1">#REF!</definedName>
    <definedName name="bb_RjRGRURGNkU0MDhENDc2OT" hidden="1">#REF!</definedName>
    <definedName name="bb_RjUxQzEyOEZDMkYyNDhDQU" localSheetId="8" hidden="1">[9]CapEx!#REF!</definedName>
    <definedName name="bb_RjUxQzEyOEZDMkYyNDhDQU" localSheetId="6" hidden="1">[9]CapEx!#REF!</definedName>
    <definedName name="bb_RjUxQzEyOEZDMkYyNDhDQU" localSheetId="9" hidden="1">[9]CapEx!#REF!</definedName>
    <definedName name="bb_RjUxQzEyOEZDMkYyNDhDQU" hidden="1">[9]CapEx!#REF!</definedName>
    <definedName name="bb_RjY4MjI4NkQ5NTdENDA1MU" localSheetId="8" hidden="1">#REF!</definedName>
    <definedName name="bb_RjY4MjI4NkQ5NTdENDA1MU" localSheetId="6" hidden="1">#REF!</definedName>
    <definedName name="bb_RjY4MjI4NkQ5NTdENDA1MU" localSheetId="9" hidden="1">#REF!</definedName>
    <definedName name="bb_RjY4MjI4NkQ5NTdENDA1MU" hidden="1">#REF!</definedName>
    <definedName name="bb_RjY4NjkyMEZEOTg2NDZBMz" localSheetId="8" hidden="1">#REF!</definedName>
    <definedName name="bb_RjY4NjkyMEZEOTg2NDZBMz" localSheetId="6" hidden="1">#REF!</definedName>
    <definedName name="bb_RjY4NjkyMEZEOTg2NDZBMz" localSheetId="9" hidden="1">#REF!</definedName>
    <definedName name="bb_RjY4NjkyMEZEOTg2NDZBMz" hidden="1">#REF!</definedName>
    <definedName name="bb_RjYwNkE0M0E3ODQ5NDhBMj" localSheetId="6" hidden="1">#REF!</definedName>
    <definedName name="bb_RjYwNkE0M0E3ODQ5NDhBMj" hidden="1">#REF!</definedName>
    <definedName name="bb_RjYzQjk2OUUwMzgyNEUyQU" localSheetId="6" hidden="1">#REF!</definedName>
    <definedName name="bb_RjYzQjk2OUUwMzgyNEUyQU" hidden="1">#REF!</definedName>
    <definedName name="bb_RjZDQTFCMEJCQzkxNDE4OD" localSheetId="6" hidden="1">#REF!</definedName>
    <definedName name="bb_RjZDQTFCMEJCQzkxNDE4OD" hidden="1">#REF!</definedName>
    <definedName name="bb_RkE3MkY0RjZFNTAyNDA3Nz" localSheetId="6" hidden="1">#REF!</definedName>
    <definedName name="bb_RkE3MkY0RjZFNTAyNDA3Nz" hidden="1">#REF!</definedName>
    <definedName name="bb_RkE3MUUwNENCQzRCNDY1Qk" localSheetId="6" hidden="1">#REF!</definedName>
    <definedName name="bb_RkE3MUUwNENCQzRCNDY1Qk" hidden="1">#REF!</definedName>
    <definedName name="bb_RkI0NDhFQzI4RDkzNEEyRT" localSheetId="6" hidden="1">#REF!</definedName>
    <definedName name="bb_RkI0NDhFQzI4RDkzNEEyRT" hidden="1">#REF!</definedName>
    <definedName name="bb_RkI4QkI0QjkwOThBNDlBNU" localSheetId="6" hidden="1">#REF!</definedName>
    <definedName name="bb_RkI4QkI0QjkwOThBNDlBNU" hidden="1">#REF!</definedName>
    <definedName name="bb_RkI5MkUzMzdCNTA2NDE3Rk" localSheetId="6" hidden="1">#REF!</definedName>
    <definedName name="bb_RkI5MkUzMzdCNTA2NDE3Rk" hidden="1">#REF!</definedName>
    <definedName name="bb_RkIyN0ExNTZEMzZDNDYyRU" localSheetId="6" hidden="1">#REF!</definedName>
    <definedName name="bb_RkIyN0ExNTZEMzZDNDYyRU" hidden="1">#REF!</definedName>
    <definedName name="bb_RkNGNTA3NUQ3MEU2NDhDME" hidden="1">[9]CapEx!#REF!</definedName>
    <definedName name="bb_RkQyRkU1Q0NDMzQ1NDkzMT" localSheetId="8" hidden="1">#REF!</definedName>
    <definedName name="bb_RkQyRkU1Q0NDMzQ1NDkzMT" localSheetId="6" hidden="1">#REF!</definedName>
    <definedName name="bb_RkQyRkU1Q0NDMzQ1NDkzMT" localSheetId="9" hidden="1">#REF!</definedName>
    <definedName name="bb_RkQyRkU1Q0NDMzQ1NDkzMT" hidden="1">#REF!</definedName>
    <definedName name="bb_RkQzQzRBOTI3MDQ3NEYzRT" localSheetId="8" hidden="1">#REF!</definedName>
    <definedName name="bb_RkQzQzRBOTI3MDQ3NEYzRT" localSheetId="6" hidden="1">#REF!</definedName>
    <definedName name="bb_RkQzQzRBOTI3MDQ3NEYzRT" localSheetId="9" hidden="1">#REF!</definedName>
    <definedName name="bb_RkQzQzRBOTI3MDQ3NEYzRT" hidden="1">#REF!</definedName>
    <definedName name="bb_RkRBMjcxRjY1NkM4NDExRU" localSheetId="6" hidden="1">#REF!</definedName>
    <definedName name="bb_RkRBMjcxRjY1NkM4NDExRU" hidden="1">#REF!</definedName>
    <definedName name="bb_RkU4MjMzRjhDNEQwNEYyM0" hidden="1">'[12]HTA Drivers'!#REF!</definedName>
    <definedName name="bb_RkVFNjJGQTY3NjI4NEIyRD" localSheetId="8" hidden="1">#REF!</definedName>
    <definedName name="bb_RkVFNjJGQTY3NjI4NEIyRD" localSheetId="6" hidden="1">#REF!</definedName>
    <definedName name="bb_RkVFNjJGQTY3NjI4NEIyRD" localSheetId="9" hidden="1">#REF!</definedName>
    <definedName name="bb_RkVFNjJGQTY3NjI4NEIyRD" hidden="1">#REF!</definedName>
    <definedName name="bb_RkVGOTEyRDg3QTk1NEMwQT" localSheetId="6" hidden="1">#REF!</definedName>
    <definedName name="bb_RkVGOTEyRDg3QTk1NEMwQT" hidden="1">#REF!</definedName>
    <definedName name="bb_RkY3QUE0NDU4MDhGNENGNk" localSheetId="6" hidden="1">#REF!</definedName>
    <definedName name="bb_RkY3QUE0NDU4MDhGNENGNk" hidden="1">#REF!</definedName>
    <definedName name="bb_RTA3MkJBOTU5MEFGNDFCRT" localSheetId="6" hidden="1">#REF!</definedName>
    <definedName name="bb_RTA3MkJBOTU5MEFGNDFCRT" hidden="1">#REF!</definedName>
    <definedName name="bb_RTA4Q0E5NzdCNjIwNDVGRE" localSheetId="6" hidden="1">#REF!</definedName>
    <definedName name="bb_RTA4Q0E5NzdCNjIwNDVGRE" hidden="1">#REF!</definedName>
    <definedName name="bb_RTA4Qzc0QzQ5REQyNEIwRU" localSheetId="6" hidden="1">#REF!</definedName>
    <definedName name="bb_RTA4Qzc0QzQ5REQyNEIwRU" hidden="1">#REF!</definedName>
    <definedName name="bb_RTA4RjNEQTk3MDRGNEQzRT" localSheetId="6" hidden="1">#REF!</definedName>
    <definedName name="bb_RTA4RjNEQTk3MDRGNEQzRT" hidden="1">#REF!</definedName>
    <definedName name="bb_RTAxMEQzREI3NDMwNEZGNj" localSheetId="6" hidden="1">#REF!</definedName>
    <definedName name="bb_RTAxMEQzREI3NDMwNEZGNj" hidden="1">#REF!</definedName>
    <definedName name="bb_RTAyMzE3MENCMjAxNEY1RT" localSheetId="6" hidden="1">#REF!</definedName>
    <definedName name="bb_RTAyMzE3MENCMjAxNEY1RT" hidden="1">#REF!</definedName>
    <definedName name="bb_RTBEN0ZERDRFOEQ0NEFBQU" localSheetId="6" hidden="1">#REF!</definedName>
    <definedName name="bb_RTBEN0ZERDRFOEQ0NEFBQU" hidden="1">#REF!</definedName>
    <definedName name="bb_RTc4RENGODdEMEMyNDVDQ0" hidden="1">'[12]HTA Drivers'!#REF!</definedName>
    <definedName name="bb_RTcxMkMzMTQ4OTUzNDBFRk" localSheetId="8" hidden="1">#REF!</definedName>
    <definedName name="bb_RTcxMkMzMTQ4OTUzNDBFRk" localSheetId="6" hidden="1">#REF!</definedName>
    <definedName name="bb_RTcxMkMzMTQ4OTUzNDBFRk" localSheetId="9" hidden="1">#REF!</definedName>
    <definedName name="bb_RTcxMkMzMTQ4OTUzNDBFRk" hidden="1">#REF!</definedName>
    <definedName name="bb_RTcxOTE3RjUyQzhCNDBCQ0" localSheetId="8" hidden="1">#REF!</definedName>
    <definedName name="bb_RTcxOTE3RjUyQzhCNDBCQ0" localSheetId="6" hidden="1">#REF!</definedName>
    <definedName name="bb_RTcxOTE3RjUyQzhCNDBCQ0" localSheetId="9" hidden="1">#REF!</definedName>
    <definedName name="bb_RTcxOTE3RjUyQzhCNDBCQ0" hidden="1">#REF!</definedName>
    <definedName name="bb_RTdBRUQ2MzdBODM4NENGMT" localSheetId="8" hidden="1">'[14]Change in Exposure'!#REF!</definedName>
    <definedName name="bb_RTdBRUQ2MzdBODM4NENGMT" localSheetId="9" hidden="1">'[14]Change in Exposure'!#REF!</definedName>
    <definedName name="bb_RTdBRUQ2MzdBODM4NENGMT" hidden="1">'[14]Change in Exposure'!#REF!</definedName>
    <definedName name="bb_RTdEMzZDQzdCQzVDNDlDNT" localSheetId="8" hidden="1">#REF!</definedName>
    <definedName name="bb_RTdEMzZDQzdCQzVDNDlDNT" localSheetId="6" hidden="1">#REF!</definedName>
    <definedName name="bb_RTdEMzZDQzdCQzVDNDlDNT" localSheetId="9" hidden="1">#REF!</definedName>
    <definedName name="bb_RTdEMzZDQzdCQzVDNDlDNT" hidden="1">#REF!</definedName>
    <definedName name="bb_RTE2OEI1NTM0M0QwNDQ5Rk" localSheetId="8" hidden="1">#REF!</definedName>
    <definedName name="bb_RTE2OEI1NTM0M0QwNDQ5Rk" localSheetId="6" hidden="1">#REF!</definedName>
    <definedName name="bb_RTE2OEI1NTM0M0QwNDQ5Rk" localSheetId="9" hidden="1">#REF!</definedName>
    <definedName name="bb_RTE2OEI1NTM0M0QwNDQ5Rk" hidden="1">#REF!</definedName>
    <definedName name="bb_RTE5QzFDNTE2MjgxNDBCRD" localSheetId="6" hidden="1">#REF!</definedName>
    <definedName name="bb_RTE5QzFDNTE2MjgxNDBCRD" hidden="1">#REF!</definedName>
    <definedName name="bb_RTFBODcxOUMwQzNFNDlDRT" localSheetId="6" hidden="1">#REF!</definedName>
    <definedName name="bb_RTFBODcxOUMwQzNFNDlDRT" hidden="1">#REF!</definedName>
    <definedName name="bb_RTFCNDdFQTI4QjU1NDAzRj" localSheetId="6" hidden="1">#REF!</definedName>
    <definedName name="bb_RTFCNDdFQTI4QjU1NDAzRj" hidden="1">#REF!</definedName>
    <definedName name="bb_RTFGRTAxOUI1NjQxNEYwOU" localSheetId="6" hidden="1">#REF!</definedName>
    <definedName name="bb_RTFGRTAxOUI1NjQxNEYwOU" hidden="1">#REF!</definedName>
    <definedName name="bb_RTg0MzA0NUYxODMxNDQ3Mj" localSheetId="6" hidden="1">#REF!</definedName>
    <definedName name="bb_RTg0MzA0NUYxODMxNDQ3Mj" hidden="1">#REF!</definedName>
    <definedName name="bb_RTg0RDNGQ0Y5N0JENDhENk" localSheetId="6" hidden="1">#REF!</definedName>
    <definedName name="bb_RTg0RDNGQ0Y5N0JENDhENk" hidden="1">#REF!</definedName>
    <definedName name="bb_RTgyMDEyMjE2MUY1NDJDRE" localSheetId="6" hidden="1">#REF!</definedName>
    <definedName name="bb_RTgyMDEyMjE2MUY1NDJDRE" hidden="1">#REF!</definedName>
    <definedName name="bb_RThCREFBOEZBQ0ZENDM4Rk" localSheetId="6" hidden="1">#REF!</definedName>
    <definedName name="bb_RThCREFBOEZBQ0ZENDM4Rk" hidden="1">#REF!</definedName>
    <definedName name="bb_RThENzAxNjAwMTg3NDc1MT" localSheetId="6" hidden="1">#REF!</definedName>
    <definedName name="bb_RThENzAxNjAwMTg3NDc1MT" hidden="1">#REF!</definedName>
    <definedName name="bb_RTI1NzREQTFEQ0ZCNEVGMT" localSheetId="6" hidden="1">#REF!</definedName>
    <definedName name="bb_RTI1NzREQTFEQ0ZCNEVGMT" hidden="1">#REF!</definedName>
    <definedName name="bb_RTIxMURBNzUyMjJENDExQU" localSheetId="6" hidden="1">#REF!</definedName>
    <definedName name="bb_RTIxMURBNzUyMjJENDExQU" hidden="1">#REF!</definedName>
    <definedName name="bb_RTIyQThBRTg0NUMwNEM2OT" localSheetId="6" hidden="1">#REF!</definedName>
    <definedName name="bb_RTIyQThBRTg0NUMwNEM2OT" hidden="1">#REF!</definedName>
    <definedName name="bb_RTIzMDdGOEQzMTRGNEJEQT" localSheetId="6" hidden="1">#REF!</definedName>
    <definedName name="bb_RTIzMDdGOEQzMTRGNEJEQT" hidden="1">#REF!</definedName>
    <definedName name="bb_RTJEMUEzRTNFRTY3NENGQj" localSheetId="6" hidden="1">#REF!</definedName>
    <definedName name="bb_RTJEMUEzRTNFRTY3NENGQj" hidden="1">#REF!</definedName>
    <definedName name="bb_RTk0REZBQTUwMUQ5NDA1NU" localSheetId="6" hidden="1">#REF!</definedName>
    <definedName name="bb_RTk0REZBQTUwMUQ5NDA1NU" hidden="1">#REF!</definedName>
    <definedName name="bb_RTk1Q0MwQ0M4NjUxNEJCND" hidden="1">'[11]Cap Stx'!#REF!</definedName>
    <definedName name="bb_RTk5N0FCQzYyRUFCNDJFRE" localSheetId="8" hidden="1">#REF!</definedName>
    <definedName name="bb_RTk5N0FCQzYyRUFCNDJFRE" localSheetId="6" hidden="1">#REF!</definedName>
    <definedName name="bb_RTk5N0FCQzYyRUFCNDJFRE" localSheetId="9" hidden="1">#REF!</definedName>
    <definedName name="bb_RTk5N0FCQzYyRUFCNDJFRE" hidden="1">#REF!</definedName>
    <definedName name="bb_RTk5RkVBRDVBQjQ5NDNGN0" localSheetId="8" hidden="1">#REF!</definedName>
    <definedName name="bb_RTk5RkVBRDVBQjQ5NDNGN0" localSheetId="6" hidden="1">#REF!</definedName>
    <definedName name="bb_RTk5RkVBRDVBQjQ5NDNGN0" localSheetId="9" hidden="1">#REF!</definedName>
    <definedName name="bb_RTk5RkVBRDVBQjQ5NDNGN0" hidden="1">#REF!</definedName>
    <definedName name="bb_RTkxOEU4MTk4RUQzNDQ5OE" localSheetId="6" hidden="1">#REF!</definedName>
    <definedName name="bb_RTkxOEU4MTk4RUQzNDQ5OE" hidden="1">#REF!</definedName>
    <definedName name="bb_RTRDODdFNDU2MTg2NDYxQj" localSheetId="6" hidden="1">#REF!</definedName>
    <definedName name="bb_RTRDODdFNDU2MTg2NDYxQj" hidden="1">#REF!</definedName>
    <definedName name="bb_RTRGQUMxMjIwM0Y5NEQyNU" localSheetId="6" hidden="1">#REF!</definedName>
    <definedName name="bb_RTRGQUMxMjIwM0Y5NEQyNU" hidden="1">#REF!</definedName>
    <definedName name="bb_RTUwM0JDQUY0RkYzNERBRk" localSheetId="6" hidden="1">#REF!</definedName>
    <definedName name="bb_RTUwM0JDQUY0RkYzNERBRk" hidden="1">#REF!</definedName>
    <definedName name="bb_RUE1RTYzQkRGOTE0NDNFRj" localSheetId="6" hidden="1">#REF!</definedName>
    <definedName name="bb_RUE1RTYzQkRGOTE0NDNFRj" hidden="1">#REF!</definedName>
    <definedName name="bb_RUE2ODVDNTUxMjcwNDI4OD" localSheetId="6" hidden="1">#REF!</definedName>
    <definedName name="bb_RUE2ODVDNTUxMjcwNDI4OD" hidden="1">#REF!</definedName>
    <definedName name="bb_RUEyNTFBRjA4REQ3NDQyOE" localSheetId="6" hidden="1">#REF!</definedName>
    <definedName name="bb_RUEyNTFBRjA4REQ3NDQyOE" hidden="1">#REF!</definedName>
    <definedName name="bb_RUI2QUI2REY0NTczNDhGNj" localSheetId="6" hidden="1">#REF!</definedName>
    <definedName name="bb_RUI2QUI2REY0NTczNDhGNj" hidden="1">#REF!</definedName>
    <definedName name="bb_RUM3MTIxRkI3N0MzNEY1MT" localSheetId="6" hidden="1">#REF!</definedName>
    <definedName name="bb_RUM3MTIxRkI3N0MzNEY1MT" hidden="1">#REF!</definedName>
    <definedName name="bb_RUNDM0VBMTM0MjhFNDgwRj" localSheetId="6" hidden="1">#REF!</definedName>
    <definedName name="bb_RUNDM0VBMTM0MjhFNDgwRj" hidden="1">#REF!</definedName>
    <definedName name="bb_RURENEIzODQ0QjNCNEQ4Rj" localSheetId="6" hidden="1">#REF!</definedName>
    <definedName name="bb_RURENEIzODQ0QjNCNEQ4Rj" hidden="1">#REF!</definedName>
    <definedName name="bb_RURFRUE2MDg1Rjk2NDZFQz" localSheetId="6" hidden="1">#REF!</definedName>
    <definedName name="bb_RURFRUE2MDg1Rjk2NDZFQz" hidden="1">#REF!</definedName>
    <definedName name="bb_RUU4RTFENjQwRDRFNDdBRk" localSheetId="6" hidden="1">#REF!</definedName>
    <definedName name="bb_RUU4RTFENjQwRDRFNDdBRk" hidden="1">#REF!</definedName>
    <definedName name="bb_RUUwRjBEN0IzQkMzNDEwOD" localSheetId="6" hidden="1">#REF!</definedName>
    <definedName name="bb_RUUwRjBEN0IzQkMzNDEwOD" hidden="1">#REF!</definedName>
    <definedName name="bb_RUYwNzhGNTQ5QTQxNDM1RE" localSheetId="6" hidden="1">#REF!</definedName>
    <definedName name="bb_RUYwNzhGNTQ5QTQxNDM1RE" hidden="1">#REF!</definedName>
    <definedName name="BBBBBBBB" hidden="1">'[22]Backup data'!#REF!</definedName>
    <definedName name="BLPH1" hidden="1">'[23]Backup data'!#REF!</definedName>
    <definedName name="BLPH10" hidden="1">'[23]Backup data'!#REF!</definedName>
    <definedName name="BLPH100" hidden="1">'[23]Backup data'!#REF!</definedName>
    <definedName name="BLPH102" hidden="1">'[23]Backup data'!#REF!</definedName>
    <definedName name="BLPH103" hidden="1">'[23]Backup data'!#REF!</definedName>
    <definedName name="BLPH104" hidden="1">'[23]Backup data'!#REF!</definedName>
    <definedName name="BLPH105" hidden="1">'[23]Backup data'!#REF!</definedName>
    <definedName name="BLPH106" hidden="1">'[23]Backup data'!#REF!</definedName>
    <definedName name="BLPH107" hidden="1">'[23]Backup data'!#REF!</definedName>
    <definedName name="BLPH108" hidden="1">'[23]Backup data'!#REF!</definedName>
    <definedName name="BLPH109" hidden="1">'[23]Backup data'!#REF!</definedName>
    <definedName name="BLPH11" hidden="1">'[23]Backup data'!#REF!</definedName>
    <definedName name="BLPH110" hidden="1">'[23]Backup data'!#REF!</definedName>
    <definedName name="BLPH111" hidden="1">'[23]Backup data'!#REF!</definedName>
    <definedName name="BLPH112" hidden="1">'[23]Backup data'!#REF!</definedName>
    <definedName name="BLPH113" hidden="1">'[23]Backup data'!#REF!</definedName>
    <definedName name="BLPH114" hidden="1">'[23]Backup data'!#REF!</definedName>
    <definedName name="BLPH115" hidden="1">'[23]Backup data'!#REF!</definedName>
    <definedName name="BLPH116" hidden="1">'[23]Backup data'!#REF!</definedName>
    <definedName name="BLPH117" hidden="1">'[23]Backup data'!#REF!</definedName>
    <definedName name="BLPH118" hidden="1">'[23]Backup data'!#REF!</definedName>
    <definedName name="BLPH119" hidden="1">'[23]Backup data'!#REF!</definedName>
    <definedName name="BLPH12" hidden="1">'[23]Backup data'!#REF!</definedName>
    <definedName name="BLPH120" hidden="1">'[23]Backup data'!#REF!</definedName>
    <definedName name="BLPH121" hidden="1">'[23]Backup data'!#REF!</definedName>
    <definedName name="BLPH122" hidden="1">'[23]Backup data'!#REF!</definedName>
    <definedName name="BLPH123" hidden="1">'[23]Backup data'!#REF!</definedName>
    <definedName name="BLPH124" hidden="1">'[23]Backup data'!#REF!</definedName>
    <definedName name="BLPH125" hidden="1">'[23]Backup data'!#REF!</definedName>
    <definedName name="BLPH126" hidden="1">'[23]Backup data'!#REF!</definedName>
    <definedName name="BLPH127" hidden="1">'[23]Backup data'!#REF!</definedName>
    <definedName name="BLPH128" hidden="1">'[23]Backup data'!#REF!</definedName>
    <definedName name="BLPH129" hidden="1">'[23]Backup data'!#REF!</definedName>
    <definedName name="BLPH13" hidden="1">'[23]Backup data'!#REF!</definedName>
    <definedName name="BLPH130" hidden="1">'[23]Backup data'!#REF!</definedName>
    <definedName name="BLPH131" hidden="1">'[23]Backup data'!#REF!</definedName>
    <definedName name="BLPH132" hidden="1">'[23]Backup data'!#REF!</definedName>
    <definedName name="BLPH133" hidden="1">'[23]Backup data'!#REF!</definedName>
    <definedName name="BLPH134" hidden="1">[23]Download!#REF!</definedName>
    <definedName name="BLPH135" hidden="1">[23]Download!#REF!</definedName>
    <definedName name="BLPH136" hidden="1">[23]Download!#REF!</definedName>
    <definedName name="BLPH137" hidden="1">[23]Download!#REF!</definedName>
    <definedName name="BLPH138" hidden="1">[23]Download!#REF!</definedName>
    <definedName name="BLPH139" hidden="1">[23]Download!#REF!</definedName>
    <definedName name="BLPH14" hidden="1">'[23]Backup data'!#REF!</definedName>
    <definedName name="BLPH140" hidden="1">[23]Download!#REF!</definedName>
    <definedName name="BLPH141" hidden="1">[23]Download!#REF!</definedName>
    <definedName name="BLPH142" hidden="1">[23]Download!#REF!</definedName>
    <definedName name="BLPH143" hidden="1">[23]Download!#REF!</definedName>
    <definedName name="BLPH144" hidden="1">[23]Download!#REF!</definedName>
    <definedName name="BLPH145" hidden="1">[23]Download!#REF!</definedName>
    <definedName name="BLPH146" hidden="1">[23]Download!#REF!</definedName>
    <definedName name="BLPH147" hidden="1">[23]Download!#REF!</definedName>
    <definedName name="BLPH148" hidden="1">[23]Download!#REF!</definedName>
    <definedName name="BLPH149" hidden="1">[23]Download!#REF!</definedName>
    <definedName name="BLPH15" hidden="1">'[23]Backup data'!#REF!</definedName>
    <definedName name="BLPH150" hidden="1">[23]Download!#REF!</definedName>
    <definedName name="BLPH151" hidden="1">[23]Download!#REF!</definedName>
    <definedName name="BLPH152" hidden="1">[23]Download!#REF!</definedName>
    <definedName name="BLPH153" hidden="1">[23]Download!#REF!</definedName>
    <definedName name="BLPH154" hidden="1">[23]Download!#REF!</definedName>
    <definedName name="BLPH155" hidden="1">[23]Download!#REF!</definedName>
    <definedName name="BLPH156" hidden="1">[23]Download!#REF!</definedName>
    <definedName name="BLPH157" hidden="1">[23]Download!#REF!</definedName>
    <definedName name="BLPH158" hidden="1">[23]Download!#REF!</definedName>
    <definedName name="BLPH159" hidden="1">[23]Download!#REF!</definedName>
    <definedName name="BLPH16" hidden="1">'[23]Backup data'!#REF!</definedName>
    <definedName name="BLPH160" hidden="1">[23]Download!#REF!</definedName>
    <definedName name="BLPH161" hidden="1">[23]Download!#REF!</definedName>
    <definedName name="BLPH162" hidden="1">[23]Download!#REF!</definedName>
    <definedName name="BLPH163" hidden="1">[23]Download!#REF!</definedName>
    <definedName name="BLPH164" hidden="1">[23]Download!#REF!</definedName>
    <definedName name="BLPH165" hidden="1">[23]Download!#REF!</definedName>
    <definedName name="BLPH166" hidden="1">[23]Download!#REF!</definedName>
    <definedName name="BLPH167" hidden="1">[23]Download!#REF!</definedName>
    <definedName name="BLPH168" hidden="1">[23]Download!#REF!</definedName>
    <definedName name="BLPH169" hidden="1">[23]Download!#REF!</definedName>
    <definedName name="BLPH17" hidden="1">'[23]Backup data'!#REF!</definedName>
    <definedName name="BLPH170" hidden="1">[23]Download!#REF!</definedName>
    <definedName name="BLPH171" hidden="1">[23]Download!#REF!</definedName>
    <definedName name="BLPH172" hidden="1">[23]Download!#REF!</definedName>
    <definedName name="BLPH173" hidden="1">[23]Download!#REF!</definedName>
    <definedName name="BLPH174" hidden="1">[23]Download!#REF!</definedName>
    <definedName name="BLPH175" hidden="1">[23]Download!#REF!</definedName>
    <definedName name="BLPH176" hidden="1">[23]Download!#REF!</definedName>
    <definedName name="BLPH177" hidden="1">[23]Download!#REF!</definedName>
    <definedName name="BLPH178" hidden="1">[23]Download!#REF!</definedName>
    <definedName name="BLPH179" hidden="1">[23]Download!#REF!</definedName>
    <definedName name="BLPH18" hidden="1">'[23]Backup data'!#REF!</definedName>
    <definedName name="BLPH180" hidden="1">[23]Download!#REF!</definedName>
    <definedName name="BLPH181" hidden="1">[23]Download!#REF!</definedName>
    <definedName name="BLPH182" hidden="1">[23]Download!#REF!</definedName>
    <definedName name="BLPH183" hidden="1">[23]Download!#REF!</definedName>
    <definedName name="BLPH184" hidden="1">[23]Download!#REF!</definedName>
    <definedName name="BLPH185" hidden="1">[23]Download!#REF!</definedName>
    <definedName name="BLPH186" hidden="1">[23]Download!#REF!</definedName>
    <definedName name="BLPH187" hidden="1">[23]Download!#REF!</definedName>
    <definedName name="BLPH188" hidden="1">[23]Download!#REF!</definedName>
    <definedName name="BLPH189" hidden="1">[23]Download!#REF!</definedName>
    <definedName name="BLPH19" hidden="1">'[23]Backup data'!#REF!</definedName>
    <definedName name="BLPH190" hidden="1">[23]Download!#REF!</definedName>
    <definedName name="BLPH191" hidden="1">[23]Download!#REF!</definedName>
    <definedName name="BLPH192" hidden="1">[23]Download!#REF!</definedName>
    <definedName name="BLPH193" hidden="1">[23]Download!#REF!</definedName>
    <definedName name="BLPH194" hidden="1">[23]Download!#REF!</definedName>
    <definedName name="BLPH195" hidden="1">[23]Download!#REF!</definedName>
    <definedName name="BLPH196" hidden="1">[23]Download!#REF!</definedName>
    <definedName name="BLPH197" hidden="1">[23]Download!#REF!</definedName>
    <definedName name="BLPH198" hidden="1">[23]Download!#REF!</definedName>
    <definedName name="BLPH199" hidden="1">[23]Download!#REF!</definedName>
    <definedName name="BLPH20" hidden="1">'[23]Backup data'!#REF!</definedName>
    <definedName name="BLPH200" hidden="1">[23]Download!#REF!</definedName>
    <definedName name="BLPH201" hidden="1">[23]Download!#REF!</definedName>
    <definedName name="BLPH202" hidden="1">[23]Download!#REF!</definedName>
    <definedName name="BLPH203" hidden="1">[23]Download!#REF!</definedName>
    <definedName name="BLPH204" hidden="1">[23]Download!#REF!</definedName>
    <definedName name="BLPH205" hidden="1">[23]Download!#REF!</definedName>
    <definedName name="BLPH206" hidden="1">[23]Download!#REF!</definedName>
    <definedName name="BLPH207" hidden="1">[23]Download!#REF!</definedName>
    <definedName name="BLPH208" hidden="1">[23]Download!#REF!</definedName>
    <definedName name="BLPH209" hidden="1">[23]Download!#REF!</definedName>
    <definedName name="BLPH21" hidden="1">'[23]Backup data'!#REF!</definedName>
    <definedName name="BLPH210" hidden="1">[23]Download!#REF!</definedName>
    <definedName name="BLPH211" hidden="1">[23]Download!#REF!</definedName>
    <definedName name="BLPH212" hidden="1">[23]Download!#REF!</definedName>
    <definedName name="BLPH213" hidden="1">[23]Download!#REF!</definedName>
    <definedName name="BLPH214" hidden="1">[23]Download!#REF!</definedName>
    <definedName name="BLPH215" hidden="1">[23]Download!#REF!</definedName>
    <definedName name="BLPH216" hidden="1">[23]Download!#REF!</definedName>
    <definedName name="BLPH217" hidden="1">[23]Download!#REF!</definedName>
    <definedName name="BLPH22" hidden="1">'[23]Backup data'!#REF!</definedName>
    <definedName name="BLPH23" hidden="1">'[23]Backup data'!#REF!</definedName>
    <definedName name="BLPH24" hidden="1">'[23]Backup data'!#REF!</definedName>
    <definedName name="BLPH25" hidden="1">'[23]Backup data'!#REF!</definedName>
    <definedName name="BLPH26" hidden="1">'[23]Backup data'!#REF!</definedName>
    <definedName name="BLPH27" hidden="1">'[23]Backup data'!#REF!</definedName>
    <definedName name="BLPH28" hidden="1">'[23]Backup data'!#REF!</definedName>
    <definedName name="BLPH287" hidden="1">[23]Download!#REF!</definedName>
    <definedName name="BLPH29" hidden="1">'[23]Backup data'!#REF!</definedName>
    <definedName name="BLPH30" hidden="1">'[23]Backup data'!#REF!</definedName>
    <definedName name="BLPH301" hidden="1">'[23]Backup data'!#REF!</definedName>
    <definedName name="BLPH31" hidden="1">'[23]Backup data'!#REF!</definedName>
    <definedName name="BLPH32" hidden="1">'[23]Backup data'!#REF!</definedName>
    <definedName name="BLPH33" hidden="1">'[23]Backup data'!#REF!</definedName>
    <definedName name="BLPH34" hidden="1">'[23]Backup data'!#REF!</definedName>
    <definedName name="BLPH35" hidden="1">'[23]Backup data'!#REF!</definedName>
    <definedName name="BLPH36" hidden="1">'[23]Backup data'!#REF!</definedName>
    <definedName name="BLPH37" hidden="1">'[23]Backup data'!#REF!</definedName>
    <definedName name="BLPH38" hidden="1">'[23]Backup data'!#REF!</definedName>
    <definedName name="BLPH39" hidden="1">'[23]Backup data'!#REF!</definedName>
    <definedName name="BLPH40" hidden="1">'[23]Backup data'!#REF!</definedName>
    <definedName name="BLPH41" hidden="1">'[23]Backup data'!#REF!</definedName>
    <definedName name="BLPH42" hidden="1">'[23]Backup data'!#REF!</definedName>
    <definedName name="BLPH43" hidden="1">'[23]Backup data'!#REF!</definedName>
    <definedName name="BLPH44" hidden="1">'[23]Backup data'!#REF!</definedName>
    <definedName name="BLPH45" hidden="1">'[23]Backup data'!#REF!</definedName>
    <definedName name="BLPH47" hidden="1">'[23]Backup data'!#REF!</definedName>
    <definedName name="BLPH53" hidden="1">'[24]Backup data'!#REF!</definedName>
    <definedName name="BLPH54" hidden="1">'[23]Backup data'!#REF!</definedName>
    <definedName name="BLPH56" hidden="1">'[23]Backup data'!#REF!</definedName>
    <definedName name="BLPH57" hidden="1">'[23]Backup data'!#REF!</definedName>
    <definedName name="BLPH58" hidden="1">'[23]Backup data'!#REF!</definedName>
    <definedName name="BLPH59" hidden="1">'[23]Backup data'!#REF!</definedName>
    <definedName name="BLPH60" hidden="1">'[23]Backup data'!#REF!</definedName>
    <definedName name="BLPH61" hidden="1">'[23]Backup data'!#REF!</definedName>
    <definedName name="BLPH62" hidden="1">'[23]Backup data'!#REF!</definedName>
    <definedName name="BLPH63" hidden="1">'[23]Backup data'!#REF!</definedName>
    <definedName name="BLPH64" hidden="1">'[23]Backup data'!#REF!</definedName>
    <definedName name="BLPH65" hidden="1">'[23]Backup data'!#REF!</definedName>
    <definedName name="BLPH66" hidden="1">'[23]Backup data'!#REF!</definedName>
    <definedName name="BLPH67" hidden="1">'[23]Backup data'!#REF!</definedName>
    <definedName name="BLPH68" hidden="1">'[23]Backup data'!#REF!</definedName>
    <definedName name="BLPH69" hidden="1">'[23]Backup data'!#REF!</definedName>
    <definedName name="BLPH7" hidden="1">'[24]Backup data'!#REF!</definedName>
    <definedName name="BLPH70" hidden="1">'[23]Backup data'!#REF!</definedName>
    <definedName name="BLPH71" hidden="1">'[23]Backup data'!#REF!</definedName>
    <definedName name="BLPH72" hidden="1">'[23]Backup data'!#REF!</definedName>
    <definedName name="BLPH73" hidden="1">'[23]Backup data'!#REF!</definedName>
    <definedName name="BLPH74" hidden="1">'[23]Backup data'!#REF!</definedName>
    <definedName name="BLPH75" hidden="1">'[23]Backup data'!#REF!</definedName>
    <definedName name="BLPH76" hidden="1">'[23]Backup data'!#REF!</definedName>
    <definedName name="BLPH77" hidden="1">'[23]Backup data'!#REF!</definedName>
    <definedName name="BLPH78" hidden="1">'[23]Backup data'!#REF!</definedName>
    <definedName name="BLPH79" hidden="1">'[23]Backup data'!#REF!</definedName>
    <definedName name="BLPH8" hidden="1">'[23]Backup data'!#REF!</definedName>
    <definedName name="BLPH80" hidden="1">'[23]Backup data'!#REF!</definedName>
    <definedName name="BLPH81" hidden="1">'[23]Backup data'!#REF!</definedName>
    <definedName name="BLPH82" hidden="1">'[23]Backup data'!#REF!</definedName>
    <definedName name="BLPH83" hidden="1">'[23]Backup data'!#REF!</definedName>
    <definedName name="BLPH84" hidden="1">'[23]Backup data'!#REF!</definedName>
    <definedName name="BLPH85" hidden="1">'[23]Backup data'!#REF!</definedName>
    <definedName name="BLPH86" hidden="1">'[23]Backup data'!#REF!</definedName>
    <definedName name="BLPH87" hidden="1">'[23]Backup data'!#REF!</definedName>
    <definedName name="BLPH88" hidden="1">'[23]Backup data'!#REF!</definedName>
    <definedName name="BLPH89" hidden="1">'[23]Backup data'!#REF!</definedName>
    <definedName name="BLPH90" hidden="1">'[23]Backup data'!#REF!</definedName>
    <definedName name="BLPH91" hidden="1">'[23]Backup data'!#REF!</definedName>
    <definedName name="BLPH93" hidden="1">'[23]Backup data'!#REF!</definedName>
    <definedName name="BLPH99" hidden="1">'[24]Backup data'!#REF!</definedName>
    <definedName name="BLPR120040130170512210" hidden="1">'[25]Download Sheet'!#REF!</definedName>
    <definedName name="BLPR120040130170512210_1_8" hidden="1">'[25]Download Sheet'!#REF!</definedName>
    <definedName name="BLPR120040130170512210_2_8" hidden="1">'[25]Download Sheet'!#REF!</definedName>
    <definedName name="BLPR120040130170512210_3_8" hidden="1">'[25]Download Sheet'!#REF!</definedName>
    <definedName name="BLPR120040130170512210_4_8" hidden="1">'[25]Download Sheet'!#REF!</definedName>
    <definedName name="BLPR120040130170512210_5_8" hidden="1">'[25]Download Sheet'!#REF!</definedName>
    <definedName name="BLPR120040130170512210_6_8" hidden="1">'[25]Download Sheet'!#REF!</definedName>
    <definedName name="BLPR120040130170512210_7_8" hidden="1">'[25]Download Sheet'!#REF!</definedName>
    <definedName name="BLPR120040130170512210_8_8" hidden="1">'[25]Download Sheet'!#REF!</definedName>
    <definedName name="BLPR120040205162235653" hidden="1">'[25]Download Sheet'!#REF!</definedName>
    <definedName name="BLPR120040205162235653_1_8" hidden="1">'[25]Download Sheet'!#REF!</definedName>
    <definedName name="BLPR120040205162235653_2_8" hidden="1">'[25]Download Sheet'!#REF!</definedName>
    <definedName name="BLPR120040205162235653_3_8" hidden="1">'[25]Download Sheet'!#REF!</definedName>
    <definedName name="BLPR120040205162235653_4_8" hidden="1">'[25]Download Sheet'!#REF!</definedName>
    <definedName name="BLPR120040205162235653_5_8" hidden="1">'[25]Download Sheet'!#REF!</definedName>
    <definedName name="BLPR120040205162235653_6_8" hidden="1">'[25]Download Sheet'!#REF!</definedName>
    <definedName name="BLPR120040205162235653_7_8" hidden="1">'[25]Download Sheet'!#REF!</definedName>
    <definedName name="BLPR120040205162235653_8_8" hidden="1">'[25]Download Sheet'!#REF!</definedName>
    <definedName name="BLPR1520040130171441887" hidden="1">'[25]Download Sheet'!#REF!</definedName>
    <definedName name="BLPR1520040130171441887_1_8" hidden="1">'[25]Download Sheet'!#REF!</definedName>
    <definedName name="BLPR1520040130171441887_2_8" hidden="1">'[25]Download Sheet'!#REF!</definedName>
    <definedName name="BLPR1520040130171441887_3_8" hidden="1">'[25]Download Sheet'!#REF!</definedName>
    <definedName name="BLPR1520040130171441887_4_8" hidden="1">'[25]Download Sheet'!#REF!</definedName>
    <definedName name="BLPR1520040130171441887_5_8" hidden="1">'[25]Download Sheet'!#REF!</definedName>
    <definedName name="BLPR1520040130171441887_6_8" hidden="1">'[25]Download Sheet'!#REF!</definedName>
    <definedName name="BLPR1520040130171441887_7_8" hidden="1">'[25]Download Sheet'!#REF!</definedName>
    <definedName name="BLPR1520040130171441887_8_8" hidden="1">'[25]Download Sheet'!#REF!</definedName>
    <definedName name="BLPR1820040205165037169" hidden="1">'[25]Download Sheet'!#REF!</definedName>
    <definedName name="BLPR1820040205165037169_1_8" hidden="1">'[25]Download Sheet'!#REF!</definedName>
    <definedName name="BLPR1820040205165037169_2_8" hidden="1">'[25]Download Sheet'!#REF!</definedName>
    <definedName name="BLPR1820040205165037169_3_8" hidden="1">'[25]Download Sheet'!#REF!</definedName>
    <definedName name="BLPR1820040205165037169_4_8" hidden="1">'[25]Download Sheet'!#REF!</definedName>
    <definedName name="BLPR1820040205165037169_5_8" hidden="1">'[25]Download Sheet'!#REF!</definedName>
    <definedName name="BLPR1820040205165037169_6_8" hidden="1">'[25]Download Sheet'!#REF!</definedName>
    <definedName name="BLPR1820040205165037169_7_8" hidden="1">'[25]Download Sheet'!#REF!</definedName>
    <definedName name="BLPR1820040205165037169_8_8" hidden="1">'[25]Download Sheet'!#REF!</definedName>
    <definedName name="BLPR1920040130171513072" hidden="1">'[25]Download Sheet'!#REF!</definedName>
    <definedName name="BLPR1920040130171513072_1_8" hidden="1">'[25]Download Sheet'!#REF!</definedName>
    <definedName name="BLPR1920040130171513072_2_8" hidden="1">'[25]Download Sheet'!#REF!</definedName>
    <definedName name="BLPR1920040130171513072_3_8" hidden="1">'[25]Download Sheet'!#REF!</definedName>
    <definedName name="BLPR1920040130171513072_4_8" hidden="1">'[25]Download Sheet'!#REF!</definedName>
    <definedName name="BLPR1920040130171513072_5_8" hidden="1">'[25]Download Sheet'!#REF!</definedName>
    <definedName name="BLPR1920040130171513072_6_8" hidden="1">'[25]Download Sheet'!#REF!</definedName>
    <definedName name="BLPR1920040130171513072_7_8" hidden="1">'[25]Download Sheet'!#REF!</definedName>
    <definedName name="BLPR1920040130171513072_8_8" hidden="1">'[25]Download Sheet'!#REF!</definedName>
    <definedName name="BLPR220040204201237693" hidden="1">'[25]Download Sheet'!#REF!</definedName>
    <definedName name="BLPR220040204201237693_1_8" hidden="1">'[25]Download Sheet'!#REF!</definedName>
    <definedName name="BLPR220040204201237693_2_8" hidden="1">'[25]Download Sheet'!#REF!</definedName>
    <definedName name="BLPR220040204201237693_3_8" hidden="1">'[25]Download Sheet'!#REF!</definedName>
    <definedName name="BLPR220040204201237693_4_8" hidden="1">'[25]Download Sheet'!#REF!</definedName>
    <definedName name="BLPR220040204201237693_5_8" hidden="1">'[25]Download Sheet'!#REF!</definedName>
    <definedName name="BLPR220040204201237693_6_8" hidden="1">'[25]Download Sheet'!#REF!</definedName>
    <definedName name="BLPR220040204201237693_7_8" hidden="1">'[25]Download Sheet'!#REF!</definedName>
    <definedName name="BLPR220040204201237693_8_8" hidden="1">'[25]Download Sheet'!#REF!</definedName>
    <definedName name="BLPR2220040130171524561" hidden="1">'[25]Download Sheet'!#REF!</definedName>
    <definedName name="BLPR2220040130171524561_1_8" hidden="1">'[25]Download Sheet'!#REF!</definedName>
    <definedName name="BLPR2220040130171524561_2_8" hidden="1">'[25]Download Sheet'!#REF!</definedName>
    <definedName name="BLPR2220040130171524561_3_8" hidden="1">'[25]Download Sheet'!#REF!</definedName>
    <definedName name="BLPR2220040130171524561_4_8" hidden="1">'[25]Download Sheet'!#REF!</definedName>
    <definedName name="BLPR2220040130171524561_5_8" hidden="1">'[25]Download Sheet'!#REF!</definedName>
    <definedName name="BLPR2220040130171524561_6_8" hidden="1">'[25]Download Sheet'!#REF!</definedName>
    <definedName name="BLPR2220040130171524561_7_8" hidden="1">'[25]Download Sheet'!#REF!</definedName>
    <definedName name="BLPR2220040130171524561_8_8" hidden="1">'[25]Download Sheet'!#REF!</definedName>
    <definedName name="BLPR2420040130171533284" hidden="1">'[25]Download Sheet'!#REF!</definedName>
    <definedName name="BLPR2420040130171533284_1_8" hidden="1">'[25]Download Sheet'!#REF!</definedName>
    <definedName name="BLPR2420040130171533284_2_8" hidden="1">'[25]Download Sheet'!#REF!</definedName>
    <definedName name="BLPR2420040130171533284_3_8" hidden="1">'[25]Download Sheet'!#REF!</definedName>
    <definedName name="BLPR2420040130171533284_4_8" hidden="1">'[25]Download Sheet'!#REF!</definedName>
    <definedName name="BLPR2420040130171533284_5_8" hidden="1">'[25]Download Sheet'!#REF!</definedName>
    <definedName name="BLPR2420040130171533284_6_8" hidden="1">'[25]Download Sheet'!#REF!</definedName>
    <definedName name="BLPR2420040130171533284_7_8" hidden="1">'[25]Download Sheet'!#REF!</definedName>
    <definedName name="BLPR2420040130171533284_8_8" hidden="1">'[25]Download Sheet'!#REF!</definedName>
    <definedName name="BLPR2520040130171541287" hidden="1">'[25]Download Sheet'!#REF!</definedName>
    <definedName name="BLPR2520040130171541287_1_8" hidden="1">'[25]Download Sheet'!#REF!</definedName>
    <definedName name="BLPR2520040130171541287_2_8" hidden="1">'[25]Download Sheet'!#REF!</definedName>
    <definedName name="BLPR2520040130171541287_3_8" hidden="1">'[25]Download Sheet'!#REF!</definedName>
    <definedName name="BLPR2520040130171541287_4_8" hidden="1">'[25]Download Sheet'!#REF!</definedName>
    <definedName name="BLPR2520040130171541287_5_8" hidden="1">'[25]Download Sheet'!#REF!</definedName>
    <definedName name="BLPR2520040130171541287_6_8" hidden="1">'[25]Download Sheet'!#REF!</definedName>
    <definedName name="BLPR2520040130171541287_7_8" hidden="1">'[25]Download Sheet'!#REF!</definedName>
    <definedName name="BLPR2520040130171541287_8_8" hidden="1">'[25]Download Sheet'!#REF!</definedName>
    <definedName name="BLPR2620040130171544867" hidden="1">'[25]Download Sheet'!#REF!</definedName>
    <definedName name="BLPR2620040130171544867_1_8" hidden="1">'[25]Download Sheet'!#REF!</definedName>
    <definedName name="BLPR2620040130171544867_2_8" hidden="1">'[25]Download Sheet'!#REF!</definedName>
    <definedName name="BLPR2620040130171544867_3_8" hidden="1">'[25]Download Sheet'!#REF!</definedName>
    <definedName name="BLPR2620040130171544867_4_8" hidden="1">'[25]Download Sheet'!#REF!</definedName>
    <definedName name="BLPR2620040130171544867_5_8" hidden="1">'[25]Download Sheet'!#REF!</definedName>
    <definedName name="BLPR2620040130171544867_6_8" hidden="1">'[25]Download Sheet'!#REF!</definedName>
    <definedName name="BLPR2620040130171544867_7_8" hidden="1">'[25]Download Sheet'!#REF!</definedName>
    <definedName name="BLPR2620040130171544867_8_8" hidden="1">'[25]Download Sheet'!#REF!</definedName>
    <definedName name="BLPR2720040130171547962" hidden="1">'[25]Download Sheet'!#REF!</definedName>
    <definedName name="BLPR2720040130171547962_1_8" hidden="1">'[25]Download Sheet'!#REF!</definedName>
    <definedName name="BLPR2720040130171547962_2_8" hidden="1">'[25]Download Sheet'!#REF!</definedName>
    <definedName name="BLPR2720040130171547962_3_8" hidden="1">'[25]Download Sheet'!#REF!</definedName>
    <definedName name="BLPR2720040130171547962_4_8" hidden="1">'[25]Download Sheet'!#REF!</definedName>
    <definedName name="BLPR2720040130171547962_5_8" hidden="1">'[25]Download Sheet'!#REF!</definedName>
    <definedName name="BLPR2720040130171547962_6_8" hidden="1">'[25]Download Sheet'!#REF!</definedName>
    <definedName name="BLPR2720040130171547962_7_8" hidden="1">'[25]Download Sheet'!#REF!</definedName>
    <definedName name="BLPR2720040130171547962_8_8" hidden="1">'[25]Download Sheet'!#REF!</definedName>
    <definedName name="BLPR2920040130171555449" hidden="1">'[25]Download Sheet'!#REF!</definedName>
    <definedName name="BLPR2920040130171555449_1_8" hidden="1">'[25]Download Sheet'!#REF!</definedName>
    <definedName name="BLPR2920040130171555449_2_8" hidden="1">'[25]Download Sheet'!#REF!</definedName>
    <definedName name="BLPR2920040130171555449_3_8" hidden="1">'[25]Download Sheet'!#REF!</definedName>
    <definedName name="BLPR2920040130171555449_4_8" hidden="1">'[25]Download Sheet'!#REF!</definedName>
    <definedName name="BLPR2920040130171555449_5_8" hidden="1">'[25]Download Sheet'!#REF!</definedName>
    <definedName name="BLPR2920040130171555449_6_8" hidden="1">'[25]Download Sheet'!#REF!</definedName>
    <definedName name="BLPR2920040130171555449_7_8" hidden="1">'[25]Download Sheet'!#REF!</definedName>
    <definedName name="BLPR2920040130171555449_8_8" hidden="1">'[25]Download Sheet'!#REF!</definedName>
    <definedName name="BLPR3020040130171601577" hidden="1">'[25]Download Sheet'!#REF!</definedName>
    <definedName name="BLPR3020040130171601577_1_8" hidden="1">'[25]Download Sheet'!#REF!</definedName>
    <definedName name="BLPR3020040130171601577_2_8" hidden="1">'[25]Download Sheet'!#REF!</definedName>
    <definedName name="BLPR3020040130171601577_3_8" hidden="1">'[25]Download Sheet'!#REF!</definedName>
    <definedName name="BLPR3020040130171601577_4_8" hidden="1">'[25]Download Sheet'!#REF!</definedName>
    <definedName name="BLPR3020040130171601577_5_8" hidden="1">'[25]Download Sheet'!#REF!</definedName>
    <definedName name="BLPR3020040130171601577_6_8" hidden="1">'[25]Download Sheet'!#REF!</definedName>
    <definedName name="BLPR3020040130171601577_7_8" hidden="1">'[25]Download Sheet'!#REF!</definedName>
    <definedName name="BLPR3020040130171601577_8_8" hidden="1">'[25]Download Sheet'!#REF!</definedName>
    <definedName name="BLPR320040204201544761" hidden="1">'[25]Download Sheet'!#REF!</definedName>
    <definedName name="BLPR320040204201544761_1_1" hidden="1">'[25]Download Sheet'!#REF!</definedName>
    <definedName name="BLPR3220040130171610424" hidden="1">'[25]Download Sheet'!#REF!</definedName>
    <definedName name="BLPR3220040130171610424_1_8" hidden="1">'[25]Download Sheet'!#REF!</definedName>
    <definedName name="BLPR3220040130171610424_2_8" hidden="1">'[25]Download Sheet'!#REF!</definedName>
    <definedName name="BLPR3220040130171610424_3_8" hidden="1">'[25]Download Sheet'!#REF!</definedName>
    <definedName name="BLPR3220040130171610424_4_8" hidden="1">'[25]Download Sheet'!#REF!</definedName>
    <definedName name="BLPR3220040130171610424_5_8" hidden="1">'[25]Download Sheet'!#REF!</definedName>
    <definedName name="BLPR3220040130171610424_6_8" hidden="1">'[25]Download Sheet'!#REF!</definedName>
    <definedName name="BLPR3220040130171610424_7_8" hidden="1">'[25]Download Sheet'!#REF!</definedName>
    <definedName name="BLPR3220040130171610424_8_8" hidden="1">'[25]Download Sheet'!#REF!</definedName>
    <definedName name="BLPR3320040130171738961" hidden="1">'[25]Download Sheet'!#REF!</definedName>
    <definedName name="BLPR3320040130171738961_1_8" hidden="1">'[25]Download Sheet'!#REF!</definedName>
    <definedName name="BLPR3320040130171738961_2_8" hidden="1">'[25]Download Sheet'!#REF!</definedName>
    <definedName name="BLPR3320040130171738961_3_8" hidden="1">'[25]Download Sheet'!#REF!</definedName>
    <definedName name="BLPR3320040130171738961_4_8" hidden="1">'[25]Download Sheet'!#REF!</definedName>
    <definedName name="BLPR3320040130171738961_5_8" hidden="1">'[25]Download Sheet'!#REF!</definedName>
    <definedName name="BLPR3320040130171738961_6_8" hidden="1">'[25]Download Sheet'!#REF!</definedName>
    <definedName name="BLPR3320040130171738961_7_8" hidden="1">'[25]Download Sheet'!#REF!</definedName>
    <definedName name="BLPR3320040130171738961_8_8" hidden="1">'[25]Download Sheet'!#REF!</definedName>
    <definedName name="BLPR3420040130171750184" hidden="1">'[25]Download Sheet'!#REF!</definedName>
    <definedName name="BLPR3420040130171750184_1_8" hidden="1">'[25]Download Sheet'!#REF!</definedName>
    <definedName name="BLPR3420040130171750184_2_8" hidden="1">'[25]Download Sheet'!#REF!</definedName>
    <definedName name="BLPR3420040130171750184_3_8" hidden="1">'[25]Download Sheet'!#REF!</definedName>
    <definedName name="BLPR3420040130171750184_4_8" hidden="1">'[25]Download Sheet'!#REF!</definedName>
    <definedName name="BLPR3420040130171750184_5_8" hidden="1">'[25]Download Sheet'!#REF!</definedName>
    <definedName name="BLPR3420040130171750184_6_8" hidden="1">'[25]Download Sheet'!#REF!</definedName>
    <definedName name="BLPR3420040130171750184_7_8" hidden="1">'[25]Download Sheet'!#REF!</definedName>
    <definedName name="BLPR3420040130171750184_8_8" hidden="1">'[25]Download Sheet'!#REF!</definedName>
    <definedName name="BLPR3520040130171814679" hidden="1">'[25]Download Sheet'!#REF!</definedName>
    <definedName name="BLPR3520040130171814679_1_8" hidden="1">'[25]Download Sheet'!#REF!</definedName>
    <definedName name="BLPR3520040130171814679_2_8" hidden="1">'[25]Download Sheet'!#REF!</definedName>
    <definedName name="BLPR3520040130171814679_3_8" hidden="1">'[25]Download Sheet'!#REF!</definedName>
    <definedName name="BLPR3520040130171814679_4_8" hidden="1">'[25]Download Sheet'!#REF!</definedName>
    <definedName name="BLPR3520040130171814679_5_8" hidden="1">'[25]Download Sheet'!#REF!</definedName>
    <definedName name="BLPR3520040130171814679_6_8" hidden="1">'[25]Download Sheet'!#REF!</definedName>
    <definedName name="BLPR3520040130171814679_7_8" hidden="1">'[25]Download Sheet'!#REF!</definedName>
    <definedName name="BLPR3520040130171814679_8_8" hidden="1">'[25]Download Sheet'!#REF!</definedName>
    <definedName name="BLPR3620040130171814679" hidden="1">'[25]Download Sheet'!#REF!</definedName>
    <definedName name="BLPR3620040130171814679_1_8" hidden="1">'[25]Download Sheet'!#REF!</definedName>
    <definedName name="BLPR3620040130171814679_2_8" hidden="1">'[25]Download Sheet'!#REF!</definedName>
    <definedName name="BLPR3620040130171814679_3_8" hidden="1">'[25]Download Sheet'!#REF!</definedName>
    <definedName name="BLPR3620040130171814679_4_8" hidden="1">'[25]Download Sheet'!#REF!</definedName>
    <definedName name="BLPR3620040130171814679_5_8" hidden="1">'[25]Download Sheet'!#REF!</definedName>
    <definedName name="BLPR3620040130171814679_6_8" hidden="1">'[25]Download Sheet'!#REF!</definedName>
    <definedName name="BLPR3620040130171814679_7_8" hidden="1">'[25]Download Sheet'!#REF!</definedName>
    <definedName name="BLPR3620040130171814679_8_8" hidden="1">'[25]Download Sheet'!#REF!</definedName>
    <definedName name="BLPR3720040130171901073" hidden="1">'[25]Download Sheet'!#REF!</definedName>
    <definedName name="BLPR3720040130171901073_1_8" hidden="1">'[25]Download Sheet'!#REF!</definedName>
    <definedName name="BLPR3720040130171901073_2_8" hidden="1">'[25]Download Sheet'!#REF!</definedName>
    <definedName name="BLPR3720040130171901073_3_8" hidden="1">'[25]Download Sheet'!#REF!</definedName>
    <definedName name="BLPR3720040130171901073_4_8" hidden="1">'[25]Download Sheet'!#REF!</definedName>
    <definedName name="BLPR3720040130171901073_5_8" hidden="1">'[25]Download Sheet'!#REF!</definedName>
    <definedName name="BLPR3720040130171901073_6_8" hidden="1">'[25]Download Sheet'!#REF!</definedName>
    <definedName name="BLPR3720040130171901073_7_8" hidden="1">'[25]Download Sheet'!#REF!</definedName>
    <definedName name="BLPR3720040130171901073_8_8" hidden="1">'[25]Download Sheet'!#REF!</definedName>
    <definedName name="BLPR3820040130171905294" hidden="1">'[25]Download Sheet'!#REF!</definedName>
    <definedName name="BLPR3820040130171905294_1_8" hidden="1">'[25]Download Sheet'!#REF!</definedName>
    <definedName name="BLPR3820040130171905294_2_8" hidden="1">'[25]Download Sheet'!#REF!</definedName>
    <definedName name="BLPR3820040130171905294_3_8" hidden="1">'[25]Download Sheet'!#REF!</definedName>
    <definedName name="BLPR3820040130171905294_4_8" hidden="1">'[25]Download Sheet'!#REF!</definedName>
    <definedName name="BLPR3820040130171905294_5_8" hidden="1">'[25]Download Sheet'!#REF!</definedName>
    <definedName name="BLPR3820040130171905294_6_8" hidden="1">'[25]Download Sheet'!#REF!</definedName>
    <definedName name="BLPR3820040130171905294_7_8" hidden="1">'[25]Download Sheet'!#REF!</definedName>
    <definedName name="BLPR3820040130171905294_8_8" hidden="1">'[25]Download Sheet'!#REF!</definedName>
    <definedName name="BLPR3920040130171914282" hidden="1">'[25]Download Sheet'!#REF!</definedName>
    <definedName name="BLPR3920040130171914282_1_8" hidden="1">'[25]Download Sheet'!#REF!</definedName>
    <definedName name="BLPR3920040130171914282_2_8" hidden="1">'[25]Download Sheet'!#REF!</definedName>
    <definedName name="BLPR3920040130171914282_3_8" hidden="1">'[25]Download Sheet'!#REF!</definedName>
    <definedName name="BLPR3920040130171914282_4_8" hidden="1">'[25]Download Sheet'!#REF!</definedName>
    <definedName name="BLPR3920040130171914282_5_8" hidden="1">'[25]Download Sheet'!#REF!</definedName>
    <definedName name="BLPR3920040130171914282_6_8" hidden="1">'[25]Download Sheet'!#REF!</definedName>
    <definedName name="BLPR3920040130171914282_7_8" hidden="1">'[25]Download Sheet'!#REF!</definedName>
    <definedName name="BLPR3920040130171914282_8_8" hidden="1">'[25]Download Sheet'!#REF!</definedName>
    <definedName name="BLPR4020040130171936619" hidden="1">'[25]Download Sheet'!#REF!</definedName>
    <definedName name="BLPR4020040130171936619_1_8" hidden="1">'[25]Download Sheet'!#REF!</definedName>
    <definedName name="BLPR4020040130171936619_2_8" hidden="1">'[25]Download Sheet'!#REF!</definedName>
    <definedName name="BLPR4020040130171936619_3_8" hidden="1">'[25]Download Sheet'!#REF!</definedName>
    <definedName name="BLPR4020040130171936619_4_8" hidden="1">'[25]Download Sheet'!#REF!</definedName>
    <definedName name="BLPR4020040130171936619_5_8" hidden="1">'[25]Download Sheet'!#REF!</definedName>
    <definedName name="BLPR4020040130171936619_6_8" hidden="1">'[25]Download Sheet'!#REF!</definedName>
    <definedName name="BLPR4020040130171936619_7_8" hidden="1">'[25]Download Sheet'!#REF!</definedName>
    <definedName name="BLPR4020040130171936619_8_8" hidden="1">'[25]Download Sheet'!#REF!</definedName>
    <definedName name="BLPR4120040130171947968" hidden="1">'[25]Download Sheet'!#REF!</definedName>
    <definedName name="BLPR4120040130171947968_1_8" hidden="1">'[25]Download Sheet'!#REF!</definedName>
    <definedName name="BLPR4120040130171947968_2_8" hidden="1">'[25]Download Sheet'!#REF!</definedName>
    <definedName name="BLPR4120040130171947968_3_8" hidden="1">'[25]Download Sheet'!#REF!</definedName>
    <definedName name="BLPR4120040130171947968_4_8" hidden="1">'[25]Download Sheet'!#REF!</definedName>
    <definedName name="BLPR4120040130171947968_5_8" hidden="1">'[25]Download Sheet'!#REF!</definedName>
    <definedName name="BLPR4120040130171947968_6_8" hidden="1">'[25]Download Sheet'!#REF!</definedName>
    <definedName name="BLPR4120040130171947968_7_8" hidden="1">'[25]Download Sheet'!#REF!</definedName>
    <definedName name="BLPR4120040130171947968_8_8" hidden="1">'[25]Download Sheet'!#REF!</definedName>
    <definedName name="BLPR420040204201601667" hidden="1">'[25]Download Sheet'!#REF!</definedName>
    <definedName name="BLPR420040204201601667_1_1" hidden="1">'[25]Download Sheet'!#REF!</definedName>
    <definedName name="BLPR420040205162630481" hidden="1">'[25]Download Sheet'!#REF!</definedName>
    <definedName name="BLPR420040205162630481_1_8" hidden="1">'[25]Download Sheet'!#REF!</definedName>
    <definedName name="BLPR420040205162630481_2_8" hidden="1">'[25]Download Sheet'!#REF!</definedName>
    <definedName name="BLPR420040205162630481_3_8" hidden="1">'[25]Download Sheet'!#REF!</definedName>
    <definedName name="BLPR420040205162630481_4_8" hidden="1">'[25]Download Sheet'!#REF!</definedName>
    <definedName name="BLPR420040205162630481_5_8" hidden="1">'[25]Download Sheet'!#REF!</definedName>
    <definedName name="BLPR420040205162630481_6_8" hidden="1">'[25]Download Sheet'!#REF!</definedName>
    <definedName name="BLPR420040205162630481_7_8" hidden="1">'[25]Download Sheet'!#REF!</definedName>
    <definedName name="BLPR420040205162630481_8_8" hidden="1">'[25]Download Sheet'!#REF!</definedName>
    <definedName name="BLPR4220040130171953095" hidden="1">'[25]Download Sheet'!#REF!</definedName>
    <definedName name="BLPR4220040130171953095_1_8" hidden="1">'[25]Download Sheet'!#REF!</definedName>
    <definedName name="BLPR4220040130171953095_2_8" hidden="1">'[25]Download Sheet'!#REF!</definedName>
    <definedName name="BLPR4220040130171953095_3_8" hidden="1">'[25]Download Sheet'!#REF!</definedName>
    <definedName name="BLPR4220040130171953095_4_8" hidden="1">'[25]Download Sheet'!#REF!</definedName>
    <definedName name="BLPR4220040130171953095_5_8" hidden="1">'[25]Download Sheet'!#REF!</definedName>
    <definedName name="BLPR4220040130171953095_6_8" hidden="1">'[25]Download Sheet'!#REF!</definedName>
    <definedName name="BLPR4220040130171953095_7_8" hidden="1">'[25]Download Sheet'!#REF!</definedName>
    <definedName name="BLPR4220040130171953095_8_8" hidden="1">'[25]Download Sheet'!#REF!</definedName>
    <definedName name="BLPR4320040130171958660" hidden="1">'[25]Download Sheet'!#REF!</definedName>
    <definedName name="BLPR4320040130171958660_1_8" hidden="1">'[25]Download Sheet'!#REF!</definedName>
    <definedName name="BLPR4320040130171958660_2_8" hidden="1">'[25]Download Sheet'!#REF!</definedName>
    <definedName name="BLPR4320040130171958660_3_8" hidden="1">'[25]Download Sheet'!#REF!</definedName>
    <definedName name="BLPR4320040130171958660_4_8" hidden="1">'[25]Download Sheet'!#REF!</definedName>
    <definedName name="BLPR4320040130171958660_5_8" hidden="1">'[25]Download Sheet'!#REF!</definedName>
    <definedName name="BLPR4320040130171958660_6_8" hidden="1">'[25]Download Sheet'!#REF!</definedName>
    <definedName name="BLPR4320040130171958660_7_8" hidden="1">'[25]Download Sheet'!#REF!</definedName>
    <definedName name="BLPR4320040130171958660_8_8" hidden="1">'[25]Download Sheet'!#REF!</definedName>
    <definedName name="BLPR4420040130172003115" hidden="1">'[25]Download Sheet'!#REF!</definedName>
    <definedName name="BLPR4420040130172003115_1_8" hidden="1">'[25]Download Sheet'!#REF!</definedName>
    <definedName name="BLPR4420040130172003115_2_8" hidden="1">'[25]Download Sheet'!#REF!</definedName>
    <definedName name="BLPR4420040130172003115_3_8" hidden="1">'[25]Download Sheet'!#REF!</definedName>
    <definedName name="BLPR4420040130172003115_4_8" hidden="1">'[25]Download Sheet'!#REF!</definedName>
    <definedName name="BLPR4420040130172003115_5_8" hidden="1">'[25]Download Sheet'!#REF!</definedName>
    <definedName name="BLPR4420040130172003115_6_8" hidden="1">'[25]Download Sheet'!#REF!</definedName>
    <definedName name="BLPR4420040130172003115_7_8" hidden="1">'[25]Download Sheet'!#REF!</definedName>
    <definedName name="BLPR4420040130172003115_8_8" hidden="1">'[25]Download Sheet'!#REF!</definedName>
    <definedName name="BLPR4520040130172016464" hidden="1">'[25]Download Sheet'!#REF!</definedName>
    <definedName name="BLPR4520040130172016464_1_8" hidden="1">'[25]Download Sheet'!#REF!</definedName>
    <definedName name="BLPR4520040130172016464_2_8" hidden="1">'[25]Download Sheet'!#REF!</definedName>
    <definedName name="BLPR4520040130172016464_3_8" hidden="1">'[25]Download Sheet'!#REF!</definedName>
    <definedName name="BLPR4520040130172016464_4_8" hidden="1">'[25]Download Sheet'!#REF!</definedName>
    <definedName name="BLPR4520040130172016464_5_8" hidden="1">'[25]Download Sheet'!#REF!</definedName>
    <definedName name="BLPR4520040130172016464_6_8" hidden="1">'[25]Download Sheet'!#REF!</definedName>
    <definedName name="BLPR4520040130172016464_7_8" hidden="1">'[25]Download Sheet'!#REF!</definedName>
    <definedName name="BLPR4520040130172016464_8_8" hidden="1">'[25]Download Sheet'!#REF!</definedName>
    <definedName name="BLPR4620040130231314082" hidden="1">'[25]Download Sheet'!#REF!</definedName>
    <definedName name="BLPR4620040130231314082_1_8" hidden="1">'[25]Download Sheet'!#REF!</definedName>
    <definedName name="BLPR4620040130231314082_2_8" hidden="1">'[25]Download Sheet'!#REF!</definedName>
    <definedName name="BLPR4620040130231314082_3_8" hidden="1">'[25]Download Sheet'!#REF!</definedName>
    <definedName name="BLPR4620040130231314082_4_8" hidden="1">'[25]Download Sheet'!#REF!</definedName>
    <definedName name="BLPR4620040130231314082_5_8" hidden="1">'[25]Download Sheet'!#REF!</definedName>
    <definedName name="BLPR4620040130231314082_6_8" hidden="1">'[25]Download Sheet'!#REF!</definedName>
    <definedName name="BLPR4620040130231314082_7_8" hidden="1">'[25]Download Sheet'!#REF!</definedName>
    <definedName name="BLPR4620040130231314082_8_8" hidden="1">'[25]Download Sheet'!#REF!</definedName>
    <definedName name="BLPR520040204201726358" hidden="1">'[25]Download Sheet'!#REF!</definedName>
    <definedName name="BLPR520040204201726358_1_8" hidden="1">'[25]Download Sheet'!#REF!</definedName>
    <definedName name="BLPR520040204201726358_2_8" hidden="1">'[25]Download Sheet'!#REF!</definedName>
    <definedName name="BLPR520040204201726358_3_8" hidden="1">'[25]Download Sheet'!#REF!</definedName>
    <definedName name="BLPR520040204201726358_4_8" hidden="1">'[25]Download Sheet'!#REF!</definedName>
    <definedName name="BLPR520040204201726358_5_8" hidden="1">'[25]Download Sheet'!#REF!</definedName>
    <definedName name="BLPR520040204201726358_6_8" hidden="1">'[25]Download Sheet'!#REF!</definedName>
    <definedName name="BLPR520040204201726358_7_8" hidden="1">'[25]Download Sheet'!#REF!</definedName>
    <definedName name="BLPR520040204201726358_8_8" hidden="1">'[25]Download Sheet'!#REF!</definedName>
    <definedName name="BLPR520040205162639919" hidden="1">'[25]Download Sheet'!#REF!</definedName>
    <definedName name="BLPR520040205162639919_1_8" hidden="1">'[25]Download Sheet'!#REF!</definedName>
    <definedName name="BLPR520040205162639919_2_8" hidden="1">'[25]Download Sheet'!#REF!</definedName>
    <definedName name="BLPR520040205162639919_3_8" hidden="1">'[25]Download Sheet'!#REF!</definedName>
    <definedName name="BLPR520040205162639919_4_8" hidden="1">'[25]Download Sheet'!#REF!</definedName>
    <definedName name="BLPR520040205162639919_5_8" hidden="1">'[25]Download Sheet'!#REF!</definedName>
    <definedName name="BLPR520040205162639919_6_8" hidden="1">'[25]Download Sheet'!#REF!</definedName>
    <definedName name="BLPR520040205162639919_7_8" hidden="1">'[25]Download Sheet'!#REF!</definedName>
    <definedName name="BLPR520040205162639919_8_8" hidden="1">'[25]Download Sheet'!#REF!</definedName>
    <definedName name="BNE_MESSAGES_HIDDEN" localSheetId="8" hidden="1">#REF!</definedName>
    <definedName name="BNE_MESSAGES_HIDDEN" localSheetId="6" hidden="1">#REF!</definedName>
    <definedName name="BNE_MESSAGES_HIDDEN" localSheetId="9" hidden="1">#REF!</definedName>
    <definedName name="BNE_MESSAGES_HIDDEN" hidden="1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localSheetId="8" hidden="1">#REF!</definedName>
    <definedName name="ccccccccccccccc" localSheetId="6" hidden="1">#REF!</definedName>
    <definedName name="ccccccccccccccc" localSheetId="9" hidden="1">#REF!</definedName>
    <definedName name="ccccccccccccccc" hidden="1">#REF!</definedName>
    <definedName name="CIQWBGuid" localSheetId="8" hidden="1">"fc017ab3-f96c-4688-bf39-8268c8530c8e"</definedName>
    <definedName name="CIQWBGuid" localSheetId="9" hidden="1">"fc017ab3-f96c-4688-bf39-8268c8530c8e"</definedName>
    <definedName name="CIQWBGuid" hidden="1">"fc017ab3-f96c-4688-bf39-8268c8530c8e"</definedName>
    <definedName name="D" localSheetId="8" hidden="1">#REF!</definedName>
    <definedName name="D" localSheetId="6" hidden="1">#REF!</definedName>
    <definedName name="D" localSheetId="9" hidden="1">#REF!</definedName>
    <definedName name="D" hidden="1">#REF!</definedName>
    <definedName name="DATA_02" localSheetId="6" hidden="1">#REF!</definedName>
    <definedName name="DATA_02" hidden="1">#REF!</definedName>
    <definedName name="DATA_08" localSheetId="6" hidden="1">#REF!</definedName>
    <definedName name="DATA_08" hidden="1">#REF!</definedName>
    <definedName name="dd" localSheetId="8" hidden="1">#REF!</definedName>
    <definedName name="dd" localSheetId="6" hidden="1">#REF!</definedName>
    <definedName name="dd" localSheetId="9" hidden="1">#REF!</definedName>
    <definedName name="dd" hidden="1">#REF!</definedName>
    <definedName name="dddddddddddd" localSheetId="8" hidden="1">'[26]Month 8'!#REF!</definedName>
    <definedName name="dddddddddddd" localSheetId="9" hidden="1">'[26]Month 8'!#REF!</definedName>
    <definedName name="dddddddddddd" hidden="1">'[26]Month 8'!#REF!</definedName>
    <definedName name="dddddddddddddddddddddddddddddddd" localSheetId="8" hidden="1">'[22]Backup data'!#REF!</definedName>
    <definedName name="dddddddddddddddddddddddddddddddd" localSheetId="9" hidden="1">'[22]Backup data'!#REF!</definedName>
    <definedName name="dddddddddddddddddddddddddddddddd" hidden="1">'[22]Backup data'!#REF!</definedName>
    <definedName name="ed" localSheetId="8" hidden="1">#REF!</definedName>
    <definedName name="ed" localSheetId="6" hidden="1">#REF!</definedName>
    <definedName name="ed" localSheetId="9" hidden="1">#REF!</definedName>
    <definedName name="ed" hidden="1">#REF!</definedName>
    <definedName name="eded" localSheetId="8" hidden="1">#REF!</definedName>
    <definedName name="eded" localSheetId="6" hidden="1">#REF!</definedName>
    <definedName name="eded" localSheetId="9" hidden="1">#REF!</definedName>
    <definedName name="eded" hidden="1">#REF!</definedName>
    <definedName name="eeee" localSheetId="8" hidden="1">'[13]Base and Growth PVs'!#REF!</definedName>
    <definedName name="eeee" localSheetId="6" hidden="1">'[13]Base and Growth PVs'!#REF!</definedName>
    <definedName name="eeee" localSheetId="9" hidden="1">'[13]Base and Growth PVs'!#REF!</definedName>
    <definedName name="eeee" localSheetId="5" hidden="1">'[13]Base and Growth PVs'!#REF!</definedName>
    <definedName name="eeee" hidden="1">'[13]Base and Growth PVs'!#REF!</definedName>
    <definedName name="EEEEEEEEEEE" localSheetId="8" hidden="1">#REF!</definedName>
    <definedName name="EEEEEEEEEEE" localSheetId="6" hidden="1">#REF!</definedName>
    <definedName name="EEEEEEEEEEE" localSheetId="9" hidden="1">#REF!</definedName>
    <definedName name="EEEEEEEEEEE" hidden="1">#REF!</definedName>
    <definedName name="eeeeeeeeeeee" localSheetId="8" hidden="1">'[26]Month 8'!#REF!</definedName>
    <definedName name="eeeeeeeeeeee" localSheetId="6" hidden="1">'[26]Month 8'!#REF!</definedName>
    <definedName name="eeeeeeeeeeee" localSheetId="9" hidden="1">'[26]Month 8'!#REF!</definedName>
    <definedName name="eeeeeeeeeeee" localSheetId="5" hidden="1">'[26]Month 8'!#REF!</definedName>
    <definedName name="eeeeeeeeeeee" hidden="1">'[26]Month 8'!#REF!</definedName>
    <definedName name="eeeeeeeeeeeee" localSheetId="8" hidden="1">#REF!</definedName>
    <definedName name="eeeeeeeeeeeee" localSheetId="6" hidden="1">#REF!</definedName>
    <definedName name="eeeeeeeeeeeee" localSheetId="9" hidden="1">#REF!</definedName>
    <definedName name="eeeeeeeeeeeee" hidden="1">#REF!</definedName>
    <definedName name="ele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localSheetId="8" hidden="1">#REF!</definedName>
    <definedName name="Exh5.2" localSheetId="6" hidden="1">#REF!</definedName>
    <definedName name="Exh5.2" localSheetId="9" hidden="1">#REF!</definedName>
    <definedName name="Exh5.2" hidden="1">#REF!</definedName>
    <definedName name="f" localSheetId="8" hidden="1">{#N/A,#N/A,FALSE,"FY97P1";#N/A,#N/A,FALSE,"FY97Z312";#N/A,#N/A,FALSE,"FY97LRBC";#N/A,#N/A,FALSE,"FY97O";#N/A,#N/A,FALSE,"FY97DAM"}</definedName>
    <definedName name="f" localSheetId="3" hidden="1">{#N/A,#N/A,FALSE,"FY97P1";#N/A,#N/A,FALSE,"FY97Z312";#N/A,#N/A,FALSE,"FY97LRBC";#N/A,#N/A,FALSE,"FY97O";#N/A,#N/A,FALSE,"FY97DAM"}</definedName>
    <definedName name="f" localSheetId="6" hidden="1">{#N/A,#N/A,FALSE,"FY97P1";#N/A,#N/A,FALSE,"FY97Z312";#N/A,#N/A,FALSE,"FY97LRBC";#N/A,#N/A,FALSE,"FY97O";#N/A,#N/A,FALSE,"FY97DAM"}</definedName>
    <definedName name="f" localSheetId="9" hidden="1">{#N/A,#N/A,FALSE,"FY97P1";#N/A,#N/A,FALSE,"FY97Z312";#N/A,#N/A,FALSE,"FY97LRBC";#N/A,#N/A,FALSE,"FY97O";#N/A,#N/A,FALSE,"FY97DAM"}</definedName>
    <definedName name="f" localSheetId="5" hidden="1">{#N/A,#N/A,FALSE,"FY97P1";#N/A,#N/A,FALSE,"FY97Z312";#N/A,#N/A,FALSE,"FY97LRBC";#N/A,#N/A,FALSE,"FY97O";#N/A,#N/A,FALSE,"FY97DAM"}</definedName>
    <definedName name="f" hidden="1">{#N/A,#N/A,FALSE,"FY97P1";#N/A,#N/A,FALSE,"FY97Z312";#N/A,#N/A,FALSE,"FY97LRBC";#N/A,#N/A,FALSE,"FY97O";#N/A,#N/A,FALSE,"FY97DAM"}</definedName>
    <definedName name="ffff" localSheetId="8" hidden="1">#REF!</definedName>
    <definedName name="ffff" localSheetId="6" hidden="1">#REF!</definedName>
    <definedName name="ffff" localSheetId="9" hidden="1">#REF!</definedName>
    <definedName name="ffff" hidden="1">#REF!</definedName>
    <definedName name="G" localSheetId="8" hidden="1">#REF!</definedName>
    <definedName name="G" localSheetId="6" hidden="1">#REF!</definedName>
    <definedName name="G" localSheetId="9" hidden="1">#REF!</definedName>
    <definedName name="G" hidden="1">#REF!</definedName>
    <definedName name="GLDTL" hidden="1">'[27]RPL DETAIL'!$A$1:$F$62</definedName>
    <definedName name="H" localSheetId="8" hidden="1">#REF!</definedName>
    <definedName name="H" localSheetId="6" hidden="1">#REF!</definedName>
    <definedName name="H" localSheetId="9" hidden="1">#REF!</definedName>
    <definedName name="H" hidden="1">#REF!</definedName>
    <definedName name="hhh" localSheetId="8" hidden="1">#REF!</definedName>
    <definedName name="hhh" localSheetId="6" hidden="1">#REF!</definedName>
    <definedName name="hhh" localSheetId="9" hidden="1">#REF!</definedName>
    <definedName name="hhh" hidden="1">#REF!</definedName>
    <definedName name="hhhhhhhhhhhh" localSheetId="8" hidden="1">[22]Download!#REF!</definedName>
    <definedName name="hhhhhhhhhhhh" localSheetId="9" hidden="1">[22]Download!#REF!</definedName>
    <definedName name="hhhhhhhhhhhh" hidden="1">[22]Download!#REF!</definedName>
    <definedName name="HTML_CodePage" hidden="1">1252</definedName>
    <definedName name="HTML_Control" localSheetId="8" hidden="1">{"'Sheet1'!$A$1:$J$121"}</definedName>
    <definedName name="HTML_Control" localSheetId="3" hidden="1">{"'Sheet1'!$A$1:$J$121"}</definedName>
    <definedName name="HTML_Control" localSheetId="6" hidden="1">{"'Sheet1'!$A$1:$J$121"}</definedName>
    <definedName name="HTML_Control" localSheetId="9" hidden="1">{"'Sheet1'!$A$1:$J$121"}</definedName>
    <definedName name="HTML_Control" localSheetId="5" hidden="1">{"'Sheet1'!$A$1:$J$121"}</definedName>
    <definedName name="HTML_Control" hidden="1">{"'Sheet1'!$A$1:$J$121"}</definedName>
    <definedName name="HTML_Control_1_1" localSheetId="6" hidden="1">{"'Output'!$B$1:$E$30"}</definedName>
    <definedName name="HTML_Control_1_1" localSheetId="9" hidden="1">{"'Output'!$B$1:$E$30"}</definedName>
    <definedName name="HTML_Control_1_1" localSheetId="5" hidden="1">{"'Output'!$B$1:$E$30"}</definedName>
    <definedName name="HTML_Control_1_1" hidden="1">{"'Output'!$B$1:$E$30"}</definedName>
    <definedName name="HTML_Control_2" localSheetId="6" hidden="1">{"'Output'!$B$1:$E$30"}</definedName>
    <definedName name="HTML_Control_2" localSheetId="9" hidden="1">{"'Output'!$B$1:$E$30"}</definedName>
    <definedName name="HTML_Control_2" localSheetId="5" hidden="1">{"'Output'!$B$1:$E$30"}</definedName>
    <definedName name="HTML_Control_2" hidden="1">{"'Output'!$B$1:$E$30"}</definedName>
    <definedName name="HTML_Control_2_1" localSheetId="6" hidden="1">{"'Output'!$B$1:$E$30"}</definedName>
    <definedName name="HTML_Control_2_1" localSheetId="9" hidden="1">{"'Output'!$B$1:$E$30"}</definedName>
    <definedName name="HTML_Control_2_1" localSheetId="5" hidden="1">{"'Output'!$B$1:$E$30"}</definedName>
    <definedName name="HTML_Control_2_1" hidden="1">{"'Output'!$B$1:$E$30"}</definedName>
    <definedName name="HTML_Control_3" localSheetId="6" hidden="1">{"'Output'!$B$1:$E$30"}</definedName>
    <definedName name="HTML_Control_3" localSheetId="9" hidden="1">{"'Output'!$B$1:$E$30"}</definedName>
    <definedName name="HTML_Control_3" localSheetId="5" hidden="1">{"'Output'!$B$1:$E$30"}</definedName>
    <definedName name="HTML_Control_3" hidden="1">{"'Output'!$B$1:$E$30"}</definedName>
    <definedName name="HTML_Control_4" localSheetId="6" hidden="1">{"'Output'!$B$1:$E$30"}</definedName>
    <definedName name="HTML_Control_4" localSheetId="9" hidden="1">{"'Output'!$B$1:$E$30"}</definedName>
    <definedName name="HTML_Control_4" localSheetId="5" hidden="1">{"'Output'!$B$1:$E$30"}</definedName>
    <definedName name="HTML_Control_4" hidden="1">{"'Output'!$B$1:$E$30"}</definedName>
    <definedName name="HTML_Control_5" localSheetId="6" hidden="1">{"'Output'!$B$1:$E$30"}</definedName>
    <definedName name="HTML_Control_5" localSheetId="9" hidden="1">{"'Output'!$B$1:$E$30"}</definedName>
    <definedName name="HTML_Control_5" localSheetId="5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8" hidden="1">43326.0086458333</definedName>
    <definedName name="IQ_NAMES_REVISION_DATE_" localSheetId="9" hidden="1">43326.0086458333</definedName>
    <definedName name="IQ_NAMES_REVISION_DATE_" hidden="1">43326.0086458333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localSheetId="8" hidden="1">#REF!</definedName>
    <definedName name="jjjj" localSheetId="6" hidden="1">#REF!</definedName>
    <definedName name="jjjj" localSheetId="9" hidden="1">#REF!</definedName>
    <definedName name="jjjj" hidden="1">#REF!</definedName>
    <definedName name="jjjjjjjjjjj" localSheetId="8" hidden="1">[22]Download!#REF!</definedName>
    <definedName name="jjjjjjjjjjj" localSheetId="6" hidden="1">[22]Download!#REF!</definedName>
    <definedName name="jjjjjjjjjjj" localSheetId="9" hidden="1">[22]Download!#REF!</definedName>
    <definedName name="jjjjjjjjjjj" localSheetId="5" hidden="1">[22]Download!#REF!</definedName>
    <definedName name="jjjjjjjjjjj" hidden="1">[22]Download!#REF!</definedName>
    <definedName name="jkjk" localSheetId="8" hidden="1">'[22]Backup data'!#REF!</definedName>
    <definedName name="jkjk" localSheetId="9" hidden="1">'[22]Backup data'!#REF!</definedName>
    <definedName name="jkjk" hidden="1">'[22]Backup data'!#REF!</definedName>
    <definedName name="jskljsljslk" localSheetId="2" hidden="1">TextRefCopy1</definedName>
    <definedName name="jskljsljslk" localSheetId="8" hidden="1">TextRefCopy1</definedName>
    <definedName name="jskljsljslk" localSheetId="3" hidden="1">TextRefCopy1</definedName>
    <definedName name="jskljsljslk" localSheetId="6" hidden="1">TextRefCopy1</definedName>
    <definedName name="jskljsljslk" localSheetId="9" hidden="1">TextRefCopy1</definedName>
    <definedName name="jskljsljslk" localSheetId="5" hidden="1">TextRefCopy1</definedName>
    <definedName name="jskljsljslk" hidden="1">TextRefCopy1</definedName>
    <definedName name="K2_WBEVMODE" hidden="1">-1</definedName>
    <definedName name="kjdfj" localSheetId="8" hidden="1">{#N/A,#N/A,FALSE,"FY97P1";#N/A,#N/A,FALSE,"FY97Z312";#N/A,#N/A,FALSE,"FY97LRBC";#N/A,#N/A,FALSE,"FY97O";#N/A,#N/A,FALSE,"FY97DAM"}</definedName>
    <definedName name="kjdfj" localSheetId="3" hidden="1">{#N/A,#N/A,FALSE,"FY97P1";#N/A,#N/A,FALSE,"FY97Z312";#N/A,#N/A,FALSE,"FY97LRBC";#N/A,#N/A,FALSE,"FY97O";#N/A,#N/A,FALSE,"FY97DAM"}</definedName>
    <definedName name="kjdfj" localSheetId="6" hidden="1">{#N/A,#N/A,FALSE,"FY97P1";#N/A,#N/A,FALSE,"FY97Z312";#N/A,#N/A,FALSE,"FY97LRBC";#N/A,#N/A,FALSE,"FY97O";#N/A,#N/A,FALSE,"FY97DAM"}</definedName>
    <definedName name="kjdfj" localSheetId="9" hidden="1">{#N/A,#N/A,FALSE,"FY97P1";#N/A,#N/A,FALSE,"FY97Z312";#N/A,#N/A,FALSE,"FY97LRBC";#N/A,#N/A,FALSE,"FY97O";#N/A,#N/A,FALSE,"FY97DAM"}</definedName>
    <definedName name="kjdfj" localSheetId="5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hidden="1">'[28]Download Sheet'!#REF!</definedName>
    <definedName name="kjkk" localSheetId="8" hidden="1">#REF!</definedName>
    <definedName name="kjkk" localSheetId="6" hidden="1">#REF!</definedName>
    <definedName name="kjkk" localSheetId="9" hidden="1">#REF!</definedName>
    <definedName name="kjkk" hidden="1">#REF!</definedName>
    <definedName name="kkkk" localSheetId="8" hidden="1">'[28]Download Sheet'!#REF!</definedName>
    <definedName name="kkkk" localSheetId="6" hidden="1">'[28]Download Sheet'!#REF!</definedName>
    <definedName name="kkkk" localSheetId="9" hidden="1">'[28]Download Sheet'!#REF!</definedName>
    <definedName name="kkkk" hidden="1">'[28]Download Sheet'!#REF!</definedName>
    <definedName name="kkkkkkkk" localSheetId="8" hidden="1">{#N/A,#N/A,FALSE,"FY97P1";#N/A,#N/A,FALSE,"FY97Z312";#N/A,#N/A,FALSE,"FY97LRBC";#N/A,#N/A,FALSE,"FY97O";#N/A,#N/A,FALSE,"FY97DAM"}</definedName>
    <definedName name="kkkkkkkk" localSheetId="3" hidden="1">{#N/A,#N/A,FALSE,"FY97P1";#N/A,#N/A,FALSE,"FY97Z312";#N/A,#N/A,FALSE,"FY97LRBC";#N/A,#N/A,FALSE,"FY97O";#N/A,#N/A,FALSE,"FY97DAM"}</definedName>
    <definedName name="kkkkkkkk" localSheetId="6" hidden="1">{#N/A,#N/A,FALSE,"FY97P1";#N/A,#N/A,FALSE,"FY97Z312";#N/A,#N/A,FALSE,"FY97LRBC";#N/A,#N/A,FALSE,"FY97O";#N/A,#N/A,FALSE,"FY97DAM"}</definedName>
    <definedName name="kkkkkkkk" localSheetId="9" hidden="1">{#N/A,#N/A,FALSE,"FY97P1";#N/A,#N/A,FALSE,"FY97Z312";#N/A,#N/A,FALSE,"FY97LRBC";#N/A,#N/A,FALSE,"FY97O";#N/A,#N/A,FALSE,"FY97DAM"}</definedName>
    <definedName name="kkkkkkkk" localSheetId="5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hidden="1">'[22]Backup data'!#REF!</definedName>
    <definedName name="kkkkkkkkkkkkkk" hidden="1">[22]Download!#REF!</definedName>
    <definedName name="kkkkkkkkkkkkkkkll" hidden="1">'[22]Backup data'!#REF!</definedName>
    <definedName name="Last_Row" hidden="1">#N/A</definedName>
    <definedName name="lll" localSheetId="8" hidden="1">#REF!</definedName>
    <definedName name="lll" localSheetId="6" hidden="1">#REF!</definedName>
    <definedName name="lll" localSheetId="9" hidden="1">#REF!</definedName>
    <definedName name="lll" hidden="1">#REF!</definedName>
    <definedName name="LLLLLL" localSheetId="8" hidden="1">'[24]Backup data'!#REF!</definedName>
    <definedName name="LLLLLL" localSheetId="6" hidden="1">'[24]Backup data'!#REF!</definedName>
    <definedName name="LLLLLL" localSheetId="9" hidden="1">'[24]Backup data'!#REF!</definedName>
    <definedName name="LLLLLL" hidden="1">'[24]Backup data'!#REF!</definedName>
    <definedName name="lllllllll" localSheetId="8" hidden="1">#REF!</definedName>
    <definedName name="lllllllll" localSheetId="6" hidden="1">#REF!</definedName>
    <definedName name="lllllllll" localSheetId="9" hidden="1">#REF!</definedName>
    <definedName name="lllllllll" hidden="1">#REF!</definedName>
    <definedName name="lllllllllllllll" localSheetId="8" hidden="1">'[13]Base and Growth PVs'!#REF!</definedName>
    <definedName name="lllllllllllllll" localSheetId="6" hidden="1">'[13]Base and Growth PVs'!#REF!</definedName>
    <definedName name="lllllllllllllll" localSheetId="9" hidden="1">'[13]Base and Growth PVs'!#REF!</definedName>
    <definedName name="lllllllllllllll" hidden="1">'[13]Base and Growth PVs'!#REF!</definedName>
    <definedName name="llllllllllllllllllllll" localSheetId="8" hidden="1">#REF!</definedName>
    <definedName name="llllllllllllllllllllll" localSheetId="6" hidden="1">#REF!</definedName>
    <definedName name="llllllllllllllllllllll" localSheetId="9" hidden="1">#REF!</definedName>
    <definedName name="llllllllllllllllllllll" hidden="1">#REF!</definedName>
    <definedName name="llo" localSheetId="8" hidden="1">#REF!</definedName>
    <definedName name="llo" localSheetId="6" hidden="1">#REF!</definedName>
    <definedName name="llo" localSheetId="9" hidden="1">#REF!</definedName>
    <definedName name="llo" hidden="1">#REF!</definedName>
    <definedName name="MLNK02347c98abe94ba9b3722615bcea76f2" localSheetId="8" hidden="1" xml:space="preserve"> [29]EX_13WCF!#REF!</definedName>
    <definedName name="MLNK02347c98abe94ba9b3722615bcea76f2" localSheetId="9" hidden="1" xml:space="preserve"> [29]EX_13WCF!#REF!</definedName>
    <definedName name="MLNK02347c98abe94ba9b3722615bcea76f2" hidden="1" xml:space="preserve"> [29]EX_13WCF!#REF!</definedName>
    <definedName name="MLNK0262065a669a4e968930c4526b0f05b7" localSheetId="8" hidden="1">#REF!</definedName>
    <definedName name="MLNK0262065a669a4e968930c4526b0f05b7" localSheetId="3" hidden="1">#REF!</definedName>
    <definedName name="MLNK0262065a669a4e968930c4526b0f05b7" localSheetId="6" hidden="1">#REF!</definedName>
    <definedName name="MLNK0262065a669a4e968930c4526b0f05b7" localSheetId="9" hidden="1">#REF!</definedName>
    <definedName name="MLNK0262065a669a4e968930c4526b0f05b7" hidden="1">#REF!</definedName>
    <definedName name="MLNK02b791ed46a444d090833f3ce58fb934" localSheetId="6" hidden="1">#REF!</definedName>
    <definedName name="MLNK02b791ed46a444d090833f3ce58fb934" hidden="1">#REF!</definedName>
    <definedName name="MLNK03e2a036ea3842699f83504ad8f7a5e5" localSheetId="8" hidden="1">#REF!</definedName>
    <definedName name="MLNK03e2a036ea3842699f83504ad8f7a5e5" localSheetId="6" hidden="1">#REF!</definedName>
    <definedName name="MLNK03e2a036ea3842699f83504ad8f7a5e5" localSheetId="9" hidden="1">#REF!</definedName>
    <definedName name="MLNK03e2a036ea3842699f83504ad8f7a5e5" hidden="1">#REF!</definedName>
    <definedName name="MLNK03f04ae1071849c79db6439ced8d26c9" localSheetId="8" hidden="1">#REF!</definedName>
    <definedName name="MLNK03f04ae1071849c79db6439ced8d26c9" localSheetId="6" hidden="1">#REF!</definedName>
    <definedName name="MLNK03f04ae1071849c79db6439ced8d26c9" hidden="1">#REF!</definedName>
    <definedName name="MLNK043c1e5a207443eb8f069dbd2d6ecc64" localSheetId="6" hidden="1">#REF!</definedName>
    <definedName name="MLNK043c1e5a207443eb8f069dbd2d6ecc64" hidden="1">#REF!</definedName>
    <definedName name="MLNK045375ee4a4548bfa72023ea2f1316ae" localSheetId="6" hidden="1">#REF!</definedName>
    <definedName name="MLNK045375ee4a4548bfa72023ea2f1316ae" hidden="1">#REF!</definedName>
    <definedName name="MLNK0465b191f0134334bd6cbd9eb298cdb0" localSheetId="6" hidden="1">#REF!</definedName>
    <definedName name="MLNK0465b191f0134334bd6cbd9eb298cdb0" hidden="1">#REF!</definedName>
    <definedName name="MLNK04937c37b0f64af18046c31d5cfeff71" localSheetId="6" hidden="1">#REF!</definedName>
    <definedName name="MLNK04937c37b0f64af18046c31d5cfeff71" hidden="1">#REF!</definedName>
    <definedName name="MLNK049828f2a61e436099b2fb772a17356d" localSheetId="6" hidden="1">#REF!</definedName>
    <definedName name="MLNK049828f2a61e436099b2fb772a17356d" hidden="1">#REF!</definedName>
    <definedName name="MLNK056d8357b79d4eb69caae6809440ae9e" localSheetId="8" hidden="1">#REF!</definedName>
    <definedName name="MLNK056d8357b79d4eb69caae6809440ae9e" localSheetId="6" hidden="1">#REF!</definedName>
    <definedName name="MLNK056d8357b79d4eb69caae6809440ae9e" localSheetId="9" hidden="1">#REF!</definedName>
    <definedName name="MLNK056d8357b79d4eb69caae6809440ae9e" hidden="1">#REF!</definedName>
    <definedName name="MLNK05b5f32848ca4ccdb53f467a4f8fcabf" localSheetId="8" hidden="1">#REF!</definedName>
    <definedName name="MLNK05b5f32848ca4ccdb53f467a4f8fcabf" localSheetId="6" hidden="1">#REF!</definedName>
    <definedName name="MLNK05b5f32848ca4ccdb53f467a4f8fcabf" hidden="1">#REF!</definedName>
    <definedName name="MLNK0624affccd53448b9975d0cd5b3b311c" localSheetId="8" hidden="1">#REF!</definedName>
    <definedName name="MLNK0624affccd53448b9975d0cd5b3b311c" localSheetId="6" hidden="1">#REF!</definedName>
    <definedName name="MLNK0624affccd53448b9975d0cd5b3b311c" localSheetId="9" hidden="1">#REF!</definedName>
    <definedName name="MLNK0624affccd53448b9975d0cd5b3b311c" hidden="1">#REF!</definedName>
    <definedName name="MLNK066d45cd0eaf423f82fea9c28653ace1" localSheetId="8" hidden="1">#REF!</definedName>
    <definedName name="MLNK066d45cd0eaf423f82fea9c28653ace1" localSheetId="6" hidden="1">#REF!</definedName>
    <definedName name="MLNK066d45cd0eaf423f82fea9c28653ace1" hidden="1">#REF!</definedName>
    <definedName name="MLNK06d6f2b802744c6bbacb48586ac5ebe1" localSheetId="8" hidden="1">#REF!</definedName>
    <definedName name="MLNK06d6f2b802744c6bbacb48586ac5ebe1" localSheetId="6" hidden="1">#REF!</definedName>
    <definedName name="MLNK06d6f2b802744c6bbacb48586ac5ebe1" localSheetId="9" hidden="1">#REF!</definedName>
    <definedName name="MLNK06d6f2b802744c6bbacb48586ac5ebe1" hidden="1">#REF!</definedName>
    <definedName name="MLNK06ee92ac18cc4d1cb585ae5a9b158177" localSheetId="8" hidden="1">#REF!</definedName>
    <definedName name="MLNK06ee92ac18cc4d1cb585ae5a9b158177" localSheetId="6" hidden="1">#REF!</definedName>
    <definedName name="MLNK06ee92ac18cc4d1cb585ae5a9b158177" hidden="1">#REF!</definedName>
    <definedName name="MLNK070302756cb64499b49c608764cbc7d5" localSheetId="8" hidden="1">#REF!</definedName>
    <definedName name="MLNK070302756cb64499b49c608764cbc7d5" localSheetId="6" hidden="1">#REF!</definedName>
    <definedName name="MLNK070302756cb64499b49c608764cbc7d5" hidden="1">#REF!</definedName>
    <definedName name="MLNK070aa30f79e64056ae744044db8d4c19" localSheetId="8" hidden="1">#REF!</definedName>
    <definedName name="MLNK070aa30f79e64056ae744044db8d4c19" localSheetId="6" hidden="1">#REF!</definedName>
    <definedName name="MLNK070aa30f79e64056ae744044db8d4c19" localSheetId="9" hidden="1">#REF!</definedName>
    <definedName name="MLNK070aa30f79e64056ae744044db8d4c19" hidden="1">#REF!</definedName>
    <definedName name="MLNK07d9cef4c7c74977abff5d0bf2e93c15" localSheetId="8" hidden="1">#REF!</definedName>
    <definedName name="MLNK07d9cef4c7c74977abff5d0bf2e93c15" localSheetId="6" hidden="1">#REF!</definedName>
    <definedName name="MLNK07d9cef4c7c74977abff5d0bf2e93c15" hidden="1">#REF!</definedName>
    <definedName name="MLNK097feda4769a4bf6847c682bb102e327" localSheetId="8" hidden="1">#REF!</definedName>
    <definedName name="MLNK097feda4769a4bf6847c682bb102e327" localSheetId="6" hidden="1">#REF!</definedName>
    <definedName name="MLNK097feda4769a4bf6847c682bb102e327" localSheetId="9" hidden="1">#REF!</definedName>
    <definedName name="MLNK097feda4769a4bf6847c682bb102e327" hidden="1">#REF!</definedName>
    <definedName name="MLNK09862c159cb148c4997e666ddcf57115" localSheetId="8" hidden="1">#REF!</definedName>
    <definedName name="MLNK09862c159cb148c4997e666ddcf57115" localSheetId="6" hidden="1">#REF!</definedName>
    <definedName name="MLNK09862c159cb148c4997e666ddcf57115" hidden="1">#REF!</definedName>
    <definedName name="MLNK09cca42754934922a07d3a367f92d435" localSheetId="8" hidden="1">#REF!</definedName>
    <definedName name="MLNK09cca42754934922a07d3a367f92d435" localSheetId="6" hidden="1">#REF!</definedName>
    <definedName name="MLNK09cca42754934922a07d3a367f92d435" hidden="1">#REF!</definedName>
    <definedName name="MLNK09d81ba5b40a42c0a9c14c810f1878cc" localSheetId="6" hidden="1">#REF!</definedName>
    <definedName name="MLNK09d81ba5b40a42c0a9c14c810f1878cc" hidden="1">#REF!</definedName>
    <definedName name="MLNK0b082d276bca40faa8004fcab2601e68" localSheetId="8" hidden="1">#REF!</definedName>
    <definedName name="MLNK0b082d276bca40faa8004fcab2601e68" localSheetId="6" hidden="1">#REF!</definedName>
    <definedName name="MLNK0b082d276bca40faa8004fcab2601e68" localSheetId="9" hidden="1">#REF!</definedName>
    <definedName name="MLNK0b082d276bca40faa8004fcab2601e68" hidden="1">#REF!</definedName>
    <definedName name="MLNK0b092fa231b04e2396db4bf15cecd0c3" localSheetId="8" hidden="1">#REF!</definedName>
    <definedName name="MLNK0b092fa231b04e2396db4bf15cecd0c3" localSheetId="6" hidden="1">#REF!</definedName>
    <definedName name="MLNK0b092fa231b04e2396db4bf15cecd0c3" hidden="1">#REF!</definedName>
    <definedName name="MLNK0b8bab327c0147d6ba4d9c01bde0c846" localSheetId="8" hidden="1">#REF!</definedName>
    <definedName name="MLNK0b8bab327c0147d6ba4d9c01bde0c846" localSheetId="6" hidden="1">#REF!</definedName>
    <definedName name="MLNK0b8bab327c0147d6ba4d9c01bde0c846" hidden="1">#REF!</definedName>
    <definedName name="MLNK0bf2454c25664e64ae8d489f22f02acd" localSheetId="8" hidden="1">#REF!</definedName>
    <definedName name="MLNK0bf2454c25664e64ae8d489f22f02acd" localSheetId="6" hidden="1">#REF!</definedName>
    <definedName name="MLNK0bf2454c25664e64ae8d489f22f02acd" localSheetId="9" hidden="1">#REF!</definedName>
    <definedName name="MLNK0bf2454c25664e64ae8d489f22f02acd" hidden="1">#REF!</definedName>
    <definedName name="MLNK0c20fcebec34462ead6e44515658074e" localSheetId="8" hidden="1">#REF!</definedName>
    <definedName name="MLNK0c20fcebec34462ead6e44515658074e" localSheetId="6" hidden="1">#REF!</definedName>
    <definedName name="MLNK0c20fcebec34462ead6e44515658074e" hidden="1">#REF!</definedName>
    <definedName name="MLNK0c8ba547a1514edc9a147b16e9e57c04" localSheetId="8" hidden="1">#REF!</definedName>
    <definedName name="MLNK0c8ba547a1514edc9a147b16e9e57c04" localSheetId="6" hidden="1">#REF!</definedName>
    <definedName name="MLNK0c8ba547a1514edc9a147b16e9e57c04" localSheetId="9" hidden="1">#REF!</definedName>
    <definedName name="MLNK0c8ba547a1514edc9a147b16e9e57c04" hidden="1">#REF!</definedName>
    <definedName name="MLNK0d09efce5d334adab7eadc8455671d25" hidden="1" xml:space="preserve"> '[30]GF Budget'!$B$3:$R$53</definedName>
    <definedName name="MLNK0e7d997834d146e59be8c567513dbc73" localSheetId="8" hidden="1">#REF!</definedName>
    <definedName name="MLNK0e7d997834d146e59be8c567513dbc73" localSheetId="6" hidden="1">#REF!</definedName>
    <definedName name="MLNK0e7d997834d146e59be8c567513dbc73" localSheetId="9" hidden="1">#REF!</definedName>
    <definedName name="MLNK0e7d997834d146e59be8c567513dbc73" hidden="1">#REF!</definedName>
    <definedName name="MLNK0f6a8f93e67b44949558c9c724157855" localSheetId="8" hidden="1">#REF!</definedName>
    <definedName name="MLNK0f6a8f93e67b44949558c9c724157855" localSheetId="6" hidden="1">#REF!</definedName>
    <definedName name="MLNK0f6a8f93e67b44949558c9c724157855" localSheetId="9" hidden="1">#REF!</definedName>
    <definedName name="MLNK0f6a8f93e67b44949558c9c724157855" hidden="1">#REF!</definedName>
    <definedName name="MLNK0f8ee7e3d6684f56b91213ff6e90fe1b" localSheetId="6" hidden="1">#REF!</definedName>
    <definedName name="MLNK0f8ee7e3d6684f56b91213ff6e90fe1b" hidden="1">#REF!</definedName>
    <definedName name="MLNK0f9829bf3f2649c2a538fcb2cf8b24fe" localSheetId="6" hidden="1">#REF!</definedName>
    <definedName name="MLNK0f9829bf3f2649c2a538fcb2cf8b24fe" hidden="1">#REF!</definedName>
    <definedName name="MLNK11b485f0e80a44ffb9a7deb8be61f099" localSheetId="6" hidden="1">#REF!</definedName>
    <definedName name="MLNK11b485f0e80a44ffb9a7deb8be61f099" hidden="1">#REF!</definedName>
    <definedName name="MLNK1391aab276394e21be88e9a90d23fcf2" localSheetId="8" hidden="1">#REF!</definedName>
    <definedName name="MLNK1391aab276394e21be88e9a90d23fcf2" localSheetId="6" hidden="1">#REF!</definedName>
    <definedName name="MLNK1391aab276394e21be88e9a90d23fcf2" localSheetId="9" hidden="1">#REF!</definedName>
    <definedName name="MLNK1391aab276394e21be88e9a90d23fcf2" hidden="1">#REF!</definedName>
    <definedName name="MLNK14e014d9037a49668e199d3784eef1f4" localSheetId="8" hidden="1">#REF!</definedName>
    <definedName name="MLNK14e014d9037a49668e199d3784eef1f4" localSheetId="6" hidden="1">#REF!</definedName>
    <definedName name="MLNK14e014d9037a49668e199d3784eef1f4" localSheetId="9" hidden="1">#REF!</definedName>
    <definedName name="MLNK14e014d9037a49668e199d3784eef1f4" hidden="1">#REF!</definedName>
    <definedName name="MLNK15204dd5e4ec404d90f7eb22f1bad2ed" localSheetId="8" hidden="1">#REF!</definedName>
    <definedName name="MLNK15204dd5e4ec404d90f7eb22f1bad2ed" localSheetId="6" hidden="1">#REF!</definedName>
    <definedName name="MLNK15204dd5e4ec404d90f7eb22f1bad2ed" hidden="1">#REF!</definedName>
    <definedName name="MLNK15ce465ad48849b89dd690a9c51bba8a" localSheetId="8" hidden="1">#REF!</definedName>
    <definedName name="MLNK15ce465ad48849b89dd690a9c51bba8a" localSheetId="6" hidden="1">#REF!</definedName>
    <definedName name="MLNK15ce465ad48849b89dd690a9c51bba8a" hidden="1">#REF!</definedName>
    <definedName name="MLNK1607210ce72346f78bac1856d21ec9ea" localSheetId="6" hidden="1">#REF!</definedName>
    <definedName name="MLNK1607210ce72346f78bac1856d21ec9ea" hidden="1">#REF!</definedName>
    <definedName name="MLNK1639424883e1435b88a9242b1788d136" localSheetId="6" hidden="1">#REF!</definedName>
    <definedName name="MLNK1639424883e1435b88a9242b1788d136" hidden="1">#REF!</definedName>
    <definedName name="MLNK165d1a9d7fa04befab5f4c77a2635fe9" localSheetId="8" hidden="1">#REF!</definedName>
    <definedName name="MLNK165d1a9d7fa04befab5f4c77a2635fe9" localSheetId="6" hidden="1">#REF!</definedName>
    <definedName name="MLNK165d1a9d7fa04befab5f4c77a2635fe9" localSheetId="9" hidden="1">#REF!</definedName>
    <definedName name="MLNK165d1a9d7fa04befab5f4c77a2635fe9" hidden="1">#REF!</definedName>
    <definedName name="MLNK177560faf53444eba7c99a855f81b48a" localSheetId="8" hidden="1">#REF!</definedName>
    <definedName name="MLNK177560faf53444eba7c99a855f81b48a" localSheetId="6" hidden="1">#REF!</definedName>
    <definedName name="MLNK177560faf53444eba7c99a855f81b48a" localSheetId="9" hidden="1">#REF!</definedName>
    <definedName name="MLNK177560faf53444eba7c99a855f81b48a" hidden="1">#REF!</definedName>
    <definedName name="MLNK1871dbc761b14af196dd83f16fd31a61" localSheetId="8" hidden="1">#REF!</definedName>
    <definedName name="MLNK1871dbc761b14af196dd83f16fd31a61" localSheetId="6" hidden="1">#REF!</definedName>
    <definedName name="MLNK1871dbc761b14af196dd83f16fd31a61" hidden="1">#REF!</definedName>
    <definedName name="MLNK18cee1f17b9844a4a586aeb9361b4ef1" localSheetId="8" hidden="1">#REF!</definedName>
    <definedName name="MLNK18cee1f17b9844a4a586aeb9361b4ef1" localSheetId="6" hidden="1">#REF!</definedName>
    <definedName name="MLNK18cee1f17b9844a4a586aeb9361b4ef1" localSheetId="9" hidden="1">#REF!</definedName>
    <definedName name="MLNK18cee1f17b9844a4a586aeb9361b4ef1" hidden="1">#REF!</definedName>
    <definedName name="MLNK18f36d5e46a242d4975aa2cb418391f5" localSheetId="8" hidden="1">#REF!</definedName>
    <definedName name="MLNK18f36d5e46a242d4975aa2cb418391f5" localSheetId="6" hidden="1">#REF!</definedName>
    <definedName name="MLNK18f36d5e46a242d4975aa2cb418391f5" hidden="1">#REF!</definedName>
    <definedName name="MLNK19e6afb16f4648328debe1c6135c3d10" localSheetId="8" hidden="1">#REF!</definedName>
    <definedName name="MLNK19e6afb16f4648328debe1c6135c3d10" localSheetId="6" hidden="1">#REF!</definedName>
    <definedName name="MLNK19e6afb16f4648328debe1c6135c3d10" hidden="1">#REF!</definedName>
    <definedName name="MLNK1a2a7cf1be524d52a31eb8cd96a763cb" localSheetId="6" hidden="1">#REF!</definedName>
    <definedName name="MLNK1a2a7cf1be524d52a31eb8cd96a763cb" hidden="1">#REF!</definedName>
    <definedName name="MLNK1a91886f3c5a4d589a5e6a36f4eec6d3" localSheetId="6" hidden="1">#REF!</definedName>
    <definedName name="MLNK1a91886f3c5a4d589a5e6a36f4eec6d3" hidden="1">#REF!</definedName>
    <definedName name="MLNK1b01a1c7503f4e3db843c5ee082376b3" localSheetId="6" hidden="1">#REF!</definedName>
    <definedName name="MLNK1b01a1c7503f4e3db843c5ee082376b3" hidden="1">#REF!</definedName>
    <definedName name="MLNK1b9d7dbd02704ed0b18a5b5ee898cbe1" localSheetId="6" hidden="1">#REF!</definedName>
    <definedName name="MLNK1b9d7dbd02704ed0b18a5b5ee898cbe1" hidden="1">#REF!</definedName>
    <definedName name="MLNK1c65a5e0efd4414fb11830954083af7f" localSheetId="6" hidden="1">#REF!</definedName>
    <definedName name="MLNK1c65a5e0efd4414fb11830954083af7f" hidden="1">#REF!</definedName>
    <definedName name="MLNK1d4bc7fb67f544eb963ce66e6c87487d" localSheetId="8" hidden="1">#REF!</definedName>
    <definedName name="MLNK1d4bc7fb67f544eb963ce66e6c87487d" localSheetId="6" hidden="1">#REF!</definedName>
    <definedName name="MLNK1d4bc7fb67f544eb963ce66e6c87487d" localSheetId="9" hidden="1">#REF!</definedName>
    <definedName name="MLNK1d4bc7fb67f544eb963ce66e6c87487d" hidden="1">#REF!</definedName>
    <definedName name="MLNK1ecd8ff118b84d0595b49e9cbba23524" localSheetId="8" hidden="1">#REF!</definedName>
    <definedName name="MLNK1ecd8ff118b84d0595b49e9cbba23524" localSheetId="6" hidden="1">#REF!</definedName>
    <definedName name="MLNK1ecd8ff118b84d0595b49e9cbba23524" localSheetId="9" hidden="1">#REF!</definedName>
    <definedName name="MLNK1ecd8ff118b84d0595b49e9cbba23524" hidden="1">#REF!</definedName>
    <definedName name="MLNK1f0c1ce04fd44380a7476d1707ca2bb8" localSheetId="8" hidden="1">#REF!</definedName>
    <definedName name="MLNK1f0c1ce04fd44380a7476d1707ca2bb8" localSheetId="6" hidden="1">#REF!</definedName>
    <definedName name="MLNK1f0c1ce04fd44380a7476d1707ca2bb8" hidden="1">#REF!</definedName>
    <definedName name="MLNK1f68c3d05fc04f47954f056ca0e8849b" localSheetId="8" hidden="1">#REF!</definedName>
    <definedName name="MLNK1f68c3d05fc04f47954f056ca0e8849b" localSheetId="6" hidden="1">#REF!</definedName>
    <definedName name="MLNK1f68c3d05fc04f47954f056ca0e8849b" hidden="1">#REF!</definedName>
    <definedName name="MLNK1fd69c2d7cb14234bacd3f64e619d2c8" localSheetId="8" hidden="1">#REF!</definedName>
    <definedName name="MLNK1fd69c2d7cb14234bacd3f64e619d2c8" localSheetId="6" hidden="1">#REF!</definedName>
    <definedName name="MLNK1fd69c2d7cb14234bacd3f64e619d2c8" localSheetId="9" hidden="1">#REF!</definedName>
    <definedName name="MLNK1fd69c2d7cb14234bacd3f64e619d2c8" hidden="1">#REF!</definedName>
    <definedName name="MLNK1fef4b2a96144fb694fcbb8d2b0c481a" localSheetId="8" hidden="1">#REF!</definedName>
    <definedName name="MLNK1fef4b2a96144fb694fcbb8d2b0c481a" localSheetId="6" hidden="1">#REF!</definedName>
    <definedName name="MLNK1fef4b2a96144fb694fcbb8d2b0c481a" localSheetId="9" hidden="1">#REF!</definedName>
    <definedName name="MLNK1fef4b2a96144fb694fcbb8d2b0c481a" hidden="1">#REF!</definedName>
    <definedName name="MLNK209443b38cdd4e9cae3c7943483c8070" localSheetId="8" hidden="1">#REF!</definedName>
    <definedName name="MLNK209443b38cdd4e9cae3c7943483c8070" localSheetId="6" hidden="1">#REF!</definedName>
    <definedName name="MLNK209443b38cdd4e9cae3c7943483c8070" localSheetId="9" hidden="1">#REF!</definedName>
    <definedName name="MLNK209443b38cdd4e9cae3c7943483c8070" hidden="1">#REF!</definedName>
    <definedName name="MLNK2184274f3e2d4f0c9ace0067e8f9e2da" localSheetId="8" hidden="1">#REF!</definedName>
    <definedName name="MLNK2184274f3e2d4f0c9ace0067e8f9e2da" localSheetId="6" hidden="1">#REF!</definedName>
    <definedName name="MLNK2184274f3e2d4f0c9ace0067e8f9e2da" hidden="1">#REF!</definedName>
    <definedName name="MLNK21a0d26467c549acb5dbaf5c2234f1b8" localSheetId="8" hidden="1">#REF!</definedName>
    <definedName name="MLNK21a0d26467c549acb5dbaf5c2234f1b8" localSheetId="6" hidden="1">#REF!</definedName>
    <definedName name="MLNK21a0d26467c549acb5dbaf5c2234f1b8" hidden="1">#REF!</definedName>
    <definedName name="MLNK21a3f9f85f66464ab19f2b2111d98410" localSheetId="6" hidden="1">#REF!</definedName>
    <definedName name="MLNK21a3f9f85f66464ab19f2b2111d98410" hidden="1">#REF!</definedName>
    <definedName name="MLNK21b54d7030a740a9a542cd222db7c708" localSheetId="6" hidden="1">#REF!</definedName>
    <definedName name="MLNK21b54d7030a740a9a542cd222db7c708" hidden="1">#REF!</definedName>
    <definedName name="MLNK22e32a2d70a84fafbb5884fa1ab5b76c" localSheetId="8" hidden="1">#REF!</definedName>
    <definedName name="MLNK22e32a2d70a84fafbb5884fa1ab5b76c" localSheetId="6" hidden="1">#REF!</definedName>
    <definedName name="MLNK22e32a2d70a84fafbb5884fa1ab5b76c" localSheetId="9" hidden="1">#REF!</definedName>
    <definedName name="MLNK22e32a2d70a84fafbb5884fa1ab5b76c" hidden="1">#REF!</definedName>
    <definedName name="MLNK248d9b3e0e934d35964a07c1341e23b6" localSheetId="8" hidden="1">#REF!</definedName>
    <definedName name="MLNK248d9b3e0e934d35964a07c1341e23b6" localSheetId="6" hidden="1">#REF!</definedName>
    <definedName name="MLNK248d9b3e0e934d35964a07c1341e23b6" localSheetId="9" hidden="1">#REF!</definedName>
    <definedName name="MLNK248d9b3e0e934d35964a07c1341e23b6" hidden="1">#REF!</definedName>
    <definedName name="MLNK2658219a56b541ab8153804281cdba79" localSheetId="8" hidden="1">#REF!</definedName>
    <definedName name="MLNK2658219a56b541ab8153804281cdba79" localSheetId="6" hidden="1">#REF!</definedName>
    <definedName name="MLNK2658219a56b541ab8153804281cdba79" localSheetId="9" hidden="1">#REF!</definedName>
    <definedName name="MLNK2658219a56b541ab8153804281cdba79" hidden="1">#REF!</definedName>
    <definedName name="MLNK26c02635a0d74d4088cd433fdea92ca1" localSheetId="8" hidden="1">#REF!</definedName>
    <definedName name="MLNK26c02635a0d74d4088cd433fdea92ca1" localSheetId="6" hidden="1">#REF!</definedName>
    <definedName name="MLNK26c02635a0d74d4088cd433fdea92ca1" hidden="1">#REF!</definedName>
    <definedName name="MLNK27da0f47019e47f79817fef6e398902d" localSheetId="8" hidden="1">#REF!</definedName>
    <definedName name="MLNK27da0f47019e47f79817fef6e398902d" localSheetId="6" hidden="1">#REF!</definedName>
    <definedName name="MLNK27da0f47019e47f79817fef6e398902d" localSheetId="9" hidden="1">#REF!</definedName>
    <definedName name="MLNK27da0f47019e47f79817fef6e398902d" hidden="1">#REF!</definedName>
    <definedName name="MLNK27f323f0e2874762881301b4e840d7f2" localSheetId="8" hidden="1">#REF!</definedName>
    <definedName name="MLNK27f323f0e2874762881301b4e840d7f2" localSheetId="6" hidden="1">#REF!</definedName>
    <definedName name="MLNK27f323f0e2874762881301b4e840d7f2" hidden="1">#REF!</definedName>
    <definedName name="MLNK2805b44edd0441129f8e11aa4acd41a7" localSheetId="8" hidden="1">#REF!</definedName>
    <definedName name="MLNK2805b44edd0441129f8e11aa4acd41a7" localSheetId="6" hidden="1">#REF!</definedName>
    <definedName name="MLNK2805b44edd0441129f8e11aa4acd41a7" hidden="1">#REF!</definedName>
    <definedName name="MLNK296c940554a54038b436a5a194f390b0" localSheetId="8" hidden="1">#REF!</definedName>
    <definedName name="MLNK296c940554a54038b436a5a194f390b0" localSheetId="6" hidden="1">#REF!</definedName>
    <definedName name="MLNK296c940554a54038b436a5a194f390b0" localSheetId="9" hidden="1">#REF!</definedName>
    <definedName name="MLNK296c940554a54038b436a5a194f390b0" hidden="1">#REF!</definedName>
    <definedName name="MLNK29d6568d77a84ac0840cba8e1d1d6ee3" localSheetId="8" hidden="1">#REF!</definedName>
    <definedName name="MLNK29d6568d77a84ac0840cba8e1d1d6ee3" localSheetId="6" hidden="1">#REF!</definedName>
    <definedName name="MLNK29d6568d77a84ac0840cba8e1d1d6ee3" hidden="1">#REF!</definedName>
    <definedName name="MLNK2a47b22002254067be85e68327a7e813" localSheetId="8" hidden="1">#REF!</definedName>
    <definedName name="MLNK2a47b22002254067be85e68327a7e813" localSheetId="6" hidden="1">#REF!</definedName>
    <definedName name="MLNK2a47b22002254067be85e68327a7e813" hidden="1">#REF!</definedName>
    <definedName name="MLNK2a5c79f50aec42c8a2e31d5325c28031" localSheetId="6" hidden="1">#REF!</definedName>
    <definedName name="MLNK2a5c79f50aec42c8a2e31d5325c28031" hidden="1">#REF!</definedName>
    <definedName name="MLNK2a5e8554d6d24547af0536956f860375" localSheetId="6" hidden="1">#REF!</definedName>
    <definedName name="MLNK2a5e8554d6d24547af0536956f860375" hidden="1">#REF!</definedName>
    <definedName name="MLNK2aecb38e444a4a40a14b70143f708801" localSheetId="8" hidden="1">#REF!</definedName>
    <definedName name="MLNK2aecb38e444a4a40a14b70143f708801" localSheetId="6" hidden="1">#REF!</definedName>
    <definedName name="MLNK2aecb38e444a4a40a14b70143f708801" localSheetId="9" hidden="1">#REF!</definedName>
    <definedName name="MLNK2aecb38e444a4a40a14b70143f708801" hidden="1">#REF!</definedName>
    <definedName name="MLNK2b8114d7a2d84280a2be0050bd51168b" localSheetId="8" hidden="1">#REF!</definedName>
    <definedName name="MLNK2b8114d7a2d84280a2be0050bd51168b" localSheetId="6" hidden="1">#REF!</definedName>
    <definedName name="MLNK2b8114d7a2d84280a2be0050bd51168b" localSheetId="9" hidden="1">#REF!</definedName>
    <definedName name="MLNK2b8114d7a2d84280a2be0050bd51168b" hidden="1">#REF!</definedName>
    <definedName name="MLNK2be8dd5fafc0478aa9b72035019b5312" localSheetId="8" hidden="1">#REF!</definedName>
    <definedName name="MLNK2be8dd5fafc0478aa9b72035019b5312" localSheetId="6" hidden="1">#REF!</definedName>
    <definedName name="MLNK2be8dd5fafc0478aa9b72035019b5312" hidden="1">#REF!</definedName>
    <definedName name="MLNK2c1ea20a78034d11aad208c8cb37fc57" localSheetId="8" hidden="1">#REF!</definedName>
    <definedName name="MLNK2c1ea20a78034d11aad208c8cb37fc57" localSheetId="6" hidden="1">#REF!</definedName>
    <definedName name="MLNK2c1ea20a78034d11aad208c8cb37fc57" hidden="1">#REF!</definedName>
    <definedName name="MLNK2c24ddb14bd24af285ffc11304208820" localSheetId="6" hidden="1">#REF!</definedName>
    <definedName name="MLNK2c24ddb14bd24af285ffc11304208820" hidden="1">#REF!</definedName>
    <definedName name="MLNK2c7069f1dccc47fcaec327b3c64f7bc6" localSheetId="6" hidden="1">#REF!</definedName>
    <definedName name="MLNK2c7069f1dccc47fcaec327b3c64f7bc6" hidden="1">#REF!</definedName>
    <definedName name="MLNK2db95360c50d4010be00f3b6ddc7792d" localSheetId="6" hidden="1">#REF!</definedName>
    <definedName name="MLNK2db95360c50d4010be00f3b6ddc7792d" hidden="1">#REF!</definedName>
    <definedName name="MLNK2deef52e26fc409fa454323d5247537c" localSheetId="6" hidden="1">#REF!</definedName>
    <definedName name="MLNK2deef52e26fc409fa454323d5247537c" hidden="1">#REF!</definedName>
    <definedName name="MLNK2df7a817a5c246af99027147ede92642" localSheetId="6" hidden="1">#REF!</definedName>
    <definedName name="MLNK2df7a817a5c246af99027147ede92642" hidden="1">#REF!</definedName>
    <definedName name="MLNK2e2dfb78537e41a6b46ecbf4575afbd1" localSheetId="6" hidden="1">#REF!</definedName>
    <definedName name="MLNK2e2dfb78537e41a6b46ecbf4575afbd1" hidden="1">#REF!</definedName>
    <definedName name="MLNK2f885612a8f944a086299dda361c7ed1" localSheetId="6" hidden="1">#REF!</definedName>
    <definedName name="MLNK2f885612a8f944a086299dda361c7ed1" hidden="1">#REF!</definedName>
    <definedName name="MLNK2fe5187b5ef446448070aaf0b454c70c" localSheetId="8" hidden="1" xml:space="preserve"> '[31]UPR Fcst'!#REF!</definedName>
    <definedName name="MLNK2fe5187b5ef446448070aaf0b454c70c" localSheetId="6" hidden="1" xml:space="preserve"> '[31]UPR Fcst'!#REF!</definedName>
    <definedName name="MLNK2fe5187b5ef446448070aaf0b454c70c" localSheetId="9" hidden="1" xml:space="preserve"> '[31]UPR Fcst'!#REF!</definedName>
    <definedName name="MLNK2fe5187b5ef446448070aaf0b454c70c" localSheetId="5" hidden="1" xml:space="preserve"> '[31]UPR Fcst'!#REF!</definedName>
    <definedName name="MLNK2fe5187b5ef446448070aaf0b454c70c" hidden="1" xml:space="preserve"> '[31]UPR Fcst'!#REF!</definedName>
    <definedName name="MLNK308ec47b16224f54a3a1ed632cbe0316" localSheetId="8" hidden="1">#REF!</definedName>
    <definedName name="MLNK308ec47b16224f54a3a1ed632cbe0316" localSheetId="3" hidden="1">#REF!</definedName>
    <definedName name="MLNK308ec47b16224f54a3a1ed632cbe0316" localSheetId="6" hidden="1">#REF!</definedName>
    <definedName name="MLNK308ec47b16224f54a3a1ed632cbe0316" localSheetId="9" hidden="1">#REF!</definedName>
    <definedName name="MLNK308ec47b16224f54a3a1ed632cbe0316" hidden="1">#REF!</definedName>
    <definedName name="MLNK31399fdff50142e59cba8c077ad38f91" localSheetId="6" hidden="1">#REF!</definedName>
    <definedName name="MLNK31399fdff50142e59cba8c077ad38f91" hidden="1">#REF!</definedName>
    <definedName name="MLNK31c2d578afa84b99a2cd086665213a79" localSheetId="6" hidden="1">#REF!</definedName>
    <definedName name="MLNK31c2d578afa84b99a2cd086665213a79" hidden="1">#REF!</definedName>
    <definedName name="MLNK31ff285c72d4439dbe0e2be832dc8679" localSheetId="6" hidden="1">#REF!</definedName>
    <definedName name="MLNK31ff285c72d4439dbe0e2be832dc8679" hidden="1">#REF!</definedName>
    <definedName name="MLNK35e4b6f0156948d1bdf9153b287ae30f" localSheetId="8" hidden="1">#REF!</definedName>
    <definedName name="MLNK35e4b6f0156948d1bdf9153b287ae30f" localSheetId="6" hidden="1">#REF!</definedName>
    <definedName name="MLNK35e4b6f0156948d1bdf9153b287ae30f" localSheetId="9" hidden="1">#REF!</definedName>
    <definedName name="MLNK35e4b6f0156948d1bdf9153b287ae30f" hidden="1">#REF!</definedName>
    <definedName name="MLNK360f3d432fda4ea990599a5f08def911" localSheetId="8" hidden="1">#REF!</definedName>
    <definedName name="MLNK360f3d432fda4ea990599a5f08def911" localSheetId="6" hidden="1">#REF!</definedName>
    <definedName name="MLNK360f3d432fda4ea990599a5f08def911" hidden="1">#REF!</definedName>
    <definedName name="MLNK3648f583af614635b59edb48f94a4130" localSheetId="8" hidden="1">#REF!</definedName>
    <definedName name="MLNK3648f583af614635b59edb48f94a4130" localSheetId="6" hidden="1">#REF!</definedName>
    <definedName name="MLNK3648f583af614635b59edb48f94a4130" hidden="1">#REF!</definedName>
    <definedName name="MLNK3658811918af4fd78645ae1c10cfe309" hidden="1" xml:space="preserve"> '[30]GF Budget'!$B$5:$R$53</definedName>
    <definedName name="MLNK36abbd0d52b04afd9a1aa158ef250528" localSheetId="8" hidden="1">#REF!</definedName>
    <definedName name="MLNK36abbd0d52b04afd9a1aa158ef250528" localSheetId="3" hidden="1">#REF!</definedName>
    <definedName name="MLNK36abbd0d52b04afd9a1aa158ef250528" localSheetId="6" hidden="1">#REF!</definedName>
    <definedName name="MLNK36abbd0d52b04afd9a1aa158ef250528" localSheetId="9" hidden="1">#REF!</definedName>
    <definedName name="MLNK36abbd0d52b04afd9a1aa158ef250528" hidden="1">#REF!</definedName>
    <definedName name="MLNK36e5efc324ea43cabbf6164f660626bf" localSheetId="6" hidden="1">#REF!</definedName>
    <definedName name="MLNK36e5efc324ea43cabbf6164f660626bf" hidden="1">#REF!</definedName>
    <definedName name="MLNK36eb917cf7d14534b65b7531d6c48f0a" localSheetId="6" hidden="1">#REF!</definedName>
    <definedName name="MLNK36eb917cf7d14534b65b7531d6c48f0a" hidden="1">#REF!</definedName>
    <definedName name="MLNK3706e24c887c4bfbbdad6cf2cec81d6c" localSheetId="6" hidden="1">#REF!</definedName>
    <definedName name="MLNK3706e24c887c4bfbbdad6cf2cec81d6c" hidden="1">#REF!</definedName>
    <definedName name="MLNK37a873b0c9d34fb08c46e4acd5991a92" localSheetId="8" hidden="1">#REF!</definedName>
    <definedName name="MLNK37a873b0c9d34fb08c46e4acd5991a92" localSheetId="6" hidden="1">#REF!</definedName>
    <definedName name="MLNK37a873b0c9d34fb08c46e4acd5991a92" localSheetId="9" hidden="1">#REF!</definedName>
    <definedName name="MLNK37a873b0c9d34fb08c46e4acd5991a92" hidden="1">#REF!</definedName>
    <definedName name="MLNK37baddb09f3b4c75a05f2fcf17aedfe6" localSheetId="8" hidden="1">#REF!</definedName>
    <definedName name="MLNK37baddb09f3b4c75a05f2fcf17aedfe6" localSheetId="6" hidden="1">#REF!</definedName>
    <definedName name="MLNK37baddb09f3b4c75a05f2fcf17aedfe6" hidden="1">#REF!</definedName>
    <definedName name="MLNK37f868d4fa2843f0824a0aea3caff875" localSheetId="8" hidden="1">#REF!</definedName>
    <definedName name="MLNK37f868d4fa2843f0824a0aea3caff875" localSheetId="6" hidden="1">#REF!</definedName>
    <definedName name="MLNK37f868d4fa2843f0824a0aea3caff875" hidden="1">#REF!</definedName>
    <definedName name="MLNK3828f00d5db24b5cb3f5ea512518e4e1" localSheetId="6" hidden="1">#REF!</definedName>
    <definedName name="MLNK3828f00d5db24b5cb3f5ea512518e4e1" hidden="1">#REF!</definedName>
    <definedName name="MLNK38d046e8ed49413a95ebb71b6f526008" localSheetId="6" hidden="1">#REF!</definedName>
    <definedName name="MLNK38d046e8ed49413a95ebb71b6f526008" hidden="1">#REF!</definedName>
    <definedName name="MLNK3aade161feec4705b303c619f23a71c0" localSheetId="8" hidden="1">#REF!</definedName>
    <definedName name="MLNK3aade161feec4705b303c619f23a71c0" localSheetId="6" hidden="1">#REF!</definedName>
    <definedName name="MLNK3aade161feec4705b303c619f23a71c0" localSheetId="9" hidden="1">#REF!</definedName>
    <definedName name="MLNK3aade161feec4705b303c619f23a71c0" hidden="1">#REF!</definedName>
    <definedName name="MLNK3ad0197dea8e471aafedb431ba3d1ad3" localSheetId="8" hidden="1">#REF!</definedName>
    <definedName name="MLNK3ad0197dea8e471aafedb431ba3d1ad3" localSheetId="6" hidden="1">#REF!</definedName>
    <definedName name="MLNK3ad0197dea8e471aafedb431ba3d1ad3" hidden="1">#REF!</definedName>
    <definedName name="MLNK3b38a2b0fec4415786f78bdb5f2c5b17" localSheetId="8" hidden="1">#REF!</definedName>
    <definedName name="MLNK3b38a2b0fec4415786f78bdb5f2c5b17" localSheetId="6" hidden="1">#REF!</definedName>
    <definedName name="MLNK3b38a2b0fec4415786f78bdb5f2c5b17" hidden="1">#REF!</definedName>
    <definedName name="MLNK3b7d42c6927a47d3aa8c3b806705192d" localSheetId="6" hidden="1">#REF!</definedName>
    <definedName name="MLNK3b7d42c6927a47d3aa8c3b806705192d" hidden="1">#REF!</definedName>
    <definedName name="MLNK3bac5fe737474ee291eda81fc45a936b" localSheetId="8" hidden="1">#REF!</definedName>
    <definedName name="MLNK3bac5fe737474ee291eda81fc45a936b" localSheetId="6" hidden="1">#REF!</definedName>
    <definedName name="MLNK3bac5fe737474ee291eda81fc45a936b" localSheetId="9" hidden="1">#REF!</definedName>
    <definedName name="MLNK3bac5fe737474ee291eda81fc45a936b" hidden="1">#REF!</definedName>
    <definedName name="MLNK3bd9cb0bf4ae46c18f27be91d867f5d0" localSheetId="8" hidden="1">#REF!</definedName>
    <definedName name="MLNK3bd9cb0bf4ae46c18f27be91d867f5d0" localSheetId="6" hidden="1">#REF!</definedName>
    <definedName name="MLNK3bd9cb0bf4ae46c18f27be91d867f5d0" hidden="1">#REF!</definedName>
    <definedName name="MLNK3c28ecdfc128449bb2e925e5c3bc7f79" localSheetId="8" hidden="1">#REF!</definedName>
    <definedName name="MLNK3c28ecdfc128449bb2e925e5c3bc7f79" localSheetId="6" hidden="1">#REF!</definedName>
    <definedName name="MLNK3c28ecdfc128449bb2e925e5c3bc7f79" hidden="1">#REF!</definedName>
    <definedName name="MLNK3d4c90ddf7624b599035ed156292e6e7" localSheetId="6" hidden="1">#REF!</definedName>
    <definedName name="MLNK3d4c90ddf7624b599035ed156292e6e7" hidden="1">#REF!</definedName>
    <definedName name="MLNK3e1282583c70432bb6e4f5bcf64f6799" localSheetId="6" hidden="1">#REF!</definedName>
    <definedName name="MLNK3e1282583c70432bb6e4f5bcf64f6799" hidden="1">#REF!</definedName>
    <definedName name="MLNK3e3e2f3ea73b4ce2b3b55a1ff8863e08" localSheetId="6" hidden="1">#REF!</definedName>
    <definedName name="MLNK3e3e2f3ea73b4ce2b3b55a1ff8863e08" hidden="1">#REF!</definedName>
    <definedName name="MLNK3e5a338d69ad40388d23cbc751d891a4" localSheetId="6" hidden="1">#REF!</definedName>
    <definedName name="MLNK3e5a338d69ad40388d23cbc751d891a4" hidden="1">#REF!</definedName>
    <definedName name="MLNK3e647beb89b24f928aea55bf87a19639" localSheetId="6" hidden="1">#REF!</definedName>
    <definedName name="MLNK3e647beb89b24f928aea55bf87a19639" hidden="1">#REF!</definedName>
    <definedName name="MLNK3eee6069b89b44b9857417005784e3ab" localSheetId="6" hidden="1">#REF!</definedName>
    <definedName name="MLNK3eee6069b89b44b9857417005784e3ab" hidden="1">#REF!</definedName>
    <definedName name="MLNK403ebfd4f40e43c99784de624c8f354d" localSheetId="6" hidden="1">#REF!</definedName>
    <definedName name="MLNK403ebfd4f40e43c99784de624c8f354d" hidden="1">#REF!</definedName>
    <definedName name="MLNK413da80677384ac0a79b6ccc1fdb5195" localSheetId="8" hidden="1">#REF!</definedName>
    <definedName name="MLNK413da80677384ac0a79b6ccc1fdb5195" localSheetId="6" hidden="1">#REF!</definedName>
    <definedName name="MLNK413da80677384ac0a79b6ccc1fdb5195" localSheetId="9" hidden="1">#REF!</definedName>
    <definedName name="MLNK413da80677384ac0a79b6ccc1fdb5195" hidden="1">#REF!</definedName>
    <definedName name="MLNK415f334cb91f4b7282c1eeafac78ea43" localSheetId="8" hidden="1">#REF!</definedName>
    <definedName name="MLNK415f334cb91f4b7282c1eeafac78ea43" localSheetId="6" hidden="1">#REF!</definedName>
    <definedName name="MLNK415f334cb91f4b7282c1eeafac78ea43" hidden="1">#REF!</definedName>
    <definedName name="MLNK41e4e79c26a142d59def981d2dd145df" localSheetId="8" hidden="1">#REF!</definedName>
    <definedName name="MLNK41e4e79c26a142d59def981d2dd145df" localSheetId="6" hidden="1">#REF!</definedName>
    <definedName name="MLNK41e4e79c26a142d59def981d2dd145df" hidden="1">#REF!</definedName>
    <definedName name="MLNK42752d9e1ccc44ce9adb2280645efe9b" localSheetId="8" hidden="1">#REF!</definedName>
    <definedName name="MLNK42752d9e1ccc44ce9adb2280645efe9b" localSheetId="6" hidden="1">#REF!</definedName>
    <definedName name="MLNK42752d9e1ccc44ce9adb2280645efe9b" localSheetId="9" hidden="1">#REF!</definedName>
    <definedName name="MLNK42752d9e1ccc44ce9adb2280645efe9b" hidden="1">#REF!</definedName>
    <definedName name="MLNK42b3bb17631f41b8b3f75f71dd17fa5f" localSheetId="8" hidden="1">#REF!</definedName>
    <definedName name="MLNK42b3bb17631f41b8b3f75f71dd17fa5f" localSheetId="6" hidden="1">#REF!</definedName>
    <definedName name="MLNK42b3bb17631f41b8b3f75f71dd17fa5f" hidden="1">#REF!</definedName>
    <definedName name="MLNK4319580fe7794c4099aedb5cf68a3476" localSheetId="8" hidden="1">#REF!</definedName>
    <definedName name="MLNK4319580fe7794c4099aedb5cf68a3476" localSheetId="6" hidden="1">#REF!</definedName>
    <definedName name="MLNK4319580fe7794c4099aedb5cf68a3476" hidden="1">#REF!</definedName>
    <definedName name="MLNK433fb54cacd1435a9c9e560c0cdd8df8" localSheetId="6" hidden="1">#REF!</definedName>
    <definedName name="MLNK433fb54cacd1435a9c9e560c0cdd8df8" hidden="1">#REF!</definedName>
    <definedName name="MLNK438a2a6e120142498741816ba9579735" localSheetId="6" hidden="1">#REF!</definedName>
    <definedName name="MLNK438a2a6e120142498741816ba9579735" hidden="1">#REF!</definedName>
    <definedName name="MLNK43d81e261c8a4297b97427c57a2a0f3d" localSheetId="6" hidden="1">#REF!</definedName>
    <definedName name="MLNK43d81e261c8a4297b97427c57a2a0f3d" hidden="1">#REF!</definedName>
    <definedName name="MLNK443d01b130344b52a766fe8ee0d9c39d" localSheetId="6" hidden="1">#REF!</definedName>
    <definedName name="MLNK443d01b130344b52a766fe8ee0d9c39d" hidden="1">#REF!</definedName>
    <definedName name="MLNK458aaa79af9846afb73e41d3c9e2f1ab" localSheetId="8" hidden="1">#REF!</definedName>
    <definedName name="MLNK458aaa79af9846afb73e41d3c9e2f1ab" localSheetId="6" hidden="1">#REF!</definedName>
    <definedName name="MLNK458aaa79af9846afb73e41d3c9e2f1ab" localSheetId="9" hidden="1">#REF!</definedName>
    <definedName name="MLNK458aaa79af9846afb73e41d3c9e2f1ab" hidden="1">#REF!</definedName>
    <definedName name="MLNK45b83cc97481460da2311ad794b247e4" localSheetId="8" hidden="1">#REF!</definedName>
    <definedName name="MLNK45b83cc97481460da2311ad794b247e4" localSheetId="6" hidden="1">#REF!</definedName>
    <definedName name="MLNK45b83cc97481460da2311ad794b247e4" hidden="1">#REF!</definedName>
    <definedName name="MLNK45c76ff10b874741ab77a9634a1feb11" localSheetId="8" hidden="1">#REF!</definedName>
    <definedName name="MLNK45c76ff10b874741ab77a9634a1feb11" localSheetId="6" hidden="1">#REF!</definedName>
    <definedName name="MLNK45c76ff10b874741ab77a9634a1feb11" hidden="1">#REF!</definedName>
    <definedName name="MLNK46df31e034a7404583d4c864ba95b54e" localSheetId="6" hidden="1">#REF!</definedName>
    <definedName name="MLNK46df31e034a7404583d4c864ba95b54e" hidden="1">#REF!</definedName>
    <definedName name="MLNK47ecd769fb4441469072be216124a69f" localSheetId="8" hidden="1">#REF!</definedName>
    <definedName name="MLNK47ecd769fb4441469072be216124a69f" localSheetId="6" hidden="1">#REF!</definedName>
    <definedName name="MLNK47ecd769fb4441469072be216124a69f" localSheetId="9" hidden="1">#REF!</definedName>
    <definedName name="MLNK47ecd769fb4441469072be216124a69f" hidden="1">#REF!</definedName>
    <definedName name="MLNK482919bd20434765a50a5474233d58dc" localSheetId="8" hidden="1">#REF!</definedName>
    <definedName name="MLNK482919bd20434765a50a5474233d58dc" localSheetId="6" hidden="1">#REF!</definedName>
    <definedName name="MLNK482919bd20434765a50a5474233d58dc" hidden="1">#REF!</definedName>
    <definedName name="MLNK48471666c3414f8aa956b5053db71384" localSheetId="8" hidden="1">#REF!</definedName>
    <definedName name="MLNK48471666c3414f8aa956b5053db71384" localSheetId="6" hidden="1">#REF!</definedName>
    <definedName name="MLNK48471666c3414f8aa956b5053db71384" hidden="1">#REF!</definedName>
    <definedName name="MLNK484bb76c7e41479cbe4e39303ad6f0d3" localSheetId="6" hidden="1">#REF!</definedName>
    <definedName name="MLNK484bb76c7e41479cbe4e39303ad6f0d3" hidden="1">#REF!</definedName>
    <definedName name="MLNK4931501a55124a859b558556c9bde21a" localSheetId="8" hidden="1">#REF!</definedName>
    <definedName name="MLNK4931501a55124a859b558556c9bde21a" localSheetId="6" hidden="1">#REF!</definedName>
    <definedName name="MLNK4931501a55124a859b558556c9bde21a" localSheetId="9" hidden="1">#REF!</definedName>
    <definedName name="MLNK4931501a55124a859b558556c9bde21a" hidden="1">#REF!</definedName>
    <definedName name="MLNK498d98cc04654c498b39d53c1522165b" localSheetId="8" hidden="1">#REF!</definedName>
    <definedName name="MLNK498d98cc04654c498b39d53c1522165b" localSheetId="6" hidden="1">#REF!</definedName>
    <definedName name="MLNK498d98cc04654c498b39d53c1522165b" hidden="1">#REF!</definedName>
    <definedName name="MLNK49d3f0c296384b68956588199f80ee48" localSheetId="8" hidden="1">#REF!</definedName>
    <definedName name="MLNK49d3f0c296384b68956588199f80ee48" localSheetId="6" hidden="1">#REF!</definedName>
    <definedName name="MLNK49d3f0c296384b68956588199f80ee48" hidden="1">#REF!</definedName>
    <definedName name="MLNK49e6d6b375eb4898b318fa941c74e98b" localSheetId="6" hidden="1">#REF!</definedName>
    <definedName name="MLNK49e6d6b375eb4898b318fa941c74e98b" hidden="1">#REF!</definedName>
    <definedName name="MLNK4a1a0bcea1014b019e7b811681cb9ba0" localSheetId="6" hidden="1">#REF!</definedName>
    <definedName name="MLNK4a1a0bcea1014b019e7b811681cb9ba0" hidden="1">#REF!</definedName>
    <definedName name="MLNK4bb76648e81d4bf3804872f4216576c9" localSheetId="8" hidden="1">#REF!</definedName>
    <definedName name="MLNK4bb76648e81d4bf3804872f4216576c9" localSheetId="6" hidden="1">#REF!</definedName>
    <definedName name="MLNK4bb76648e81d4bf3804872f4216576c9" localSheetId="9" hidden="1">#REF!</definedName>
    <definedName name="MLNK4bb76648e81d4bf3804872f4216576c9" hidden="1">#REF!</definedName>
    <definedName name="MLNK4c45991e708e4e0086cff0f3dec04376" localSheetId="8" hidden="1">#REF!</definedName>
    <definedName name="MLNK4c45991e708e4e0086cff0f3dec04376" localSheetId="6" hidden="1">#REF!</definedName>
    <definedName name="MLNK4c45991e708e4e0086cff0f3dec04376" hidden="1">#REF!</definedName>
    <definedName name="MLNK4c635a19550a44109070e6130c847b6b" localSheetId="8" hidden="1">#REF!</definedName>
    <definedName name="MLNK4c635a19550a44109070e6130c847b6b" localSheetId="6" hidden="1">#REF!</definedName>
    <definedName name="MLNK4c635a19550a44109070e6130c847b6b" localSheetId="9" hidden="1">#REF!</definedName>
    <definedName name="MLNK4c635a19550a44109070e6130c847b6b" hidden="1">#REF!</definedName>
    <definedName name="MLNK4cde9847bc18436482ab008f59ab9718" localSheetId="8" hidden="1">#REF!</definedName>
    <definedName name="MLNK4cde9847bc18436482ab008f59ab9718" localSheetId="6" hidden="1">#REF!</definedName>
    <definedName name="MLNK4cde9847bc18436482ab008f59ab9718" hidden="1">#REF!</definedName>
    <definedName name="MLNK4d258d99109745b2be56909102240102" localSheetId="8" hidden="1">#REF!</definedName>
    <definedName name="MLNK4d258d99109745b2be56909102240102" localSheetId="6" hidden="1">#REF!</definedName>
    <definedName name="MLNK4d258d99109745b2be56909102240102" hidden="1">#REF!</definedName>
    <definedName name="MLNK4d7213d61e414411986e7d332e756fc5" localSheetId="6" hidden="1">#REF!</definedName>
    <definedName name="MLNK4d7213d61e414411986e7d332e756fc5" hidden="1">#REF!</definedName>
    <definedName name="MLNK4da9c9e6b8c644f380a6ca5d5ab2620f" localSheetId="8" hidden="1" xml:space="preserve"> '[31]UPR Fcst'!#REF!</definedName>
    <definedName name="MLNK4da9c9e6b8c644f380a6ca5d5ab2620f" localSheetId="6" hidden="1" xml:space="preserve"> '[31]UPR Fcst'!#REF!</definedName>
    <definedName name="MLNK4da9c9e6b8c644f380a6ca5d5ab2620f" localSheetId="9" hidden="1" xml:space="preserve"> '[31]UPR Fcst'!#REF!</definedName>
    <definedName name="MLNK4da9c9e6b8c644f380a6ca5d5ab2620f" localSheetId="5" hidden="1" xml:space="preserve"> '[31]UPR Fcst'!#REF!</definedName>
    <definedName name="MLNK4da9c9e6b8c644f380a6ca5d5ab2620f" hidden="1" xml:space="preserve"> '[31]UPR Fcst'!#REF!</definedName>
    <definedName name="MLNK4e49e49c582e448e9e30a83d9c83a122" localSheetId="8" hidden="1">#REF!</definedName>
    <definedName name="MLNK4e49e49c582e448e9e30a83d9c83a122" localSheetId="3" hidden="1">#REF!</definedName>
    <definedName name="MLNK4e49e49c582e448e9e30a83d9c83a122" localSheetId="6" hidden="1">#REF!</definedName>
    <definedName name="MLNK4e49e49c582e448e9e30a83d9c83a122" localSheetId="9" hidden="1">#REF!</definedName>
    <definedName name="MLNK4e49e49c582e448e9e30a83d9c83a122" hidden="1">#REF!</definedName>
    <definedName name="MLNK4e9053f195424c5898385bfd1c12f6b3" localSheetId="8" hidden="1">#REF!</definedName>
    <definedName name="MLNK4e9053f195424c5898385bfd1c12f6b3" localSheetId="6" hidden="1">#REF!</definedName>
    <definedName name="MLNK4e9053f195424c5898385bfd1c12f6b3" localSheetId="9" hidden="1">#REF!</definedName>
    <definedName name="MLNK4e9053f195424c5898385bfd1c12f6b3" hidden="1">#REF!</definedName>
    <definedName name="MLNK4f98288bba1c4350913b060688bde28e" localSheetId="6" hidden="1">#REF!</definedName>
    <definedName name="MLNK4f98288bba1c4350913b060688bde28e" hidden="1">#REF!</definedName>
    <definedName name="MLNK508ff2ecf28e40cfaa71d75881b6a90a" localSheetId="8" hidden="1">#REF!</definedName>
    <definedName name="MLNK508ff2ecf28e40cfaa71d75881b6a90a" localSheetId="6" hidden="1">#REF!</definedName>
    <definedName name="MLNK508ff2ecf28e40cfaa71d75881b6a90a" localSheetId="9" hidden="1">#REF!</definedName>
    <definedName name="MLNK508ff2ecf28e40cfaa71d75881b6a90a" hidden="1">#REF!</definedName>
    <definedName name="MLNK509f8c4fb6714660a48602426ab100f0" localSheetId="8" hidden="1">#REF!</definedName>
    <definedName name="MLNK509f8c4fb6714660a48602426ab100f0" localSheetId="6" hidden="1">#REF!</definedName>
    <definedName name="MLNK509f8c4fb6714660a48602426ab100f0" hidden="1">#REF!</definedName>
    <definedName name="MLNK50bae705cc0d41ad9ba07fcaf0b91d98" localSheetId="8" hidden="1">#REF!</definedName>
    <definedName name="MLNK50bae705cc0d41ad9ba07fcaf0b91d98" localSheetId="6" hidden="1">#REF!</definedName>
    <definedName name="MLNK50bae705cc0d41ad9ba07fcaf0b91d98" hidden="1">#REF!</definedName>
    <definedName name="MLNK51a8fd158f3540cd92b538a0e9992c1d" localSheetId="6" hidden="1">#REF!</definedName>
    <definedName name="MLNK51a8fd158f3540cd92b538a0e9992c1d" hidden="1">#REF!</definedName>
    <definedName name="MLNK51bea82e02e4429d891d84a27212e619" localSheetId="6" hidden="1">#REF!</definedName>
    <definedName name="MLNK51bea82e02e4429d891d84a27212e619" hidden="1">#REF!</definedName>
    <definedName name="MLNK52cb6911a2a44cb19e70c2ca9b02d38e" hidden="1" xml:space="preserve">    [32]All_Measures!$1:$1048576</definedName>
    <definedName name="MLNK52efdd4a84064a8ca4dec1a4ddc32412" localSheetId="8" hidden="1">#REF!</definedName>
    <definedName name="MLNK52efdd4a84064a8ca4dec1a4ddc32412" localSheetId="3" hidden="1">#REF!</definedName>
    <definedName name="MLNK52efdd4a84064a8ca4dec1a4ddc32412" localSheetId="6" hidden="1">#REF!</definedName>
    <definedName name="MLNK52efdd4a84064a8ca4dec1a4ddc32412" localSheetId="9" hidden="1">#REF!</definedName>
    <definedName name="MLNK52efdd4a84064a8ca4dec1a4ddc32412" hidden="1">#REF!</definedName>
    <definedName name="MLNK5347981ee1dd4801af77c60c95ccb8e1" localSheetId="6" hidden="1">#REF!</definedName>
    <definedName name="MLNK5347981ee1dd4801af77c60c95ccb8e1" hidden="1">#REF!</definedName>
    <definedName name="MLNK536333f261bd411397bf03627d7c2745" localSheetId="8" hidden="1">#REF!</definedName>
    <definedName name="MLNK536333f261bd411397bf03627d7c2745" localSheetId="6" hidden="1">#REF!</definedName>
    <definedName name="MLNK536333f261bd411397bf03627d7c2745" localSheetId="9" hidden="1">#REF!</definedName>
    <definedName name="MLNK536333f261bd411397bf03627d7c2745" hidden="1">#REF!</definedName>
    <definedName name="MLNK53a9cc6153f347ccb56b1fc51538aa76" localSheetId="8" hidden="1">#REF!</definedName>
    <definedName name="MLNK53a9cc6153f347ccb56b1fc51538aa76" localSheetId="6" hidden="1">#REF!</definedName>
    <definedName name="MLNK53a9cc6153f347ccb56b1fc51538aa76" hidden="1">#REF!</definedName>
    <definedName name="MLNK53e55a5a145e40329efd59713c9d9c6f" localSheetId="6" hidden="1">#REF!</definedName>
    <definedName name="MLNK53e55a5a145e40329efd59713c9d9c6f" hidden="1">#REF!</definedName>
    <definedName name="MLNK5492763a4dfa4261a804a7a6144d6c5f" localSheetId="6" hidden="1">#REF!</definedName>
    <definedName name="MLNK5492763a4dfa4261a804a7a6144d6c5f" hidden="1">#REF!</definedName>
    <definedName name="MLNK55ae9c71f0dd499881deb18bc8d1f2a5" localSheetId="8" hidden="1">#REF!</definedName>
    <definedName name="MLNK55ae9c71f0dd499881deb18bc8d1f2a5" localSheetId="6" hidden="1">#REF!</definedName>
    <definedName name="MLNK55ae9c71f0dd499881deb18bc8d1f2a5" localSheetId="9" hidden="1">#REF!</definedName>
    <definedName name="MLNK55ae9c71f0dd499881deb18bc8d1f2a5" hidden="1">#REF!</definedName>
    <definedName name="MLNK560b6e60e3e0435e8c4d001347bff533" localSheetId="8" hidden="1">#REF!</definedName>
    <definedName name="MLNK560b6e60e3e0435e8c4d001347bff533" localSheetId="6" hidden="1">#REF!</definedName>
    <definedName name="MLNK560b6e60e3e0435e8c4d001347bff533" hidden="1">#REF!</definedName>
    <definedName name="MLNK570ef26b10a941acb89178583a814e76" localSheetId="8" hidden="1">#REF!</definedName>
    <definedName name="MLNK570ef26b10a941acb89178583a814e76" localSheetId="6" hidden="1">#REF!</definedName>
    <definedName name="MLNK570ef26b10a941acb89178583a814e76" hidden="1">#REF!</definedName>
    <definedName name="MLNK579ef4e1916f46aab301f33adc076bcc" localSheetId="6" hidden="1">#REF!</definedName>
    <definedName name="MLNK579ef4e1916f46aab301f33adc076bcc" hidden="1">#REF!</definedName>
    <definedName name="MLNK582db0217a614d7ba0e1511524a77e05" localSheetId="6" hidden="1">#REF!</definedName>
    <definedName name="MLNK582db0217a614d7ba0e1511524a77e05" hidden="1">#REF!</definedName>
    <definedName name="MLNK5898a6e69caa4597babc57cdf97bd9bf" localSheetId="6" hidden="1">#REF!</definedName>
    <definedName name="MLNK5898a6e69caa4597babc57cdf97bd9bf" hidden="1">#REF!</definedName>
    <definedName name="MLNK59f209be2bf3401e9e0607f2f78b4c04" localSheetId="8" hidden="1">#REF!</definedName>
    <definedName name="MLNK59f209be2bf3401e9e0607f2f78b4c04" localSheetId="6" hidden="1">#REF!</definedName>
    <definedName name="MLNK59f209be2bf3401e9e0607f2f78b4c04" localSheetId="9" hidden="1">#REF!</definedName>
    <definedName name="MLNK59f209be2bf3401e9e0607f2f78b4c04" hidden="1">#REF!</definedName>
    <definedName name="MLNK5a83c17b18714ce0becd2b289712c52b" localSheetId="8" hidden="1">#REF!</definedName>
    <definedName name="MLNK5a83c17b18714ce0becd2b289712c52b" localSheetId="6" hidden="1">#REF!</definedName>
    <definedName name="MLNK5a83c17b18714ce0becd2b289712c52b" hidden="1">#REF!</definedName>
    <definedName name="MLNK5abb92c89621466b91d5cb1ade855f7f" localSheetId="8" hidden="1">#REF!</definedName>
    <definedName name="MLNK5abb92c89621466b91d5cb1ade855f7f" localSheetId="6" hidden="1">#REF!</definedName>
    <definedName name="MLNK5abb92c89621466b91d5cb1ade855f7f" hidden="1">#REF!</definedName>
    <definedName name="MLNK5ad85d409591497d8dad9509425e0ba2" localSheetId="6" hidden="1">#REF!</definedName>
    <definedName name="MLNK5ad85d409591497d8dad9509425e0ba2" hidden="1">#REF!</definedName>
    <definedName name="MLNK5ae714f60c1641bb934d97ab30be240e" localSheetId="6" hidden="1">#REF!</definedName>
    <definedName name="MLNK5ae714f60c1641bb934d97ab30be240e" hidden="1">#REF!</definedName>
    <definedName name="MLNK5b339955694e46b7802896462eee8b3d" localSheetId="6" hidden="1">#REF!</definedName>
    <definedName name="MLNK5b339955694e46b7802896462eee8b3d" hidden="1">#REF!</definedName>
    <definedName name="MLNK5cb4dbe67964435e930dd63eb29896b1" localSheetId="6" hidden="1">#REF!</definedName>
    <definedName name="MLNK5cb4dbe67964435e930dd63eb29896b1" hidden="1">#REF!</definedName>
    <definedName name="MLNK5d5c778196e0436eba8d974251b3bf17" hidden="1" xml:space="preserve"> '[30]GF Budget'!$B$5:$R$53</definedName>
    <definedName name="MLNK5d68080b038343fa816dada380863ce8" localSheetId="8" hidden="1">#REF!</definedName>
    <definedName name="MLNK5d68080b038343fa816dada380863ce8" localSheetId="3" hidden="1">#REF!</definedName>
    <definedName name="MLNK5d68080b038343fa816dada380863ce8" localSheetId="6" hidden="1">#REF!</definedName>
    <definedName name="MLNK5d68080b038343fa816dada380863ce8" localSheetId="9" hidden="1">#REF!</definedName>
    <definedName name="MLNK5d68080b038343fa816dada380863ce8" hidden="1">#REF!</definedName>
    <definedName name="MLNK5d77c638f3c2404dab35b6e6ac94b9a7" localSheetId="6" hidden="1">#REF!</definedName>
    <definedName name="MLNK5d77c638f3c2404dab35b6e6ac94b9a7" hidden="1">#REF!</definedName>
    <definedName name="MLNK5df9151fd86842b89bcd179e2f0def34" localSheetId="6" hidden="1">#REF!</definedName>
    <definedName name="MLNK5df9151fd86842b89bcd179e2f0def34" hidden="1">#REF!</definedName>
    <definedName name="MLNK5e5f590bc264463e98d16a114838aa57" localSheetId="6" hidden="1">#REF!</definedName>
    <definedName name="MLNK5e5f590bc264463e98d16a114838aa57" hidden="1">#REF!</definedName>
    <definedName name="MLNK5eada16b3c5c487bbc0de01cf74e2173" localSheetId="6" hidden="1">#REF!</definedName>
    <definedName name="MLNK5eada16b3c5c487bbc0de01cf74e2173" hidden="1">#REF!</definedName>
    <definedName name="MLNK5f228fd4a59d4db2812d49b0a7754e23" localSheetId="6" hidden="1">#REF!</definedName>
    <definedName name="MLNK5f228fd4a59d4db2812d49b0a7754e23" hidden="1">#REF!</definedName>
    <definedName name="MLNK5f848ded84264f5d98bf3e15cbe8c01d" localSheetId="6" hidden="1">#REF!</definedName>
    <definedName name="MLNK5f848ded84264f5d98bf3e15cbe8c01d" hidden="1">#REF!</definedName>
    <definedName name="MLNK5fa1877d45bd4a9289b48633d5b5072a" localSheetId="6" hidden="1">#REF!</definedName>
    <definedName name="MLNK5fa1877d45bd4a9289b48633d5b5072a" hidden="1">#REF!</definedName>
    <definedName name="MLNK610db0b6cc754ef99c73a3cd6f22f571" localSheetId="8" hidden="1">#REF!</definedName>
    <definedName name="MLNK610db0b6cc754ef99c73a3cd6f22f571" localSheetId="6" hidden="1">#REF!</definedName>
    <definedName name="MLNK610db0b6cc754ef99c73a3cd6f22f571" localSheetId="9" hidden="1">#REF!</definedName>
    <definedName name="MLNK610db0b6cc754ef99c73a3cd6f22f571" hidden="1">#REF!</definedName>
    <definedName name="MLNK6226dcd378504a2ca1dbbaa1e632dc0a" localSheetId="8" hidden="1">#REF!</definedName>
    <definedName name="MLNK6226dcd378504a2ca1dbbaa1e632dc0a" localSheetId="6" hidden="1">#REF!</definedName>
    <definedName name="MLNK6226dcd378504a2ca1dbbaa1e632dc0a" hidden="1">#REF!</definedName>
    <definedName name="MLNK63c206df9ed041a9a1121d1257b3f60b" localSheetId="8" hidden="1">#REF!</definedName>
    <definedName name="MLNK63c206df9ed041a9a1121d1257b3f60b" localSheetId="6" hidden="1">#REF!</definedName>
    <definedName name="MLNK63c206df9ed041a9a1121d1257b3f60b" hidden="1">#REF!</definedName>
    <definedName name="MLNK6411ea80b5b440648c6d6066ca29173c" localSheetId="8" hidden="1">#REF!</definedName>
    <definedName name="MLNK6411ea80b5b440648c6d6066ca29173c" localSheetId="6" hidden="1">#REF!</definedName>
    <definedName name="MLNK6411ea80b5b440648c6d6066ca29173c" localSheetId="9" hidden="1">#REF!</definedName>
    <definedName name="MLNK6411ea80b5b440648c6d6066ca29173c" hidden="1">#REF!</definedName>
    <definedName name="MLNK65bc63d0bd984accb696d002904d0f08" localSheetId="8" hidden="1">#REF!</definedName>
    <definedName name="MLNK65bc63d0bd984accb696d002904d0f08" localSheetId="6" hidden="1">#REF!</definedName>
    <definedName name="MLNK65bc63d0bd984accb696d002904d0f08" localSheetId="9" hidden="1">#REF!</definedName>
    <definedName name="MLNK65bc63d0bd984accb696d002904d0f08" hidden="1">#REF!</definedName>
    <definedName name="MLNK6640a089c91645b3a9f3615b7584b729" localSheetId="8" hidden="1">#REF!</definedName>
    <definedName name="MLNK6640a089c91645b3a9f3615b7584b729" localSheetId="6" hidden="1">#REF!</definedName>
    <definedName name="MLNK6640a089c91645b3a9f3615b7584b729" hidden="1">#REF!</definedName>
    <definedName name="MLNK672e13883a264a4f8e419d942933dd1b" localSheetId="8" hidden="1">#REF!</definedName>
    <definedName name="MLNK672e13883a264a4f8e419d942933dd1b" localSheetId="6" hidden="1">#REF!</definedName>
    <definedName name="MLNK672e13883a264a4f8e419d942933dd1b" localSheetId="9" hidden="1">#REF!</definedName>
    <definedName name="MLNK672e13883a264a4f8e419d942933dd1b" hidden="1">#REF!</definedName>
    <definedName name="MLNK6790d0c9a6224e2d928c158b38604b86" localSheetId="8" hidden="1">#REF!</definedName>
    <definedName name="MLNK6790d0c9a6224e2d928c158b38604b86" localSheetId="6" hidden="1">#REF!</definedName>
    <definedName name="MLNK6790d0c9a6224e2d928c158b38604b86" hidden="1">#REF!</definedName>
    <definedName name="MLNK67c184b495fd4955b3cf94cbcedb6638" localSheetId="8" hidden="1">#REF!</definedName>
    <definedName name="MLNK67c184b495fd4955b3cf94cbcedb6638" localSheetId="6" hidden="1">#REF!</definedName>
    <definedName name="MLNK67c184b495fd4955b3cf94cbcedb6638" hidden="1">#REF!</definedName>
    <definedName name="MLNK695bfab210c8400cbd5abb57e71aebe6" localSheetId="8" hidden="1">#REF!</definedName>
    <definedName name="MLNK695bfab210c8400cbd5abb57e71aebe6" localSheetId="6" hidden="1">#REF!</definedName>
    <definedName name="MLNK695bfab210c8400cbd5abb57e71aebe6" localSheetId="9" hidden="1">#REF!</definedName>
    <definedName name="MLNK695bfab210c8400cbd5abb57e71aebe6" hidden="1">#REF!</definedName>
    <definedName name="MLNK69aa328df44848a999824b4b2fa0448b" localSheetId="8" hidden="1">#REF!</definedName>
    <definedName name="MLNK69aa328df44848a999824b4b2fa0448b" localSheetId="6" hidden="1">#REF!</definedName>
    <definedName name="MLNK69aa328df44848a999824b4b2fa0448b" hidden="1">#REF!</definedName>
    <definedName name="MLNK69d944092bcf489d931862cbfbe1c996" localSheetId="8" hidden="1">#REF!</definedName>
    <definedName name="MLNK69d944092bcf489d931862cbfbe1c996" localSheetId="6" hidden="1">#REF!</definedName>
    <definedName name="MLNK69d944092bcf489d931862cbfbe1c996" hidden="1">#REF!</definedName>
    <definedName name="MLNK6ab964da169d467bbce24bbafd667728" localSheetId="6" hidden="1">#REF!</definedName>
    <definedName name="MLNK6ab964da169d467bbce24bbafd667728" hidden="1">#REF!</definedName>
    <definedName name="MLNK6b00ddf2e9c04801b29cc98e91eb2dbc" localSheetId="6" hidden="1">#REF!</definedName>
    <definedName name="MLNK6b00ddf2e9c04801b29cc98e91eb2dbc" hidden="1">#REF!</definedName>
    <definedName name="MLNK6b423b375ecf4725b5fa25353b990667" hidden="1" xml:space="preserve">   '[30]GF Budget'!$B$5:$R$53</definedName>
    <definedName name="MLNK6b65ed32ce7640a99fa7442f9889b454" localSheetId="8" hidden="1">#REF!</definedName>
    <definedName name="MLNK6b65ed32ce7640a99fa7442f9889b454" localSheetId="3" hidden="1">#REF!</definedName>
    <definedName name="MLNK6b65ed32ce7640a99fa7442f9889b454" localSheetId="6" hidden="1">#REF!</definedName>
    <definedName name="MLNK6b65ed32ce7640a99fa7442f9889b454" localSheetId="9" hidden="1">#REF!</definedName>
    <definedName name="MLNK6b65ed32ce7640a99fa7442f9889b454" hidden="1">#REF!</definedName>
    <definedName name="MLNK6c16a94d2a0b43b7b8adb5c5950c7890" localSheetId="8" hidden="1">#REF!</definedName>
    <definedName name="MLNK6c16a94d2a0b43b7b8adb5c5950c7890" localSheetId="6" hidden="1">#REF!</definedName>
    <definedName name="MLNK6c16a94d2a0b43b7b8adb5c5950c7890" localSheetId="9" hidden="1">#REF!</definedName>
    <definedName name="MLNK6c16a94d2a0b43b7b8adb5c5950c7890" hidden="1">#REF!</definedName>
    <definedName name="MLNK6c366b5f04d54533bf372b0bebc30c9f" localSheetId="8" hidden="1">#REF!</definedName>
    <definedName name="MLNK6c366b5f04d54533bf372b0bebc30c9f" localSheetId="6" hidden="1">#REF!</definedName>
    <definedName name="MLNK6c366b5f04d54533bf372b0bebc30c9f" localSheetId="9" hidden="1">#REF!</definedName>
    <definedName name="MLNK6c366b5f04d54533bf372b0bebc30c9f" hidden="1">#REF!</definedName>
    <definedName name="MLNK6c949c245d594993a72b43c4e938f5d2" localSheetId="8" hidden="1">#REF!</definedName>
    <definedName name="MLNK6c949c245d594993a72b43c4e938f5d2" localSheetId="6" hidden="1">#REF!</definedName>
    <definedName name="MLNK6c949c245d594993a72b43c4e938f5d2" hidden="1">#REF!</definedName>
    <definedName name="MLNK6d480d6ee1b34b10965446268e5e05ed" hidden="1" xml:space="preserve">    [32]All_Measures!$A$4:$N$34</definedName>
    <definedName name="MLNK6d5ef2ae7d494c4983a39cafda858a07" localSheetId="8" hidden="1">#REF!</definedName>
    <definedName name="MLNK6d5ef2ae7d494c4983a39cafda858a07" localSheetId="3" hidden="1">#REF!</definedName>
    <definedName name="MLNK6d5ef2ae7d494c4983a39cafda858a07" localSheetId="6" hidden="1">#REF!</definedName>
    <definedName name="MLNK6d5ef2ae7d494c4983a39cafda858a07" localSheetId="9" hidden="1">#REF!</definedName>
    <definedName name="MLNK6d5ef2ae7d494c4983a39cafda858a07" hidden="1">#REF!</definedName>
    <definedName name="MLNK6e283d9da0464568a5dfc377690f1543" localSheetId="8" hidden="1">#REF!</definedName>
    <definedName name="MLNK6e283d9da0464568a5dfc377690f1543" localSheetId="6" hidden="1">#REF!</definedName>
    <definedName name="MLNK6e283d9da0464568a5dfc377690f1543" localSheetId="9" hidden="1">#REF!</definedName>
    <definedName name="MLNK6e283d9da0464568a5dfc377690f1543" hidden="1">#REF!</definedName>
    <definedName name="MLNK6e6ce24531cb48eaa9d8307f24b6a872" localSheetId="6" hidden="1">#REF!</definedName>
    <definedName name="MLNK6e6ce24531cb48eaa9d8307f24b6a872" hidden="1">#REF!</definedName>
    <definedName name="MLNK6ea59209ef7a45c9833c1204928341d0" localSheetId="6" hidden="1">#REF!</definedName>
    <definedName name="MLNK6ea59209ef7a45c9833c1204928341d0" hidden="1">#REF!</definedName>
    <definedName name="MLNK6f98c812586e46718c1e93daade62794" localSheetId="8" hidden="1">#REF!</definedName>
    <definedName name="MLNK6f98c812586e46718c1e93daade62794" localSheetId="6" hidden="1">#REF!</definedName>
    <definedName name="MLNK6f98c812586e46718c1e93daade62794" localSheetId="9" hidden="1">#REF!</definedName>
    <definedName name="MLNK6f98c812586e46718c1e93daade62794" hidden="1">#REF!</definedName>
    <definedName name="MLNK6fae11f939ba4aaa9802df3725e20ebb" localSheetId="8" hidden="1">#REF!</definedName>
    <definedName name="MLNK6fae11f939ba4aaa9802df3725e20ebb" localSheetId="6" hidden="1">#REF!</definedName>
    <definedName name="MLNK6fae11f939ba4aaa9802df3725e20ebb" hidden="1">#REF!</definedName>
    <definedName name="MLNK6ff06dccb8854c3b939387890f5c8993" localSheetId="8" hidden="1">#REF!</definedName>
    <definedName name="MLNK6ff06dccb8854c3b939387890f5c8993" localSheetId="6" hidden="1">#REF!</definedName>
    <definedName name="MLNK6ff06dccb8854c3b939387890f5c8993" hidden="1">#REF!</definedName>
    <definedName name="MLNK7006de1b050c4e36a26d4f3df2768687" localSheetId="6" hidden="1">#REF!</definedName>
    <definedName name="MLNK7006de1b050c4e36a26d4f3df2768687" hidden="1">#REF!</definedName>
    <definedName name="MLNK70df96ddcf5e421ab12a8c2e2c167bf8" localSheetId="8" hidden="1">#REF!</definedName>
    <definedName name="MLNK70df96ddcf5e421ab12a8c2e2c167bf8" localSheetId="6" hidden="1">#REF!</definedName>
    <definedName name="MLNK70df96ddcf5e421ab12a8c2e2c167bf8" localSheetId="9" hidden="1">#REF!</definedName>
    <definedName name="MLNK70df96ddcf5e421ab12a8c2e2c167bf8" hidden="1">#REF!</definedName>
    <definedName name="MLNK72298a29c71740da88c3fd2965b44709" hidden="1" xml:space="preserve">    [32]All_Measures!$1:$1048576</definedName>
    <definedName name="MLNK7320956c55894738a58535007c9313c1" localSheetId="8" hidden="1">#REF!</definedName>
    <definedName name="MLNK7320956c55894738a58535007c9313c1" localSheetId="6" hidden="1">#REF!</definedName>
    <definedName name="MLNK7320956c55894738a58535007c9313c1" localSheetId="9" hidden="1">#REF!</definedName>
    <definedName name="MLNK7320956c55894738a58535007c9313c1" hidden="1">#REF!</definedName>
    <definedName name="MLNK732c066412c842f39247eaa9b6c6a2b0" localSheetId="8" hidden="1">#REF!</definedName>
    <definedName name="MLNK732c066412c842f39247eaa9b6c6a2b0" localSheetId="6" hidden="1">#REF!</definedName>
    <definedName name="MLNK732c066412c842f39247eaa9b6c6a2b0" localSheetId="9" hidden="1">#REF!</definedName>
    <definedName name="MLNK732c066412c842f39247eaa9b6c6a2b0" hidden="1">#REF!</definedName>
    <definedName name="MLNK73cefd734dde4b4ca833bd52be1fa527" localSheetId="6" hidden="1">#REF!</definedName>
    <definedName name="MLNK73cefd734dde4b4ca833bd52be1fa527" hidden="1">#REF!</definedName>
    <definedName name="MLNK73d7f83c73834c11ace54c3ccdbcac3f" localSheetId="6" hidden="1">#REF!</definedName>
    <definedName name="MLNK73d7f83c73834c11ace54c3ccdbcac3f" hidden="1">#REF!</definedName>
    <definedName name="MLNK74b6be136557406f93d3fabd488f684b" localSheetId="8" hidden="1">#REF!</definedName>
    <definedName name="MLNK74b6be136557406f93d3fabd488f684b" localSheetId="6" hidden="1">#REF!</definedName>
    <definedName name="MLNK74b6be136557406f93d3fabd488f684b" localSheetId="9" hidden="1">#REF!</definedName>
    <definedName name="MLNK74b6be136557406f93d3fabd488f684b" hidden="1">#REF!</definedName>
    <definedName name="MLNK7586c74528b54c32aec2be58fd578869" localSheetId="8" hidden="1">#REF!</definedName>
    <definedName name="MLNK7586c74528b54c32aec2be58fd578869" localSheetId="6" hidden="1">#REF!</definedName>
    <definedName name="MLNK7586c74528b54c32aec2be58fd578869" localSheetId="9" hidden="1">#REF!</definedName>
    <definedName name="MLNK7586c74528b54c32aec2be58fd578869" hidden="1">#REF!</definedName>
    <definedName name="MLNK75cfff200780462da3dcec6b0350fe13" localSheetId="8" hidden="1">#REF!</definedName>
    <definedName name="MLNK75cfff200780462da3dcec6b0350fe13" localSheetId="6" hidden="1">#REF!</definedName>
    <definedName name="MLNK75cfff200780462da3dcec6b0350fe13" hidden="1">#REF!</definedName>
    <definedName name="MLNK75fed7b1a5d344618cc0a1d861ff8665" localSheetId="8" hidden="1">#REF!</definedName>
    <definedName name="MLNK75fed7b1a5d344618cc0a1d861ff8665" localSheetId="6" hidden="1">#REF!</definedName>
    <definedName name="MLNK75fed7b1a5d344618cc0a1d861ff8665" hidden="1">#REF!</definedName>
    <definedName name="MLNK76fea2f65b2c4015983773cce88188ba" localSheetId="8" hidden="1">#REF!</definedName>
    <definedName name="MLNK76fea2f65b2c4015983773cce88188ba" localSheetId="6" hidden="1">#REF!</definedName>
    <definedName name="MLNK76fea2f65b2c4015983773cce88188ba" localSheetId="9" hidden="1">#REF!</definedName>
    <definedName name="MLNK76fea2f65b2c4015983773cce88188ba" hidden="1">#REF!</definedName>
    <definedName name="MLNK7717dbd64b4f4e368a87cd7134213489" localSheetId="8" hidden="1">#REF!</definedName>
    <definedName name="MLNK7717dbd64b4f4e368a87cd7134213489" localSheetId="6" hidden="1">#REF!</definedName>
    <definedName name="MLNK7717dbd64b4f4e368a87cd7134213489" hidden="1">#REF!</definedName>
    <definedName name="MLNK776e206f7b34477d9fe2261fc720ce07" localSheetId="8" hidden="1">#REF!</definedName>
    <definedName name="MLNK776e206f7b34477d9fe2261fc720ce07" localSheetId="6" hidden="1">#REF!</definedName>
    <definedName name="MLNK776e206f7b34477d9fe2261fc720ce07" hidden="1">#REF!</definedName>
    <definedName name="MLNK78198bd7015f42f599923a8e585086b5" localSheetId="6" hidden="1">#REF!</definedName>
    <definedName name="MLNK78198bd7015f42f599923a8e585086b5" hidden="1">#REF!</definedName>
    <definedName name="MLNK78afc04f88f94fb2a2de1a68e9f170f3" localSheetId="6" hidden="1">#REF!</definedName>
    <definedName name="MLNK78afc04f88f94fb2a2de1a68e9f170f3" hidden="1">#REF!</definedName>
    <definedName name="MLNK79515637e4784aa7b54851b3bf4ee9d0" localSheetId="6" hidden="1">#REF!</definedName>
    <definedName name="MLNK79515637e4784aa7b54851b3bf4ee9d0" hidden="1">#REF!</definedName>
    <definedName name="MLNK79518544eb1e4239bad2c4df986bfcb2" localSheetId="6" hidden="1">#REF!</definedName>
    <definedName name="MLNK79518544eb1e4239bad2c4df986bfcb2" hidden="1">#REF!</definedName>
    <definedName name="MLNK79c185f0a9ff46d49295c3ad86d88745" localSheetId="6" hidden="1">#REF!</definedName>
    <definedName name="MLNK79c185f0a9ff46d49295c3ad86d88745" hidden="1">#REF!</definedName>
    <definedName name="MLNK7ab4431700474b12aad45a0e8e119c10" localSheetId="6" hidden="1">#REF!</definedName>
    <definedName name="MLNK7ab4431700474b12aad45a0e8e119c10" hidden="1">#REF!</definedName>
    <definedName name="MLNK7b2229d2956847c2bacafaddac3315c0" localSheetId="8" hidden="1">#REF!</definedName>
    <definedName name="MLNK7b2229d2956847c2bacafaddac3315c0" localSheetId="6" hidden="1">#REF!</definedName>
    <definedName name="MLNK7b2229d2956847c2bacafaddac3315c0" localSheetId="9" hidden="1">#REF!</definedName>
    <definedName name="MLNK7b2229d2956847c2bacafaddac3315c0" hidden="1">#REF!</definedName>
    <definedName name="MLNK7bdd4a8943c247d98d9afc0cccf057c7" localSheetId="8" hidden="1">#REF!</definedName>
    <definedName name="MLNK7bdd4a8943c247d98d9afc0cccf057c7" localSheetId="6" hidden="1">#REF!</definedName>
    <definedName name="MLNK7bdd4a8943c247d98d9afc0cccf057c7" hidden="1">#REF!</definedName>
    <definedName name="MLNK7d44ae3b8fb748759c025ff240f58bb1" localSheetId="8" hidden="1">#REF!</definedName>
    <definedName name="MLNK7d44ae3b8fb748759c025ff240f58bb1" localSheetId="6" hidden="1">#REF!</definedName>
    <definedName name="MLNK7d44ae3b8fb748759c025ff240f58bb1" hidden="1">#REF!</definedName>
    <definedName name="MLNK7dc1b60e98604641860cb357980c435e" localSheetId="8" hidden="1" xml:space="preserve"> '[31]UPR Fcst'!#REF!</definedName>
    <definedName name="MLNK7dc1b60e98604641860cb357980c435e" localSheetId="6" hidden="1" xml:space="preserve"> '[31]UPR Fcst'!#REF!</definedName>
    <definedName name="MLNK7dc1b60e98604641860cb357980c435e" localSheetId="9" hidden="1" xml:space="preserve"> '[31]UPR Fcst'!#REF!</definedName>
    <definedName name="MLNK7dc1b60e98604641860cb357980c435e" localSheetId="5" hidden="1" xml:space="preserve"> '[31]UPR Fcst'!#REF!</definedName>
    <definedName name="MLNK7dc1b60e98604641860cb357980c435e" hidden="1" xml:space="preserve"> '[31]UPR Fcst'!#REF!</definedName>
    <definedName name="MLNK7dcaa5a87c7247068b76a43a8dd42b7d" localSheetId="8" hidden="1">#REF!</definedName>
    <definedName name="MLNK7dcaa5a87c7247068b76a43a8dd42b7d" localSheetId="6" hidden="1">#REF!</definedName>
    <definedName name="MLNK7dcaa5a87c7247068b76a43a8dd42b7d" localSheetId="9" hidden="1">#REF!</definedName>
    <definedName name="MLNK7dcaa5a87c7247068b76a43a8dd42b7d" hidden="1">#REF!</definedName>
    <definedName name="MLNK7ddf4f9db0324f7ebf9355303eb31c1f" localSheetId="8" hidden="1">#REF!</definedName>
    <definedName name="MLNK7ddf4f9db0324f7ebf9355303eb31c1f" localSheetId="6" hidden="1">#REF!</definedName>
    <definedName name="MLNK7ddf4f9db0324f7ebf9355303eb31c1f" localSheetId="9" hidden="1">#REF!</definedName>
    <definedName name="MLNK7ddf4f9db0324f7ebf9355303eb31c1f" hidden="1">#REF!</definedName>
    <definedName name="MLNK7ebcc979ebd94d74a778743b7667dc5c" localSheetId="6" hidden="1">#REF!</definedName>
    <definedName name="MLNK7ebcc979ebd94d74a778743b7667dc5c" hidden="1">#REF!</definedName>
    <definedName name="MLNK7ef2886e3c5b4aef813d8064e0a67da3" localSheetId="6" hidden="1">#REF!</definedName>
    <definedName name="MLNK7ef2886e3c5b4aef813d8064e0a67da3" hidden="1">#REF!</definedName>
    <definedName name="MLNK7f3b2b5f505341e2953ae07dd22a644d" localSheetId="6" hidden="1">#REF!</definedName>
    <definedName name="MLNK7f3b2b5f505341e2953ae07dd22a644d" hidden="1">#REF!</definedName>
    <definedName name="MLNK7fb0284a33ca45b6bc8db27e6722b74e" localSheetId="6" hidden="1">#REF!</definedName>
    <definedName name="MLNK7fb0284a33ca45b6bc8db27e6722b74e" hidden="1">#REF!</definedName>
    <definedName name="MLNK80e30c2279ce4a1c964731ffa1934673" localSheetId="6" hidden="1">#REF!</definedName>
    <definedName name="MLNK80e30c2279ce4a1c964731ffa1934673" hidden="1">#REF!</definedName>
    <definedName name="MLNK80e41df743d74118bf3cf2ba320c8cb9" localSheetId="6" hidden="1">#REF!</definedName>
    <definedName name="MLNK80e41df743d74118bf3cf2ba320c8cb9" hidden="1">#REF!</definedName>
    <definedName name="MLNK811988d6250a4f708b3574f3f52b2699" localSheetId="6" hidden="1">#REF!</definedName>
    <definedName name="MLNK811988d6250a4f708b3574f3f52b2699" hidden="1">#REF!</definedName>
    <definedName name="MLNK819b54474d124f0e9e3fea62de36062a" localSheetId="6" hidden="1">#REF!</definedName>
    <definedName name="MLNK819b54474d124f0e9e3fea62de36062a" hidden="1">#REF!</definedName>
    <definedName name="MLNK81a613552b8d452aa971184139314877" localSheetId="6" hidden="1">#REF!</definedName>
    <definedName name="MLNK81a613552b8d452aa971184139314877" hidden="1">#REF!</definedName>
    <definedName name="MLNK820c2a12b47f4a3c985b400c17ec56b5" localSheetId="6" hidden="1">#REF!</definedName>
    <definedName name="MLNK820c2a12b47f4a3c985b400c17ec56b5" hidden="1">#REF!</definedName>
    <definedName name="MLNK827bbde68c754473b757a8c8abb0abbb" localSheetId="6" hidden="1">#REF!</definedName>
    <definedName name="MLNK827bbde68c754473b757a8c8abb0abbb" hidden="1">#REF!</definedName>
    <definedName name="MLNK8396db9410954821841a1bdd1cee3738" localSheetId="8" hidden="1">#REF!</definedName>
    <definedName name="MLNK8396db9410954821841a1bdd1cee3738" localSheetId="6" hidden="1">#REF!</definedName>
    <definedName name="MLNK8396db9410954821841a1bdd1cee3738" localSheetId="9" hidden="1">#REF!</definedName>
    <definedName name="MLNK8396db9410954821841a1bdd1cee3738" hidden="1">#REF!</definedName>
    <definedName name="MLNK84049fb093174bb1b26120e50bd191e8" localSheetId="8" hidden="1">#REF!</definedName>
    <definedName name="MLNK84049fb093174bb1b26120e50bd191e8" localSheetId="6" hidden="1">#REF!</definedName>
    <definedName name="MLNK84049fb093174bb1b26120e50bd191e8" hidden="1">#REF!</definedName>
    <definedName name="MLNK847e7ca4a4a242e1bb6cf1855fadc504" localSheetId="8" hidden="1">#REF!</definedName>
    <definedName name="MLNK847e7ca4a4a242e1bb6cf1855fadc504" localSheetId="6" hidden="1">#REF!</definedName>
    <definedName name="MLNK847e7ca4a4a242e1bb6cf1855fadc504" localSheetId="9" hidden="1">#REF!</definedName>
    <definedName name="MLNK847e7ca4a4a242e1bb6cf1855fadc504" hidden="1">#REF!</definedName>
    <definedName name="MLNK866cca8ff8ec48cc93e8c250448cdf2a" localSheetId="8" hidden="1">#REF!</definedName>
    <definedName name="MLNK866cca8ff8ec48cc93e8c250448cdf2a" localSheetId="6" hidden="1">#REF!</definedName>
    <definedName name="MLNK866cca8ff8ec48cc93e8c250448cdf2a" hidden="1">#REF!</definedName>
    <definedName name="MLNK869e0e4728fa40b78dfa0e2b980196da" localSheetId="8" hidden="1">#REF!</definedName>
    <definedName name="MLNK869e0e4728fa40b78dfa0e2b980196da" localSheetId="6" hidden="1">#REF!</definedName>
    <definedName name="MLNK869e0e4728fa40b78dfa0e2b980196da" localSheetId="9" hidden="1">#REF!</definedName>
    <definedName name="MLNK869e0e4728fa40b78dfa0e2b980196da" hidden="1">#REF!</definedName>
    <definedName name="MLNK86f97346d0a840ad8c439bc1929be8cf" localSheetId="8" hidden="1">#REF!</definedName>
    <definedName name="MLNK86f97346d0a840ad8c439bc1929be8cf" localSheetId="6" hidden="1">#REF!</definedName>
    <definedName name="MLNK86f97346d0a840ad8c439bc1929be8cf" hidden="1">#REF!</definedName>
    <definedName name="MLNK87588a7692c844439f842dd6417e3483" localSheetId="8" hidden="1">#REF!</definedName>
    <definedName name="MLNK87588a7692c844439f842dd6417e3483" localSheetId="6" hidden="1">#REF!</definedName>
    <definedName name="MLNK87588a7692c844439f842dd6417e3483" hidden="1">#REF!</definedName>
    <definedName name="MLNK88492eb2e92d43ae8fb3d16da3c4120a" localSheetId="6" hidden="1">#REF!</definedName>
    <definedName name="MLNK88492eb2e92d43ae8fb3d16da3c4120a" hidden="1">#REF!</definedName>
    <definedName name="MLNK889fe013cd6d444e8eea8a3b3a056bd0" localSheetId="6" hidden="1">#REF!</definedName>
    <definedName name="MLNK889fe013cd6d444e8eea8a3b3a056bd0" hidden="1">#REF!</definedName>
    <definedName name="MLNK88cc4edfffba4398b4ed2ebeb85d2376" localSheetId="6" hidden="1">#REF!</definedName>
    <definedName name="MLNK88cc4edfffba4398b4ed2ebeb85d2376" hidden="1">#REF!</definedName>
    <definedName name="MLNK88d90c390dca4e7e82cae88ea2652b89" localSheetId="6" hidden="1">#REF!</definedName>
    <definedName name="MLNK88d90c390dca4e7e82cae88ea2652b89" hidden="1">#REF!</definedName>
    <definedName name="MLNK89abd7b3eeca4827adb9fbfbd9f9af0e" localSheetId="6" hidden="1">#REF!</definedName>
    <definedName name="MLNK89abd7b3eeca4827adb9fbfbd9f9af0e" hidden="1">#REF!</definedName>
    <definedName name="MLNK8af6e60d05ef41d79a30dc72856cdbee" localSheetId="6" hidden="1">#REF!</definedName>
    <definedName name="MLNK8af6e60d05ef41d79a30dc72856cdbee" hidden="1">#REF!</definedName>
    <definedName name="MLNK8b4b7de34bef406487decb310af2eeb4" localSheetId="8" hidden="1">#REF!</definedName>
    <definedName name="MLNK8b4b7de34bef406487decb310af2eeb4" localSheetId="6" hidden="1">#REF!</definedName>
    <definedName name="MLNK8b4b7de34bef406487decb310af2eeb4" localSheetId="9" hidden="1">#REF!</definedName>
    <definedName name="MLNK8b4b7de34bef406487decb310af2eeb4" hidden="1">#REF!</definedName>
    <definedName name="MLNK8bb79c82040d4484b3816f6f7b72d5d4" localSheetId="8" hidden="1">#REF!</definedName>
    <definedName name="MLNK8bb79c82040d4484b3816f6f7b72d5d4" localSheetId="6" hidden="1">#REF!</definedName>
    <definedName name="MLNK8bb79c82040d4484b3816f6f7b72d5d4" localSheetId="9" hidden="1">#REF!</definedName>
    <definedName name="MLNK8bb79c82040d4484b3816f6f7b72d5d4" hidden="1">#REF!</definedName>
    <definedName name="MLNK8bb8e5a13b0e4054a5aa434d7650ebff" localSheetId="8" hidden="1">#REF!</definedName>
    <definedName name="MLNK8bb8e5a13b0e4054a5aa434d7650ebff" localSheetId="6" hidden="1">#REF!</definedName>
    <definedName name="MLNK8bb8e5a13b0e4054a5aa434d7650ebff" hidden="1">#REF!</definedName>
    <definedName name="MLNK8c9868abe09d492d97763b5181936f82" localSheetId="8" hidden="1">#REF!</definedName>
    <definedName name="MLNK8c9868abe09d492d97763b5181936f82" localSheetId="6" hidden="1">#REF!</definedName>
    <definedName name="MLNK8c9868abe09d492d97763b5181936f82" localSheetId="9" hidden="1">#REF!</definedName>
    <definedName name="MLNK8c9868abe09d492d97763b5181936f82" hidden="1">#REF!</definedName>
    <definedName name="MLNK8cca239a83654e938e539ccbc3626f0d" localSheetId="8" hidden="1">#REF!</definedName>
    <definedName name="MLNK8cca239a83654e938e539ccbc3626f0d" localSheetId="6" hidden="1">#REF!</definedName>
    <definedName name="MLNK8cca239a83654e938e539ccbc3626f0d" hidden="1">#REF!</definedName>
    <definedName name="MLNK8d1fec7a101845718ec1b31336d59a8b" localSheetId="8" hidden="1">#REF!</definedName>
    <definedName name="MLNK8d1fec7a101845718ec1b31336d59a8b" localSheetId="6" hidden="1">#REF!</definedName>
    <definedName name="MLNK8d1fec7a101845718ec1b31336d59a8b" hidden="1">#REF!</definedName>
    <definedName name="MLNK8ddf68f182e942319a0a75c5bdfb92a4" localSheetId="8" hidden="1">#REF!</definedName>
    <definedName name="MLNK8ddf68f182e942319a0a75c5bdfb92a4" localSheetId="6" hidden="1">#REF!</definedName>
    <definedName name="MLNK8ddf68f182e942319a0a75c5bdfb92a4" localSheetId="9" hidden="1">#REF!</definedName>
    <definedName name="MLNK8ddf68f182e942319a0a75c5bdfb92a4" hidden="1">#REF!</definedName>
    <definedName name="MLNK8edb8209051f4f798a92546d1b2214e6" localSheetId="8" hidden="1">#REF!</definedName>
    <definedName name="MLNK8edb8209051f4f798a92546d1b2214e6" localSheetId="6" hidden="1">#REF!</definedName>
    <definedName name="MLNK8edb8209051f4f798a92546d1b2214e6" hidden="1">#REF!</definedName>
    <definedName name="MLNK8f0fd326f97b402ea1f2b6fb91b79004" localSheetId="8" hidden="1">#REF!</definedName>
    <definedName name="MLNK8f0fd326f97b402ea1f2b6fb91b79004" localSheetId="6" hidden="1">#REF!</definedName>
    <definedName name="MLNK8f0fd326f97b402ea1f2b6fb91b79004" hidden="1">#REF!</definedName>
    <definedName name="MLNK91042598dd4d48f9a3a5961b626a97be" localSheetId="8" hidden="1">#REF!</definedName>
    <definedName name="MLNK91042598dd4d48f9a3a5961b626a97be" localSheetId="6" hidden="1">#REF!</definedName>
    <definedName name="MLNK91042598dd4d48f9a3a5961b626a97be" localSheetId="9" hidden="1">#REF!</definedName>
    <definedName name="MLNK91042598dd4d48f9a3a5961b626a97be" hidden="1">#REF!</definedName>
    <definedName name="MLNK91a2c28d4b654ce7807c0ff0e49bc91a" localSheetId="8" hidden="1">#REF!</definedName>
    <definedName name="MLNK91a2c28d4b654ce7807c0ff0e49bc91a" localSheetId="6" hidden="1">#REF!</definedName>
    <definedName name="MLNK91a2c28d4b654ce7807c0ff0e49bc91a" hidden="1">#REF!</definedName>
    <definedName name="MLNK92138ec22c3e458ea27db72e9db740b0" localSheetId="8" hidden="1">#REF!</definedName>
    <definedName name="MLNK92138ec22c3e458ea27db72e9db740b0" localSheetId="6" hidden="1">#REF!</definedName>
    <definedName name="MLNK92138ec22c3e458ea27db72e9db740b0" hidden="1">#REF!</definedName>
    <definedName name="MLNK923cc8a94e3c4192b594ed402ccea5c1" localSheetId="6" hidden="1">#REF!</definedName>
    <definedName name="MLNK923cc8a94e3c4192b594ed402ccea5c1" hidden="1">#REF!</definedName>
    <definedName name="MLNK92debea704f94bf79b7e748022199504" localSheetId="6" hidden="1">#REF!</definedName>
    <definedName name="MLNK92debea704f94bf79b7e748022199504" hidden="1">#REF!</definedName>
    <definedName name="MLNK9369c50d1537418ba144f121a3aa92f4" localSheetId="6" hidden="1">#REF!</definedName>
    <definedName name="MLNK9369c50d1537418ba144f121a3aa92f4" hidden="1">#REF!</definedName>
    <definedName name="MLNK93b927d86f0143cc99b233ac64d83956" hidden="1" xml:space="preserve"> '[30]GF Budget'!$B$5:$R$53</definedName>
    <definedName name="MLNK93ee80bdbdd4474888dd3b666916415c" localSheetId="8" hidden="1">#REF!</definedName>
    <definedName name="MLNK93ee80bdbdd4474888dd3b666916415c" localSheetId="3" hidden="1">#REF!</definedName>
    <definedName name="MLNK93ee80bdbdd4474888dd3b666916415c" localSheetId="6" hidden="1">#REF!</definedName>
    <definedName name="MLNK93ee80bdbdd4474888dd3b666916415c" localSheetId="9" hidden="1">#REF!</definedName>
    <definedName name="MLNK93ee80bdbdd4474888dd3b666916415c" hidden="1">#REF!</definedName>
    <definedName name="MLNK9470b29f89cb476ab5ab6454188ec242" localSheetId="6" hidden="1">#REF!</definedName>
    <definedName name="MLNK9470b29f89cb476ab5ab6454188ec242" hidden="1">#REF!</definedName>
    <definedName name="MLNK94a72e226b1841c69836e117f7d264e0" localSheetId="6" hidden="1">#REF!</definedName>
    <definedName name="MLNK94a72e226b1841c69836e117f7d264e0" hidden="1">#REF!</definedName>
    <definedName name="MLNK955edca74ed1456dbc18c5e93f19dc77" localSheetId="6" hidden="1">#REF!</definedName>
    <definedName name="MLNK955edca74ed1456dbc18c5e93f19dc77" hidden="1">#REF!</definedName>
    <definedName name="MLNK9570a7e591704b08a74b41a5d9bae695" localSheetId="6" hidden="1">#REF!</definedName>
    <definedName name="MLNK9570a7e591704b08a74b41a5d9bae695" hidden="1">#REF!</definedName>
    <definedName name="MLNK97403d2bf29d45c2afdedec484e8b0e1" localSheetId="6" hidden="1">#REF!</definedName>
    <definedName name="MLNK97403d2bf29d45c2afdedec484e8b0e1" hidden="1">#REF!</definedName>
    <definedName name="MLNK9872e82cd1a0411eb1db7f06eca5cc98" localSheetId="8" hidden="1">#REF!</definedName>
    <definedName name="MLNK9872e82cd1a0411eb1db7f06eca5cc98" localSheetId="6" hidden="1">#REF!</definedName>
    <definedName name="MLNK9872e82cd1a0411eb1db7f06eca5cc98" localSheetId="9" hidden="1">#REF!</definedName>
    <definedName name="MLNK9872e82cd1a0411eb1db7f06eca5cc98" hidden="1">#REF!</definedName>
    <definedName name="MLNK9960ce205b024d159716c3ce4936c881" localSheetId="8" hidden="1">#REF!</definedName>
    <definedName name="MLNK9960ce205b024d159716c3ce4936c881" localSheetId="6" hidden="1">#REF!</definedName>
    <definedName name="MLNK9960ce205b024d159716c3ce4936c881" localSheetId="9" hidden="1">#REF!</definedName>
    <definedName name="MLNK9960ce205b024d159716c3ce4936c881" hidden="1">#REF!</definedName>
    <definedName name="MLNK999d13581f694d4ba486490b078876f2" localSheetId="8" hidden="1">#REF!</definedName>
    <definedName name="MLNK999d13581f694d4ba486490b078876f2" localSheetId="6" hidden="1">#REF!</definedName>
    <definedName name="MLNK999d13581f694d4ba486490b078876f2" hidden="1">#REF!</definedName>
    <definedName name="MLNK9b10c5b6335e4b30a3912ec2b1c576da" localSheetId="8" hidden="1">#REF!</definedName>
    <definedName name="MLNK9b10c5b6335e4b30a3912ec2b1c576da" localSheetId="6" hidden="1">#REF!</definedName>
    <definedName name="MLNK9b10c5b6335e4b30a3912ec2b1c576da" hidden="1">#REF!</definedName>
    <definedName name="MLNK9b4c0e419e214f9f9bb282c52f22aa2f" localSheetId="6" hidden="1">#REF!</definedName>
    <definedName name="MLNK9b4c0e419e214f9f9bb282c52f22aa2f" hidden="1">#REF!</definedName>
    <definedName name="MLNK9c080c3c47054527b7506bc65c7449a8" localSheetId="6" hidden="1">#REF!</definedName>
    <definedName name="MLNK9c080c3c47054527b7506bc65c7449a8" hidden="1">#REF!</definedName>
    <definedName name="MLNK9c536454db82435bbd4c2fe2390cc7e6" localSheetId="6" hidden="1">#REF!</definedName>
    <definedName name="MLNK9c536454db82435bbd4c2fe2390cc7e6" hidden="1">#REF!</definedName>
    <definedName name="MLNK9cb237b3ae60460782dd06ffcc94d176" localSheetId="6" hidden="1">#REF!</definedName>
    <definedName name="MLNK9cb237b3ae60460782dd06ffcc94d176" hidden="1">#REF!</definedName>
    <definedName name="MLNK9d5e29c21d444f83a3d5169a1a7c3f6f" localSheetId="6" hidden="1">#REF!</definedName>
    <definedName name="MLNK9d5e29c21d444f83a3d5169a1a7c3f6f" hidden="1">#REF!</definedName>
    <definedName name="MLNK9d74016a436444f5ad4a81861f1a6148" localSheetId="6" hidden="1">#REF!</definedName>
    <definedName name="MLNK9d74016a436444f5ad4a81861f1a6148" hidden="1">#REF!</definedName>
    <definedName name="MLNK9dcf8d6ad50c4be6bb8591c8b7b857c8" localSheetId="6" hidden="1">#REF!</definedName>
    <definedName name="MLNK9dcf8d6ad50c4be6bb8591c8b7b857c8" hidden="1">#REF!</definedName>
    <definedName name="MLNK9e1a9dda33e14902a6dd0673b256826b" localSheetId="6" hidden="1">#REF!</definedName>
    <definedName name="MLNK9e1a9dda33e14902a6dd0673b256826b" hidden="1">#REF!</definedName>
    <definedName name="MLNK9e8b43e038ae4e2ba9733b86fd90fe71" localSheetId="6" hidden="1">#REF!</definedName>
    <definedName name="MLNK9e8b43e038ae4e2ba9733b86fd90fe71" hidden="1">#REF!</definedName>
    <definedName name="MLNK9ef4dac6e4c84b458fc5f55c61125436" localSheetId="6" hidden="1">#REF!</definedName>
    <definedName name="MLNK9ef4dac6e4c84b458fc5f55c61125436" hidden="1">#REF!</definedName>
    <definedName name="MLNK9fd9933cf36142abbf30b1efe021931a" localSheetId="8" hidden="1">#REF!</definedName>
    <definedName name="MLNK9fd9933cf36142abbf30b1efe021931a" localSheetId="6" hidden="1">#REF!</definedName>
    <definedName name="MLNK9fd9933cf36142abbf30b1efe021931a" localSheetId="9" hidden="1">#REF!</definedName>
    <definedName name="MLNK9fd9933cf36142abbf30b1efe021931a" hidden="1">#REF!</definedName>
    <definedName name="MLNKa06fcdbf09ad4b959abcd6096bf0a309" localSheetId="8" hidden="1">#REF!</definedName>
    <definedName name="MLNKa06fcdbf09ad4b959abcd6096bf0a309" localSheetId="6" hidden="1">#REF!</definedName>
    <definedName name="MLNKa06fcdbf09ad4b959abcd6096bf0a309" localSheetId="9" hidden="1">#REF!</definedName>
    <definedName name="MLNKa06fcdbf09ad4b959abcd6096bf0a309" hidden="1">#REF!</definedName>
    <definedName name="MLNKa0b680364bd64b6bb7599d2495f4e278" localSheetId="8" hidden="1">#REF!</definedName>
    <definedName name="MLNKa0b680364bd64b6bb7599d2495f4e278" localSheetId="6" hidden="1">#REF!</definedName>
    <definedName name="MLNKa0b680364bd64b6bb7599d2495f4e278" hidden="1">#REF!</definedName>
    <definedName name="MLNKa0ecde0bfb884f3a8551e84a6a8f60b9" localSheetId="8" hidden="1">#REF!</definedName>
    <definedName name="MLNKa0ecde0bfb884f3a8551e84a6a8f60b9" localSheetId="6" hidden="1">#REF!</definedName>
    <definedName name="MLNKa0ecde0bfb884f3a8551e84a6a8f60b9" hidden="1">#REF!</definedName>
    <definedName name="MLNKa37684ad5e5c439fba3caf3e931ef589" localSheetId="8" hidden="1">#REF!</definedName>
    <definedName name="MLNKa37684ad5e5c439fba3caf3e931ef589" localSheetId="6" hidden="1">#REF!</definedName>
    <definedName name="MLNKa37684ad5e5c439fba3caf3e931ef589" localSheetId="9" hidden="1">#REF!</definedName>
    <definedName name="MLNKa37684ad5e5c439fba3caf3e931ef589" hidden="1">#REF!</definedName>
    <definedName name="MLNKa39050e76e34480aba1652cfb53b94e0" localSheetId="8" hidden="1">#REF!</definedName>
    <definedName name="MLNKa39050e76e34480aba1652cfb53b94e0" localSheetId="6" hidden="1">#REF!</definedName>
    <definedName name="MLNKa39050e76e34480aba1652cfb53b94e0" hidden="1">#REF!</definedName>
    <definedName name="MLNKa3a7625c9eb5408485d4ecbd181f23fc" localSheetId="8" hidden="1">#REF!</definedName>
    <definedName name="MLNKa3a7625c9eb5408485d4ecbd181f23fc" localSheetId="6" hidden="1">#REF!</definedName>
    <definedName name="MLNKa3a7625c9eb5408485d4ecbd181f23fc" hidden="1">#REF!</definedName>
    <definedName name="MLNKa4241d13e4bc4b39bad2e35c0e9d7ab6" localSheetId="6" hidden="1">#REF!</definedName>
    <definedName name="MLNKa4241d13e4bc4b39bad2e35c0e9d7ab6" hidden="1">#REF!</definedName>
    <definedName name="MLNKa45f0b5d58ae4ea698d724401b69a749" localSheetId="6" hidden="1">#REF!</definedName>
    <definedName name="MLNKa45f0b5d58ae4ea698d724401b69a749" hidden="1">#REF!</definedName>
    <definedName name="MLNKa57dbd7b02de435f870166c7bda74f98" localSheetId="6" hidden="1">#REF!</definedName>
    <definedName name="MLNKa57dbd7b02de435f870166c7bda74f98" hidden="1">#REF!</definedName>
    <definedName name="MLNKa638583f96504e62abdc8491d2248f1b" localSheetId="6" hidden="1">#REF!</definedName>
    <definedName name="MLNKa638583f96504e62abdc8491d2248f1b" hidden="1">#REF!</definedName>
    <definedName name="MLNKa641d40d22c24cfca1394053f04d5537" localSheetId="6" hidden="1">#REF!</definedName>
    <definedName name="MLNKa641d40d22c24cfca1394053f04d5537" hidden="1">#REF!</definedName>
    <definedName name="MLNKa6a2b4c999754b6fa587294734a84eed" localSheetId="6" hidden="1">#REF!</definedName>
    <definedName name="MLNKa6a2b4c999754b6fa587294734a84eed" hidden="1">#REF!</definedName>
    <definedName name="MLNKa6ae728097774d5ba9301ffca4f74b11" localSheetId="6" hidden="1">#REF!</definedName>
    <definedName name="MLNKa6ae728097774d5ba9301ffca4f74b11" hidden="1">#REF!</definedName>
    <definedName name="MLNKa6c0e0237cac402cabd6204e6e59d7a5" localSheetId="6" hidden="1">#REF!</definedName>
    <definedName name="MLNKa6c0e0237cac402cabd6204e6e59d7a5" hidden="1">#REF!</definedName>
    <definedName name="MLNKa7b67ae77b284e35ae2b5f5bb9575b07" localSheetId="8" hidden="1">#REF!</definedName>
    <definedName name="MLNKa7b67ae77b284e35ae2b5f5bb9575b07" localSheetId="6" hidden="1">#REF!</definedName>
    <definedName name="MLNKa7b67ae77b284e35ae2b5f5bb9575b07" localSheetId="9" hidden="1">#REF!</definedName>
    <definedName name="MLNKa7b67ae77b284e35ae2b5f5bb9575b07" hidden="1">#REF!</definedName>
    <definedName name="MLNKa7e24b1e0aa14069b0ba2ebfa0a6bd41" localSheetId="8" hidden="1">#REF!</definedName>
    <definedName name="MLNKa7e24b1e0aa14069b0ba2ebfa0a6bd41" localSheetId="6" hidden="1">#REF!</definedName>
    <definedName name="MLNKa7e24b1e0aa14069b0ba2ebfa0a6bd41" hidden="1">#REF!</definedName>
    <definedName name="MLNKa7f7d52d146745979d9706bffbe6198f" localSheetId="8" hidden="1">#REF!</definedName>
    <definedName name="MLNKa7f7d52d146745979d9706bffbe6198f" localSheetId="6" hidden="1">#REF!</definedName>
    <definedName name="MLNKa7f7d52d146745979d9706bffbe6198f" hidden="1">#REF!</definedName>
    <definedName name="MLNKa8003a7005074dd4b91fd919082934b4" localSheetId="6" hidden="1">#REF!</definedName>
    <definedName name="MLNKa8003a7005074dd4b91fd919082934b4" hidden="1">#REF!</definedName>
    <definedName name="MLNKa891951608d940f0b5453cea58d1ca19" localSheetId="8" hidden="1">#REF!</definedName>
    <definedName name="MLNKa891951608d940f0b5453cea58d1ca19" localSheetId="6" hidden="1">#REF!</definedName>
    <definedName name="MLNKa891951608d940f0b5453cea58d1ca19" localSheetId="9" hidden="1">#REF!</definedName>
    <definedName name="MLNKa891951608d940f0b5453cea58d1ca19" hidden="1">#REF!</definedName>
    <definedName name="MLNKa9096654227746cba3b1e72d845b84ec" hidden="1" xml:space="preserve">   '[30]GF Budget'!$B$5:$R$53</definedName>
    <definedName name="MLNKa92d7f7227464481a58fce804523c660" localSheetId="8" hidden="1">#REF!</definedName>
    <definedName name="MLNKa92d7f7227464481a58fce804523c660" localSheetId="6" hidden="1">#REF!</definedName>
    <definedName name="MLNKa92d7f7227464481a58fce804523c660" localSheetId="9" hidden="1">#REF!</definedName>
    <definedName name="MLNKa92d7f7227464481a58fce804523c660" hidden="1">#REF!</definedName>
    <definedName name="MLNKa96dfec67e7d42c185eddf571b4a0871" localSheetId="8" hidden="1">#REF!</definedName>
    <definedName name="MLNKa96dfec67e7d42c185eddf571b4a0871" localSheetId="6" hidden="1">#REF!</definedName>
    <definedName name="MLNKa96dfec67e7d42c185eddf571b4a0871" localSheetId="9" hidden="1">#REF!</definedName>
    <definedName name="MLNKa96dfec67e7d42c185eddf571b4a0871" hidden="1">#REF!</definedName>
    <definedName name="MLNKa9b72ee297dc4b6b82fd726e8ceed72e" localSheetId="6" hidden="1">#REF!</definedName>
    <definedName name="MLNKa9b72ee297dc4b6b82fd726e8ceed72e" hidden="1">#REF!</definedName>
    <definedName name="MLNKa9c3041995b9474f9a59fd740ee8ef41" localSheetId="6" hidden="1">#REF!</definedName>
    <definedName name="MLNKa9c3041995b9474f9a59fd740ee8ef41" hidden="1">#REF!</definedName>
    <definedName name="MLNKaaa54138778c4ed398d9c92f594c3692" localSheetId="6" hidden="1">#REF!</definedName>
    <definedName name="MLNKaaa54138778c4ed398d9c92f594c3692" hidden="1">#REF!</definedName>
    <definedName name="MLNKabdb601947de4e1f8d5ee0de13110117" localSheetId="8" hidden="1">#REF!</definedName>
    <definedName name="MLNKabdb601947de4e1f8d5ee0de13110117" localSheetId="6" hidden="1">#REF!</definedName>
    <definedName name="MLNKabdb601947de4e1f8d5ee0de13110117" localSheetId="9" hidden="1">#REF!</definedName>
    <definedName name="MLNKabdb601947de4e1f8d5ee0de13110117" hidden="1">#REF!</definedName>
    <definedName name="MLNKac79cba661f14184a139a93e111d3a40" localSheetId="8" hidden="1">#REF!</definedName>
    <definedName name="MLNKac79cba661f14184a139a93e111d3a40" localSheetId="6" hidden="1">#REF!</definedName>
    <definedName name="MLNKac79cba661f14184a139a93e111d3a40" hidden="1">#REF!</definedName>
    <definedName name="MLNKacaeb68fa0174607b702b054095283f1" localSheetId="8" hidden="1">#REF!</definedName>
    <definedName name="MLNKacaeb68fa0174607b702b054095283f1" localSheetId="6" hidden="1">#REF!</definedName>
    <definedName name="MLNKacaeb68fa0174607b702b054095283f1" hidden="1">#REF!</definedName>
    <definedName name="MLNKad0f0122808f4e6ca564f699b5d4df70" localSheetId="6" hidden="1">#REF!</definedName>
    <definedName name="MLNKad0f0122808f4e6ca564f699b5d4df70" hidden="1">#REF!</definedName>
    <definedName name="MLNKad6f939e009f43f29aea395bcb7ff7da" localSheetId="8" hidden="1">#REF!</definedName>
    <definedName name="MLNKad6f939e009f43f29aea395bcb7ff7da" localSheetId="6" hidden="1">#REF!</definedName>
    <definedName name="MLNKad6f939e009f43f29aea395bcb7ff7da" localSheetId="9" hidden="1">#REF!</definedName>
    <definedName name="MLNKad6f939e009f43f29aea395bcb7ff7da" hidden="1">#REF!</definedName>
    <definedName name="MLNKadae2988d338434fa6c1f93428bbcdba" localSheetId="8" hidden="1">#REF!</definedName>
    <definedName name="MLNKadae2988d338434fa6c1f93428bbcdba" localSheetId="6" hidden="1">#REF!</definedName>
    <definedName name="MLNKadae2988d338434fa6c1f93428bbcdba" hidden="1">#REF!</definedName>
    <definedName name="MLNKade14c001b4d484e97e8cb97712c662e" localSheetId="8" hidden="1">#REF!</definedName>
    <definedName name="MLNKade14c001b4d484e97e8cb97712c662e" localSheetId="6" hidden="1">#REF!</definedName>
    <definedName name="MLNKade14c001b4d484e97e8cb97712c662e" hidden="1">#REF!</definedName>
    <definedName name="MLNKaee04a1f5f4946128bac3cf1750d357e" hidden="1" xml:space="preserve">    [32]All_Measures!$A$3:$M$33</definedName>
    <definedName name="MLNKaee5ba47a48940498129a8b0c327aad7" localSheetId="8" hidden="1">#REF!</definedName>
    <definedName name="MLNKaee5ba47a48940498129a8b0c327aad7" localSheetId="3" hidden="1">#REF!</definedName>
    <definedName name="MLNKaee5ba47a48940498129a8b0c327aad7" localSheetId="6" hidden="1">#REF!</definedName>
    <definedName name="MLNKaee5ba47a48940498129a8b0c327aad7" localSheetId="9" hidden="1">#REF!</definedName>
    <definedName name="MLNKaee5ba47a48940498129a8b0c327aad7" hidden="1">#REF!</definedName>
    <definedName name="MLNKaeef41523bb6461a8ce9e28075b377e4" localSheetId="6" hidden="1">#REF!</definedName>
    <definedName name="MLNKaeef41523bb6461a8ce9e28075b377e4" hidden="1">#REF!</definedName>
    <definedName name="MLNKaf2e362f14b04b17806312aeb7d9faf9" localSheetId="6" hidden="1">#REF!</definedName>
    <definedName name="MLNKaf2e362f14b04b17806312aeb7d9faf9" hidden="1">#REF!</definedName>
    <definedName name="MLNKaf77800d7a8e4682894b3769276f31bb" localSheetId="6" hidden="1">#REF!</definedName>
    <definedName name="MLNKaf77800d7a8e4682894b3769276f31bb" hidden="1">#REF!</definedName>
    <definedName name="MLNKaf94d03758284d08a9bb51221502e5b0" localSheetId="6" hidden="1">#REF!</definedName>
    <definedName name="MLNKaf94d03758284d08a9bb51221502e5b0" hidden="1">#REF!</definedName>
    <definedName name="MLNKb010cd6e928d416d9e7983be69f79c50" localSheetId="8" hidden="1">#REF!</definedName>
    <definedName name="MLNKb010cd6e928d416d9e7983be69f79c50" localSheetId="6" hidden="1">#REF!</definedName>
    <definedName name="MLNKb010cd6e928d416d9e7983be69f79c50" localSheetId="9" hidden="1">#REF!</definedName>
    <definedName name="MLNKb010cd6e928d416d9e7983be69f79c50" hidden="1">#REF!</definedName>
    <definedName name="MLNKb04447d1db1847e587a3d9aa4f78fe6d" localSheetId="8" hidden="1">#REF!</definedName>
    <definedName name="MLNKb04447d1db1847e587a3d9aa4f78fe6d" localSheetId="6" hidden="1">#REF!</definedName>
    <definedName name="MLNKb04447d1db1847e587a3d9aa4f78fe6d" hidden="1">#REF!</definedName>
    <definedName name="MLNKb0473d7dd78c4a649f8526b1e37979d5" localSheetId="8" hidden="1">#REF!</definedName>
    <definedName name="MLNKb0473d7dd78c4a649f8526b1e37979d5" localSheetId="6" hidden="1">#REF!</definedName>
    <definedName name="MLNKb0473d7dd78c4a649f8526b1e37979d5" hidden="1">#REF!</definedName>
    <definedName name="MLNKb136cf7245024dee886809a08f751993" localSheetId="6" hidden="1">#REF!</definedName>
    <definedName name="MLNKb136cf7245024dee886809a08f751993" hidden="1">#REF!</definedName>
    <definedName name="MLNKb1c120e3e05f442caee363901edde9fc" localSheetId="6" hidden="1">#REF!</definedName>
    <definedName name="MLNKb1c120e3e05f442caee363901edde9fc" hidden="1">#REF!</definedName>
    <definedName name="MLNKb282340194064624b6cf45ee3a5d8cf3" localSheetId="6" hidden="1">#REF!</definedName>
    <definedName name="MLNKb282340194064624b6cf45ee3a5d8cf3" hidden="1">#REF!</definedName>
    <definedName name="MLNKb2e29bf6bb754010b2035460a63decd5" localSheetId="6" hidden="1">#REF!</definedName>
    <definedName name="MLNKb2e29bf6bb754010b2035460a63decd5" hidden="1">#REF!</definedName>
    <definedName name="MLNKb349298827dd451ca01eae8d451cbafa" localSheetId="8" hidden="1" xml:space="preserve"> '[31]UPR Fcst'!#REF!</definedName>
    <definedName name="MLNKb349298827dd451ca01eae8d451cbafa" localSheetId="6" hidden="1" xml:space="preserve"> '[31]UPR Fcst'!#REF!</definedName>
    <definedName name="MLNKb349298827dd451ca01eae8d451cbafa" localSheetId="9" hidden="1" xml:space="preserve"> '[31]UPR Fcst'!#REF!</definedName>
    <definedName name="MLNKb349298827dd451ca01eae8d451cbafa" localSheetId="5" hidden="1" xml:space="preserve"> '[31]UPR Fcst'!#REF!</definedName>
    <definedName name="MLNKb349298827dd451ca01eae8d451cbafa" hidden="1" xml:space="preserve"> '[31]UPR Fcst'!#REF!</definedName>
    <definedName name="MLNKb42d2ffc2880423dbdccee020c46e293" localSheetId="8" hidden="1">#REF!</definedName>
    <definedName name="MLNKb42d2ffc2880423dbdccee020c46e293" localSheetId="6" hidden="1">#REF!</definedName>
    <definedName name="MLNKb42d2ffc2880423dbdccee020c46e293" localSheetId="9" hidden="1">#REF!</definedName>
    <definedName name="MLNKb42d2ffc2880423dbdccee020c46e293" hidden="1">#REF!</definedName>
    <definedName name="MLNKb4f70c82a31a47ad83b8b7f15bf345a5" hidden="1" xml:space="preserve"> '[30]GF Budget'!$B$5:$R$53</definedName>
    <definedName name="MLNKb5508efe7987472ab4f953738785d4b4" localSheetId="8" hidden="1">#REF!</definedName>
    <definedName name="MLNKb5508efe7987472ab4f953738785d4b4" localSheetId="6" hidden="1">#REF!</definedName>
    <definedName name="MLNKb5508efe7987472ab4f953738785d4b4" localSheetId="9" hidden="1">#REF!</definedName>
    <definedName name="MLNKb5508efe7987472ab4f953738785d4b4" hidden="1">#REF!</definedName>
    <definedName name="MLNKb816d754e3344cc4be89f8ea0f8c9c94" localSheetId="8" hidden="1">#REF!</definedName>
    <definedName name="MLNKb816d754e3344cc4be89f8ea0f8c9c94" localSheetId="6" hidden="1">#REF!</definedName>
    <definedName name="MLNKb816d754e3344cc4be89f8ea0f8c9c94" localSheetId="9" hidden="1">#REF!</definedName>
    <definedName name="MLNKb816d754e3344cc4be89f8ea0f8c9c94" hidden="1">#REF!</definedName>
    <definedName name="MLNKb8583062930e424f8748226949f89f6c" localSheetId="6" hidden="1">#REF!</definedName>
    <definedName name="MLNKb8583062930e424f8748226949f89f6c" hidden="1">#REF!</definedName>
    <definedName name="MLNKb93d34857bb04fc1a64b9078ec23b406" localSheetId="6" hidden="1">#REF!</definedName>
    <definedName name="MLNKb93d34857bb04fc1a64b9078ec23b406" hidden="1">#REF!</definedName>
    <definedName name="MLNKb9755911bd834082a7d986a6b07d2f82" localSheetId="6" hidden="1">#REF!</definedName>
    <definedName name="MLNKb9755911bd834082a7d986a6b07d2f82" hidden="1">#REF!</definedName>
    <definedName name="MLNKb979ac6f0cab4975bab3cda822c3b1e3" hidden="1" xml:space="preserve">    [32]All_Measures!$A$4:$N$34</definedName>
    <definedName name="MLNKb994f9a4d891480782542be08cb5cc8d" localSheetId="8" hidden="1">#REF!</definedName>
    <definedName name="MLNKb994f9a4d891480782542be08cb5cc8d" localSheetId="3" hidden="1">#REF!</definedName>
    <definedName name="MLNKb994f9a4d891480782542be08cb5cc8d" localSheetId="6" hidden="1">#REF!</definedName>
    <definedName name="MLNKb994f9a4d891480782542be08cb5cc8d" localSheetId="9" hidden="1">#REF!</definedName>
    <definedName name="MLNKb994f9a4d891480782542be08cb5cc8d" hidden="1">#REF!</definedName>
    <definedName name="MLNKb99b6f56a9e34f35abe68b74e546b1f1" localSheetId="6" hidden="1">#REF!</definedName>
    <definedName name="MLNKb99b6f56a9e34f35abe68b74e546b1f1" hidden="1">#REF!</definedName>
    <definedName name="MLNKb9d53635a48a403cbdc3032cb2bb5329" hidden="1">'[31]Proprietary Fcst'!#REF!</definedName>
    <definedName name="MLNKbb604d3957e44542bb81978f13919299" localSheetId="8" hidden="1">#REF!</definedName>
    <definedName name="MLNKbb604d3957e44542bb81978f13919299" localSheetId="6" hidden="1">#REF!</definedName>
    <definedName name="MLNKbb604d3957e44542bb81978f13919299" localSheetId="9" hidden="1">#REF!</definedName>
    <definedName name="MLNKbb604d3957e44542bb81978f13919299" hidden="1">#REF!</definedName>
    <definedName name="MLNKbcc3d5689b41491a87ad560a88db4968" localSheetId="8" hidden="1">#REF!</definedName>
    <definedName name="MLNKbcc3d5689b41491a87ad560a88db4968" localSheetId="6" hidden="1">#REF!</definedName>
    <definedName name="MLNKbcc3d5689b41491a87ad560a88db4968" localSheetId="9" hidden="1">#REF!</definedName>
    <definedName name="MLNKbcc3d5689b41491a87ad560a88db4968" hidden="1">#REF!</definedName>
    <definedName name="MLNKbdb85fa7051540999df91804d0a0b119" localSheetId="8" hidden="1">#REF!</definedName>
    <definedName name="MLNKbdb85fa7051540999df91804d0a0b119" localSheetId="6" hidden="1">#REF!</definedName>
    <definedName name="MLNKbdb85fa7051540999df91804d0a0b119" localSheetId="9" hidden="1">#REF!</definedName>
    <definedName name="MLNKbdb85fa7051540999df91804d0a0b119" hidden="1">#REF!</definedName>
    <definedName name="MLNKbde3d65e80254dfb87342de54a856d45" localSheetId="8" hidden="1">#REF!</definedName>
    <definedName name="MLNKbde3d65e80254dfb87342de54a856d45" localSheetId="6" hidden="1">#REF!</definedName>
    <definedName name="MLNKbde3d65e80254dfb87342de54a856d45" hidden="1">#REF!</definedName>
    <definedName name="MLNKbea97a0855cb40a9bbf379974dfc80ef" localSheetId="8" hidden="1">#REF!</definedName>
    <definedName name="MLNKbea97a0855cb40a9bbf379974dfc80ef" localSheetId="6" hidden="1">#REF!</definedName>
    <definedName name="MLNKbea97a0855cb40a9bbf379974dfc80ef" localSheetId="9" hidden="1">#REF!</definedName>
    <definedName name="MLNKbea97a0855cb40a9bbf379974dfc80ef" hidden="1">#REF!</definedName>
    <definedName name="MLNKbeed6724f84944a3bc30e3d939a19213" localSheetId="8" hidden="1">#REF!</definedName>
    <definedName name="MLNKbeed6724f84944a3bc30e3d939a19213" localSheetId="6" hidden="1">#REF!</definedName>
    <definedName name="MLNKbeed6724f84944a3bc30e3d939a19213" hidden="1">#REF!</definedName>
    <definedName name="MLNKbeede1d2ef8843e498c74f8e4c0a3652" localSheetId="8" hidden="1">#REF!</definedName>
    <definedName name="MLNKbeede1d2ef8843e498c74f8e4c0a3652" localSheetId="6" hidden="1">#REF!</definedName>
    <definedName name="MLNKbeede1d2ef8843e498c74f8e4c0a3652" hidden="1">#REF!</definedName>
    <definedName name="MLNKbf09c822539741f2ad5743da6ba8f515" localSheetId="8" hidden="1">#REF!</definedName>
    <definedName name="MLNKbf09c822539741f2ad5743da6ba8f515" localSheetId="6" hidden="1">#REF!</definedName>
    <definedName name="MLNKbf09c822539741f2ad5743da6ba8f515" localSheetId="9" hidden="1">#REF!</definedName>
    <definedName name="MLNKbf09c822539741f2ad5743da6ba8f515" hidden="1">#REF!</definedName>
    <definedName name="MLNKbfb2535ee8da4dfaadd79b8d0747322e" localSheetId="8" hidden="1">#REF!</definedName>
    <definedName name="MLNKbfb2535ee8da4dfaadd79b8d0747322e" localSheetId="6" hidden="1">#REF!</definedName>
    <definedName name="MLNKbfb2535ee8da4dfaadd79b8d0747322e" hidden="1">#REF!</definedName>
    <definedName name="MLNKc090f0f8359f426190a3ea42e5d45556" localSheetId="8" hidden="1">#REF!</definedName>
    <definedName name="MLNKc090f0f8359f426190a3ea42e5d45556" localSheetId="6" hidden="1">#REF!</definedName>
    <definedName name="MLNKc090f0f8359f426190a3ea42e5d45556" hidden="1">#REF!</definedName>
    <definedName name="MLNKc0911c223c7c493098e644d1619b59b8" localSheetId="6" hidden="1">#REF!</definedName>
    <definedName name="MLNKc0911c223c7c493098e644d1619b59b8" hidden="1">#REF!</definedName>
    <definedName name="MLNKc0e85a2f8d55446c9fc535e85305a73a" localSheetId="6" hidden="1">#REF!</definedName>
    <definedName name="MLNKc0e85a2f8d55446c9fc535e85305a73a" hidden="1">#REF!</definedName>
    <definedName name="MLNKc17c01caf48f46be9271967eeaf0d1a7" localSheetId="6" hidden="1">#REF!</definedName>
    <definedName name="MLNKc17c01caf48f46be9271967eeaf0d1a7" hidden="1">#REF!</definedName>
    <definedName name="MLNKc1b2d591990d430da2fa806f29cc875d" localSheetId="6" hidden="1">#REF!</definedName>
    <definedName name="MLNKc1b2d591990d430da2fa806f29cc875d" hidden="1">#REF!</definedName>
    <definedName name="MLNKc22cecafb47244e890ad7ce55a9ceaf9" localSheetId="6" hidden="1">#REF!</definedName>
    <definedName name="MLNKc22cecafb47244e890ad7ce55a9ceaf9" hidden="1">#REF!</definedName>
    <definedName name="MLNKc23bb7e037854afdbfb318463627a51f" localSheetId="6" hidden="1">#REF!</definedName>
    <definedName name="MLNKc23bb7e037854afdbfb318463627a51f" hidden="1">#REF!</definedName>
    <definedName name="MLNKc28702ddf99a41bcb1a9fde89d97ec2a" localSheetId="8" hidden="1">#REF!</definedName>
    <definedName name="MLNKc28702ddf99a41bcb1a9fde89d97ec2a" localSheetId="6" hidden="1">#REF!</definedName>
    <definedName name="MLNKc28702ddf99a41bcb1a9fde89d97ec2a" localSheetId="9" hidden="1">#REF!</definedName>
    <definedName name="MLNKc28702ddf99a41bcb1a9fde89d97ec2a" hidden="1">#REF!</definedName>
    <definedName name="MLNKc3a76ad0a2ea45779efb1a55c38f04a5" localSheetId="8" hidden="1" xml:space="preserve"> '[31]UPR Fcst'!#REF!</definedName>
    <definedName name="MLNKc3a76ad0a2ea45779efb1a55c38f04a5" localSheetId="6" hidden="1" xml:space="preserve"> '[31]UPR Fcst'!#REF!</definedName>
    <definedName name="MLNKc3a76ad0a2ea45779efb1a55c38f04a5" localSheetId="9" hidden="1" xml:space="preserve"> '[31]UPR Fcst'!#REF!</definedName>
    <definedName name="MLNKc3a76ad0a2ea45779efb1a55c38f04a5" localSheetId="5" hidden="1" xml:space="preserve"> '[31]UPR Fcst'!#REF!</definedName>
    <definedName name="MLNKc3a76ad0a2ea45779efb1a55c38f04a5" hidden="1" xml:space="preserve"> '[31]UPR Fcst'!#REF!</definedName>
    <definedName name="MLNKc45014c3c67243099c9226300cc0468b" localSheetId="8" hidden="1">#REF!</definedName>
    <definedName name="MLNKc45014c3c67243099c9226300cc0468b" localSheetId="6" hidden="1">#REF!</definedName>
    <definedName name="MLNKc45014c3c67243099c9226300cc0468b" localSheetId="9" hidden="1">#REF!</definedName>
    <definedName name="MLNKc45014c3c67243099c9226300cc0468b" hidden="1">#REF!</definedName>
    <definedName name="MLNKc4b06ba3b51a4ec4b8c276ecb244e1e0" localSheetId="8" hidden="1">#REF!</definedName>
    <definedName name="MLNKc4b06ba3b51a4ec4b8c276ecb244e1e0" localSheetId="6" hidden="1">#REF!</definedName>
    <definedName name="MLNKc4b06ba3b51a4ec4b8c276ecb244e1e0" localSheetId="9" hidden="1">#REF!</definedName>
    <definedName name="MLNKc4b06ba3b51a4ec4b8c276ecb244e1e0" hidden="1">#REF!</definedName>
    <definedName name="MLNKc52dfa536e6247af8b2d4721387e97e3" localSheetId="6" hidden="1">#REF!</definedName>
    <definedName name="MLNKc52dfa536e6247af8b2d4721387e97e3" hidden="1">#REF!</definedName>
    <definedName name="MLNKc5c18166bf51464b911a664a66f2ea64" localSheetId="8" hidden="1">#REF!</definedName>
    <definedName name="MLNKc5c18166bf51464b911a664a66f2ea64" localSheetId="6" hidden="1">#REF!</definedName>
    <definedName name="MLNKc5c18166bf51464b911a664a66f2ea64" localSheetId="9" hidden="1">#REF!</definedName>
    <definedName name="MLNKc5c18166bf51464b911a664a66f2ea64" hidden="1">#REF!</definedName>
    <definedName name="MLNKc774833e88f14f5585a6d1ea20519e72" localSheetId="8" hidden="1">#REF!</definedName>
    <definedName name="MLNKc774833e88f14f5585a6d1ea20519e72" localSheetId="6" hidden="1">#REF!</definedName>
    <definedName name="MLNKc774833e88f14f5585a6d1ea20519e72" localSheetId="9" hidden="1">#REF!</definedName>
    <definedName name="MLNKc774833e88f14f5585a6d1ea20519e72" hidden="1">#REF!</definedName>
    <definedName name="MLNKc842a6653ba84f498592833351bba869" localSheetId="8" hidden="1">#REF!</definedName>
    <definedName name="MLNKc842a6653ba84f498592833351bba869" localSheetId="6" hidden="1">#REF!</definedName>
    <definedName name="MLNKc842a6653ba84f498592833351bba869" hidden="1">#REF!</definedName>
    <definedName name="MLNKc950751ff212401bb3399138aeb08071" localSheetId="8" hidden="1">#REF!</definedName>
    <definedName name="MLNKc950751ff212401bb3399138aeb08071" localSheetId="6" hidden="1">#REF!</definedName>
    <definedName name="MLNKc950751ff212401bb3399138aeb08071" localSheetId="9" hidden="1">#REF!</definedName>
    <definedName name="MLNKc950751ff212401bb3399138aeb08071" hidden="1">#REF!</definedName>
    <definedName name="MLNKc974773dd9474facb0097b8ba86c9c88" localSheetId="8" hidden="1">#REF!</definedName>
    <definedName name="MLNKc974773dd9474facb0097b8ba86c9c88" localSheetId="6" hidden="1">#REF!</definedName>
    <definedName name="MLNKc974773dd9474facb0097b8ba86c9c88" hidden="1">#REF!</definedName>
    <definedName name="MLNKc9e3c53ddd1846e4acc39ec87f03525e" localSheetId="8" hidden="1">#REF!</definedName>
    <definedName name="MLNKc9e3c53ddd1846e4acc39ec87f03525e" localSheetId="6" hidden="1">#REF!</definedName>
    <definedName name="MLNKc9e3c53ddd1846e4acc39ec87f03525e" hidden="1">#REF!</definedName>
    <definedName name="MLNKcb0c5612c95149aab0a0b4545a83d83a" localSheetId="6" hidden="1">#REF!</definedName>
    <definedName name="MLNKcb0c5612c95149aab0a0b4545a83d83a" hidden="1">#REF!</definedName>
    <definedName name="MLNKcb52cb82696449c4acaccd75559d9533" localSheetId="8" hidden="1">#REF!</definedName>
    <definedName name="MLNKcb52cb82696449c4acaccd75559d9533" localSheetId="6" hidden="1">#REF!</definedName>
    <definedName name="MLNKcb52cb82696449c4acaccd75559d9533" localSheetId="9" hidden="1">#REF!</definedName>
    <definedName name="MLNKcb52cb82696449c4acaccd75559d9533" hidden="1">#REF!</definedName>
    <definedName name="MLNKcca92169cf9044b283c9d1ae5a573598" localSheetId="8" hidden="1">#REF!</definedName>
    <definedName name="MLNKcca92169cf9044b283c9d1ae5a573598" localSheetId="6" hidden="1">#REF!</definedName>
    <definedName name="MLNKcca92169cf9044b283c9d1ae5a573598" localSheetId="9" hidden="1">#REF!</definedName>
    <definedName name="MLNKcca92169cf9044b283c9d1ae5a573598" hidden="1">#REF!</definedName>
    <definedName name="MLNKcd2f59e8aa124177bbf584ac68d410cd" localSheetId="8" hidden="1">#REF!</definedName>
    <definedName name="MLNKcd2f59e8aa124177bbf584ac68d410cd" localSheetId="6" hidden="1">#REF!</definedName>
    <definedName name="MLNKcd2f59e8aa124177bbf584ac68d410cd" hidden="1">#REF!</definedName>
    <definedName name="MLNKcd4c59a5e6914ade8985355fca18cdd8" localSheetId="8" hidden="1">#REF!</definedName>
    <definedName name="MLNKcd4c59a5e6914ade8985355fca18cdd8" localSheetId="6" hidden="1">#REF!</definedName>
    <definedName name="MLNKcd4c59a5e6914ade8985355fca18cdd8" hidden="1">#REF!</definedName>
    <definedName name="MLNKcdfd123717954f7282c5a06900bb6d10" localSheetId="8" hidden="1">#REF!</definedName>
    <definedName name="MLNKcdfd123717954f7282c5a06900bb6d10" localSheetId="6" hidden="1">#REF!</definedName>
    <definedName name="MLNKcdfd123717954f7282c5a06900bb6d10" localSheetId="9" hidden="1">#REF!</definedName>
    <definedName name="MLNKcdfd123717954f7282c5a06900bb6d10" hidden="1">#REF!</definedName>
    <definedName name="MLNKce1a9386d4ff469e851d118a2b4216b1" localSheetId="8" hidden="1">#REF!</definedName>
    <definedName name="MLNKce1a9386d4ff469e851d118a2b4216b1" localSheetId="6" hidden="1">#REF!</definedName>
    <definedName name="MLNKce1a9386d4ff469e851d118a2b4216b1" hidden="1">#REF!</definedName>
    <definedName name="MLNKcf2d5c047a684f0a8f8bfc0b5a1d2295" localSheetId="8" hidden="1">#REF!</definedName>
    <definedName name="MLNKcf2d5c047a684f0a8f8bfc0b5a1d2295" localSheetId="6" hidden="1">#REF!</definedName>
    <definedName name="MLNKcf2d5c047a684f0a8f8bfc0b5a1d2295" localSheetId="9" hidden="1">#REF!</definedName>
    <definedName name="MLNKcf2d5c047a684f0a8f8bfc0b5a1d2295" hidden="1">#REF!</definedName>
    <definedName name="MLNKd04f1a930c2a4d0f8e650f7c49428bed" localSheetId="8" hidden="1">#REF!</definedName>
    <definedName name="MLNKd04f1a930c2a4d0f8e650f7c49428bed" localSheetId="6" hidden="1">#REF!</definedName>
    <definedName name="MLNKd04f1a930c2a4d0f8e650f7c49428bed" localSheetId="9" hidden="1">#REF!</definedName>
    <definedName name="MLNKd04f1a930c2a4d0f8e650f7c49428bed" hidden="1">#REF!</definedName>
    <definedName name="MLNKd0dd92e1cef94a4dac9bd06422abbfb0" localSheetId="8" hidden="1">#REF!</definedName>
    <definedName name="MLNKd0dd92e1cef94a4dac9bd06422abbfb0" localSheetId="6" hidden="1">#REF!</definedName>
    <definedName name="MLNKd0dd92e1cef94a4dac9bd06422abbfb0" hidden="1">#REF!</definedName>
    <definedName name="MLNKd30362751fd14500956ac77cd5b6c928" localSheetId="8" hidden="1">#REF!</definedName>
    <definedName name="MLNKd30362751fd14500956ac77cd5b6c928" localSheetId="6" hidden="1">#REF!</definedName>
    <definedName name="MLNKd30362751fd14500956ac77cd5b6c928" localSheetId="9" hidden="1">#REF!</definedName>
    <definedName name="MLNKd30362751fd14500956ac77cd5b6c928" hidden="1">#REF!</definedName>
    <definedName name="MLNKd33b38b9404a489393116a4e3f21e4ba" localSheetId="8" hidden="1">#REF!</definedName>
    <definedName name="MLNKd33b38b9404a489393116a4e3f21e4ba" localSheetId="6" hidden="1">#REF!</definedName>
    <definedName name="MLNKd33b38b9404a489393116a4e3f21e4ba" hidden="1">#REF!</definedName>
    <definedName name="MLNKd3523672e9e64b65a5b09c20b1f0f2c5" localSheetId="8" hidden="1">#REF!</definedName>
    <definedName name="MLNKd3523672e9e64b65a5b09c20b1f0f2c5" localSheetId="6" hidden="1">#REF!</definedName>
    <definedName name="MLNKd3523672e9e64b65a5b09c20b1f0f2c5" hidden="1">#REF!</definedName>
    <definedName name="MLNKd3b085692077475c881219fffa7851a4" localSheetId="8" hidden="1">#REF!</definedName>
    <definedName name="MLNKd3b085692077475c881219fffa7851a4" localSheetId="6" hidden="1">#REF!</definedName>
    <definedName name="MLNKd3b085692077475c881219fffa7851a4" localSheetId="9" hidden="1">#REF!</definedName>
    <definedName name="MLNKd3b085692077475c881219fffa7851a4" hidden="1">#REF!</definedName>
    <definedName name="MLNKd457f50f3db7487aaaf4cbbe1b7b85f0" localSheetId="8" hidden="1">#REF!</definedName>
    <definedName name="MLNKd457f50f3db7487aaaf4cbbe1b7b85f0" localSheetId="6" hidden="1">#REF!</definedName>
    <definedName name="MLNKd457f50f3db7487aaaf4cbbe1b7b85f0" hidden="1">#REF!</definedName>
    <definedName name="MLNKd500c6f93fc04a9ab91d89f1d26a5bda" localSheetId="8" hidden="1">#REF!</definedName>
    <definedName name="MLNKd500c6f93fc04a9ab91d89f1d26a5bda" localSheetId="6" hidden="1">#REF!</definedName>
    <definedName name="MLNKd500c6f93fc04a9ab91d89f1d26a5bda" hidden="1">#REF!</definedName>
    <definedName name="MLNKd572d1969c5e45a5a651c723b07711e1" localSheetId="8" hidden="1">#REF!</definedName>
    <definedName name="MLNKd572d1969c5e45a5a651c723b07711e1" localSheetId="6" hidden="1">#REF!</definedName>
    <definedName name="MLNKd572d1969c5e45a5a651c723b07711e1" localSheetId="9" hidden="1">#REF!</definedName>
    <definedName name="MLNKd572d1969c5e45a5a651c723b07711e1" hidden="1">#REF!</definedName>
    <definedName name="MLNKd5a9a247d8d94a6abe2159ecd153eb1e" localSheetId="8" hidden="1">#REF!</definedName>
    <definedName name="MLNKd5a9a247d8d94a6abe2159ecd153eb1e" localSheetId="6" hidden="1">#REF!</definedName>
    <definedName name="MLNKd5a9a247d8d94a6abe2159ecd153eb1e" hidden="1">#REF!</definedName>
    <definedName name="MLNKd60f92bab68c4087bb693e7adfc318ae" localSheetId="8" hidden="1">#REF!</definedName>
    <definedName name="MLNKd60f92bab68c4087bb693e7adfc318ae" localSheetId="6" hidden="1">#REF!</definedName>
    <definedName name="MLNKd60f92bab68c4087bb693e7adfc318ae" hidden="1">#REF!</definedName>
    <definedName name="MLNKd6345eea8edd438a86063a19e38525c2" localSheetId="6" hidden="1">#REF!</definedName>
    <definedName name="MLNKd6345eea8edd438a86063a19e38525c2" hidden="1">#REF!</definedName>
    <definedName name="MLNKd6757d4fd35f4b5f9c157e11b9be9592" localSheetId="6" hidden="1">#REF!</definedName>
    <definedName name="MLNKd6757d4fd35f4b5f9c157e11b9be9592" hidden="1">#REF!</definedName>
    <definedName name="MLNKd7638984428141099e5ebdc5433ad1cb" localSheetId="8" hidden="1">#REF!</definedName>
    <definedName name="MLNKd7638984428141099e5ebdc5433ad1cb" localSheetId="6" hidden="1">#REF!</definedName>
    <definedName name="MLNKd7638984428141099e5ebdc5433ad1cb" localSheetId="9" hidden="1">#REF!</definedName>
    <definedName name="MLNKd7638984428141099e5ebdc5433ad1cb" hidden="1">#REF!</definedName>
    <definedName name="MLNKd7dd50d502ff4917b8cef972de06f4b7" localSheetId="8" hidden="1">#REF!</definedName>
    <definedName name="MLNKd7dd50d502ff4917b8cef972de06f4b7" localSheetId="6" hidden="1">#REF!</definedName>
    <definedName name="MLNKd7dd50d502ff4917b8cef972de06f4b7" hidden="1">#REF!</definedName>
    <definedName name="MLNKd9209ddc786e4182a7f4d866f6bfae70" localSheetId="8" hidden="1">#REF!</definedName>
    <definedName name="MLNKd9209ddc786e4182a7f4d866f6bfae70" localSheetId="6" hidden="1">#REF!</definedName>
    <definedName name="MLNKd9209ddc786e4182a7f4d866f6bfae70" localSheetId="9" hidden="1">#REF!</definedName>
    <definedName name="MLNKd9209ddc786e4182a7f4d866f6bfae70" hidden="1">#REF!</definedName>
    <definedName name="MLNKd94fb142363a4045967b7d07a80abf6e" localSheetId="8" hidden="1">#REF!</definedName>
    <definedName name="MLNKd94fb142363a4045967b7d07a80abf6e" localSheetId="6" hidden="1">#REF!</definedName>
    <definedName name="MLNKd94fb142363a4045967b7d07a80abf6e" hidden="1">#REF!</definedName>
    <definedName name="MLNKd96dc4db62c14ffda9b013a931c13d82" hidden="1" xml:space="preserve">    [32]All_Measures!$1:$1048576</definedName>
    <definedName name="MLNKda2d915548204ed49edbbfc1645eb5ba" localSheetId="8" hidden="1">#REF!</definedName>
    <definedName name="MLNKda2d915548204ed49edbbfc1645eb5ba" localSheetId="3" hidden="1">#REF!</definedName>
    <definedName name="MLNKda2d915548204ed49edbbfc1645eb5ba" localSheetId="6" hidden="1">#REF!</definedName>
    <definedName name="MLNKda2d915548204ed49edbbfc1645eb5ba" localSheetId="9" hidden="1">#REF!</definedName>
    <definedName name="MLNKda2d915548204ed49edbbfc1645eb5ba" hidden="1">#REF!</definedName>
    <definedName name="MLNKda58f8a2145646239179163c0299793b" localSheetId="6" hidden="1">#REF!</definedName>
    <definedName name="MLNKda58f8a2145646239179163c0299793b" hidden="1">#REF!</definedName>
    <definedName name="MLNKda62fae5d3634009bb36d3b099154e68" localSheetId="6" hidden="1">#REF!</definedName>
    <definedName name="MLNKda62fae5d3634009bb36d3b099154e68" hidden="1">#REF!</definedName>
    <definedName name="MLNKda715c062c524ca593a6e79787c07cda" localSheetId="6" hidden="1">#REF!</definedName>
    <definedName name="MLNKda715c062c524ca593a6e79787c07cda" hidden="1">#REF!</definedName>
    <definedName name="MLNKda9714ded189452b8d36646278847408" localSheetId="6" hidden="1">#REF!</definedName>
    <definedName name="MLNKda9714ded189452b8d36646278847408" hidden="1">#REF!</definedName>
    <definedName name="MLNKda9ae8c008cd46b0a30a432bd98e2a92" localSheetId="6" hidden="1">#REF!</definedName>
    <definedName name="MLNKda9ae8c008cd46b0a30a432bd98e2a92" hidden="1">#REF!</definedName>
    <definedName name="MLNKdab0c3fc4fa44f029e9455459c5863cc" localSheetId="8" hidden="1">#REF!</definedName>
    <definedName name="MLNKdab0c3fc4fa44f029e9455459c5863cc" localSheetId="3" hidden="1">#REF!</definedName>
    <definedName name="MLNKdab0c3fc4fa44f029e9455459c5863cc" localSheetId="6" hidden="1">#REF!</definedName>
    <definedName name="MLNKdab0c3fc4fa44f029e9455459c5863cc" localSheetId="9" hidden="1">#REF!</definedName>
    <definedName name="MLNKdab0c3fc4fa44f029e9455459c5863cc" hidden="1">#REF!</definedName>
    <definedName name="MLNKdac0a3da1f474bb49bbfe2e104e1a456" localSheetId="8" hidden="1">#REF!</definedName>
    <definedName name="MLNKdac0a3da1f474bb49bbfe2e104e1a456" localSheetId="6" hidden="1">#REF!</definedName>
    <definedName name="MLNKdac0a3da1f474bb49bbfe2e104e1a456" hidden="1">#REF!</definedName>
    <definedName name="MLNKdb0b61caa08b42499f7a520d9d9512d5" localSheetId="8" hidden="1">#REF!</definedName>
    <definedName name="MLNKdb0b61caa08b42499f7a520d9d9512d5" localSheetId="6" hidden="1">#REF!</definedName>
    <definedName name="MLNKdb0b61caa08b42499f7a520d9d9512d5" hidden="1">#REF!</definedName>
    <definedName name="MLNKdbffc65f47524dd8a6970ab5516c54b8" localSheetId="6" hidden="1">#REF!</definedName>
    <definedName name="MLNKdbffc65f47524dd8a6970ab5516c54b8" hidden="1">#REF!</definedName>
    <definedName name="MLNKdc3bd7f720274d3985a7ad930d0aec81" localSheetId="6" hidden="1">#REF!</definedName>
    <definedName name="MLNKdc3bd7f720274d3985a7ad930d0aec81" hidden="1">#REF!</definedName>
    <definedName name="MLNKdc540b1653014c88a67ce3e63b233581" localSheetId="8" hidden="1" xml:space="preserve"> [29]EX_13WCF!#REF!</definedName>
    <definedName name="MLNKdc540b1653014c88a67ce3e63b233581" localSheetId="6" hidden="1" xml:space="preserve"> [29]EX_13WCF!#REF!</definedName>
    <definedName name="MLNKdc540b1653014c88a67ce3e63b233581" localSheetId="9" hidden="1" xml:space="preserve"> [29]EX_13WCF!#REF!</definedName>
    <definedName name="MLNKdc540b1653014c88a67ce3e63b233581" localSheetId="5" hidden="1" xml:space="preserve"> [29]EX_13WCF!#REF!</definedName>
    <definedName name="MLNKdc540b1653014c88a67ce3e63b233581" hidden="1" xml:space="preserve"> [29]EX_13WCF!#REF!</definedName>
    <definedName name="MLNKdd784700188c43aaac0e4bd2d6d21af3" localSheetId="8" hidden="1">#REF!</definedName>
    <definedName name="MLNKdd784700188c43aaac0e4bd2d6d21af3" localSheetId="3" hidden="1">#REF!</definedName>
    <definedName name="MLNKdd784700188c43aaac0e4bd2d6d21af3" localSheetId="6" hidden="1">#REF!</definedName>
    <definedName name="MLNKdd784700188c43aaac0e4bd2d6d21af3" localSheetId="9" hidden="1">#REF!</definedName>
    <definedName name="MLNKdd784700188c43aaac0e4bd2d6d21af3" hidden="1">#REF!</definedName>
    <definedName name="MLNKde028b07903e49a1b07f84b69b0242c3" localSheetId="6" hidden="1">#REF!</definedName>
    <definedName name="MLNKde028b07903e49a1b07f84b69b0242c3" hidden="1">#REF!</definedName>
    <definedName name="MLNKdf04489994304a3f97d281f9fa73f034" localSheetId="8" hidden="1">#REF!</definedName>
    <definedName name="MLNKdf04489994304a3f97d281f9fa73f034" localSheetId="6" hidden="1">#REF!</definedName>
    <definedName name="MLNKdf04489994304a3f97d281f9fa73f034" localSheetId="9" hidden="1">#REF!</definedName>
    <definedName name="MLNKdf04489994304a3f97d281f9fa73f034" hidden="1">#REF!</definedName>
    <definedName name="MLNKdf5caf4e0e6a4d17831719e6acee4572" localSheetId="8" hidden="1">#REF!</definedName>
    <definedName name="MLNKdf5caf4e0e6a4d17831719e6acee4572" localSheetId="6" hidden="1">#REF!</definedName>
    <definedName name="MLNKdf5caf4e0e6a4d17831719e6acee4572" hidden="1">#REF!</definedName>
    <definedName name="MLNKdf7b39d34667409c95462c25978584ad" localSheetId="6" hidden="1">#REF!</definedName>
    <definedName name="MLNKdf7b39d34667409c95462c25978584ad" hidden="1">#REF!</definedName>
    <definedName name="MLNKe0a3e82ecea64e02b4d71c2ec52b4a5f" localSheetId="6" hidden="1">#REF!</definedName>
    <definedName name="MLNKe0a3e82ecea64e02b4d71c2ec52b4a5f" hidden="1">#REF!</definedName>
    <definedName name="MLNKe101f801665548a08e039d3183cc252f" localSheetId="6" hidden="1">#REF!</definedName>
    <definedName name="MLNKe101f801665548a08e039d3183cc252f" hidden="1">#REF!</definedName>
    <definedName name="MLNKe15d8bfb7c78473ba833a0b8fb531e7a" localSheetId="6" hidden="1">#REF!</definedName>
    <definedName name="MLNKe15d8bfb7c78473ba833a0b8fb531e7a" hidden="1">#REF!</definedName>
    <definedName name="MLNKe20944887eb84e1ba227fdb7c8b68ec5" localSheetId="8" hidden="1">#REF!</definedName>
    <definedName name="MLNKe20944887eb84e1ba227fdb7c8b68ec5" localSheetId="6" hidden="1">#REF!</definedName>
    <definedName name="MLNKe20944887eb84e1ba227fdb7c8b68ec5" localSheetId="9" hidden="1">#REF!</definedName>
    <definedName name="MLNKe20944887eb84e1ba227fdb7c8b68ec5" hidden="1">#REF!</definedName>
    <definedName name="MLNKe367e4256edd4c78ac89b8b89adf6305" localSheetId="8" hidden="1">#REF!</definedName>
    <definedName name="MLNKe367e4256edd4c78ac89b8b89adf6305" localSheetId="6" hidden="1">#REF!</definedName>
    <definedName name="MLNKe367e4256edd4c78ac89b8b89adf6305" localSheetId="9" hidden="1">#REF!</definedName>
    <definedName name="MLNKe367e4256edd4c78ac89b8b89adf6305" hidden="1">#REF!</definedName>
    <definedName name="MLNKe3801a78f88f4bb0af36985252ace683" localSheetId="8" hidden="1">#REF!</definedName>
    <definedName name="MLNKe3801a78f88f4bb0af36985252ace683" localSheetId="6" hidden="1">#REF!</definedName>
    <definedName name="MLNKe3801a78f88f4bb0af36985252ace683" hidden="1">#REF!</definedName>
    <definedName name="MLNKe38279966f754476be6f361af519f88f" localSheetId="8" hidden="1">#REF!</definedName>
    <definedName name="MLNKe38279966f754476be6f361af519f88f" localSheetId="6" hidden="1">#REF!</definedName>
    <definedName name="MLNKe38279966f754476be6f361af519f88f" hidden="1">#REF!</definedName>
    <definedName name="MLNKe38b0304c6e14fcdbd573ee8ff096b71" localSheetId="6" hidden="1">#REF!</definedName>
    <definedName name="MLNKe38b0304c6e14fcdbd573ee8ff096b71" hidden="1">#REF!</definedName>
    <definedName name="MLNKe3de2b25ed2a4fcdb532085f4626be8b" localSheetId="6" hidden="1">#REF!</definedName>
    <definedName name="MLNKe3de2b25ed2a4fcdb532085f4626be8b" hidden="1">#REF!</definedName>
    <definedName name="MLNKe4957daaf9eb4a1ea6e0ae5b9284ba9a" localSheetId="6" hidden="1">#REF!</definedName>
    <definedName name="MLNKe4957daaf9eb4a1ea6e0ae5b9284ba9a" hidden="1">#REF!</definedName>
    <definedName name="MLNKe49bbe102cbe481c83b982dc5eb99c75" localSheetId="6" hidden="1">#REF!</definedName>
    <definedName name="MLNKe49bbe102cbe481c83b982dc5eb99c75" hidden="1">#REF!</definedName>
    <definedName name="MLNKe4c078a0196a49de8d50e8ae6bdcc558" localSheetId="6" hidden="1">#REF!</definedName>
    <definedName name="MLNKe4c078a0196a49de8d50e8ae6bdcc558" hidden="1">#REF!</definedName>
    <definedName name="MLNKe4df9b0ee93f49bfa3cebb2385be6721" localSheetId="8" hidden="1">#REF!</definedName>
    <definedName name="MLNKe4df9b0ee93f49bfa3cebb2385be6721" localSheetId="6" hidden="1">#REF!</definedName>
    <definedName name="MLNKe4df9b0ee93f49bfa3cebb2385be6721" localSheetId="9" hidden="1">#REF!</definedName>
    <definedName name="MLNKe4df9b0ee93f49bfa3cebb2385be6721" hidden="1">#REF!</definedName>
    <definedName name="MLNKe5b4a1fc432d4c12b49fd9d7aff55457" localSheetId="8" hidden="1">#REF!</definedName>
    <definedName name="MLNKe5b4a1fc432d4c12b49fd9d7aff55457" localSheetId="6" hidden="1">#REF!</definedName>
    <definedName name="MLNKe5b4a1fc432d4c12b49fd9d7aff55457" localSheetId="9" hidden="1">#REF!</definedName>
    <definedName name="MLNKe5b4a1fc432d4c12b49fd9d7aff55457" hidden="1">#REF!</definedName>
    <definedName name="MLNKe681e8ce59ea4ec4a572ebe2141df7d0" localSheetId="8" hidden="1">#REF!</definedName>
    <definedName name="MLNKe681e8ce59ea4ec4a572ebe2141df7d0" localSheetId="6" hidden="1">#REF!</definedName>
    <definedName name="MLNKe681e8ce59ea4ec4a572ebe2141df7d0" hidden="1">#REF!</definedName>
    <definedName name="MLNKe68bc2eae14144b7a1fc43fe2ebfaa65" localSheetId="8" hidden="1">#REF!</definedName>
    <definedName name="MLNKe68bc2eae14144b7a1fc43fe2ebfaa65" localSheetId="6" hidden="1">#REF!</definedName>
    <definedName name="MLNKe68bc2eae14144b7a1fc43fe2ebfaa65" hidden="1">#REF!</definedName>
    <definedName name="MLNKe6e54db7691a4821a439522821796f8e" localSheetId="6" hidden="1">#REF!</definedName>
    <definedName name="MLNKe6e54db7691a4821a439522821796f8e" hidden="1">#REF!</definedName>
    <definedName name="MLNKe768a3fd5af143beaff39adac7b4fb2e" localSheetId="8" hidden="1">#REF!</definedName>
    <definedName name="MLNKe768a3fd5af143beaff39adac7b4fb2e" localSheetId="6" hidden="1">#REF!</definedName>
    <definedName name="MLNKe768a3fd5af143beaff39adac7b4fb2e" localSheetId="9" hidden="1">#REF!</definedName>
    <definedName name="MLNKe768a3fd5af143beaff39adac7b4fb2e" hidden="1">#REF!</definedName>
    <definedName name="MLNKe7823e83a54944c8a76e160e6a946ff6" localSheetId="8" hidden="1">#REF!</definedName>
    <definedName name="MLNKe7823e83a54944c8a76e160e6a946ff6" localSheetId="6" hidden="1">#REF!</definedName>
    <definedName name="MLNKe7823e83a54944c8a76e160e6a946ff6" localSheetId="9" hidden="1">#REF!</definedName>
    <definedName name="MLNKe7823e83a54944c8a76e160e6a946ff6" hidden="1">#REF!</definedName>
    <definedName name="MLNKe8312b1ac7544f699a6e51353d45ca4d" localSheetId="8" hidden="1">#REF!</definedName>
    <definedName name="MLNKe8312b1ac7544f699a6e51353d45ca4d" localSheetId="6" hidden="1">#REF!</definedName>
    <definedName name="MLNKe8312b1ac7544f699a6e51353d45ca4d" hidden="1">#REF!</definedName>
    <definedName name="MLNKe96f548d2c5442b8b620df06fb00ea72" localSheetId="8" hidden="1">#REF!</definedName>
    <definedName name="MLNKe96f548d2c5442b8b620df06fb00ea72" localSheetId="6" hidden="1">#REF!</definedName>
    <definedName name="MLNKe96f548d2c5442b8b620df06fb00ea72" localSheetId="9" hidden="1">#REF!</definedName>
    <definedName name="MLNKe96f548d2c5442b8b620df06fb00ea72" hidden="1">#REF!</definedName>
    <definedName name="MLNKea0bd8df58fa47aa8a8cffb2990cbed8" localSheetId="8" hidden="1">#REF!</definedName>
    <definedName name="MLNKea0bd8df58fa47aa8a8cffb2990cbed8" localSheetId="6" hidden="1">#REF!</definedName>
    <definedName name="MLNKea0bd8df58fa47aa8a8cffb2990cbed8" hidden="1">#REF!</definedName>
    <definedName name="MLNKeb1d5e4a4a414d659e3b9fd0d27cd1f0" localSheetId="8" hidden="1">#REF!</definedName>
    <definedName name="MLNKeb1d5e4a4a414d659e3b9fd0d27cd1f0" localSheetId="6" hidden="1">#REF!</definedName>
    <definedName name="MLNKeb1d5e4a4a414d659e3b9fd0d27cd1f0" localSheetId="9" hidden="1">#REF!</definedName>
    <definedName name="MLNKeb1d5e4a4a414d659e3b9fd0d27cd1f0" hidden="1">#REF!</definedName>
    <definedName name="MLNKeb2c235dfd4d445d813aaee85b1c01ea" localSheetId="8" hidden="1">#REF!</definedName>
    <definedName name="MLNKeb2c235dfd4d445d813aaee85b1c01ea" localSheetId="6" hidden="1">#REF!</definedName>
    <definedName name="MLNKeb2c235dfd4d445d813aaee85b1c01ea" hidden="1">#REF!</definedName>
    <definedName name="MLNKebd76e8c5e1047d99182ae05fa70403c" localSheetId="8" hidden="1">#REF!</definedName>
    <definedName name="MLNKebd76e8c5e1047d99182ae05fa70403c" localSheetId="6" hidden="1">#REF!</definedName>
    <definedName name="MLNKebd76e8c5e1047d99182ae05fa70403c" localSheetId="9" hidden="1">#REF!</definedName>
    <definedName name="MLNKebd76e8c5e1047d99182ae05fa70403c" hidden="1">#REF!</definedName>
    <definedName name="MLNKec5ae76f6d63450a92cbb4402d7e67aa" localSheetId="8" hidden="1">#REF!</definedName>
    <definedName name="MLNKec5ae76f6d63450a92cbb4402d7e67aa" localSheetId="6" hidden="1">#REF!</definedName>
    <definedName name="MLNKec5ae76f6d63450a92cbb4402d7e67aa" hidden="1">#REF!</definedName>
    <definedName name="MLNKec780d6aadd844acab6521c80f8d46dc" localSheetId="8" hidden="1">#REF!</definedName>
    <definedName name="MLNKec780d6aadd844acab6521c80f8d46dc" localSheetId="6" hidden="1">#REF!</definedName>
    <definedName name="MLNKec780d6aadd844acab6521c80f8d46dc" hidden="1">#REF!</definedName>
    <definedName name="MLNKed4c712987ed4a26914aacabb3cb5a07" localSheetId="8" hidden="1">#REF!</definedName>
    <definedName name="MLNKed4c712987ed4a26914aacabb3cb5a07" localSheetId="6" hidden="1">#REF!</definedName>
    <definedName name="MLNKed4c712987ed4a26914aacabb3cb5a07" localSheetId="9" hidden="1">#REF!</definedName>
    <definedName name="MLNKed4c712987ed4a26914aacabb3cb5a07" hidden="1">#REF!</definedName>
    <definedName name="MLNKeddc187a60694639a530d9f81932b352" localSheetId="8" hidden="1">#REF!</definedName>
    <definedName name="MLNKeddc187a60694639a530d9f81932b352" localSheetId="6" hidden="1">#REF!</definedName>
    <definedName name="MLNKeddc187a60694639a530d9f81932b352" hidden="1">#REF!</definedName>
    <definedName name="MLNKee18904b977444c4a81c4150ab7003f3" localSheetId="8" hidden="1">#REF!</definedName>
    <definedName name="MLNKee18904b977444c4a81c4150ab7003f3" localSheetId="6" hidden="1">#REF!</definedName>
    <definedName name="MLNKee18904b977444c4a81c4150ab7003f3" hidden="1">#REF!</definedName>
    <definedName name="MLNKee67bd5619e1462d88447b08abd8c0ef" localSheetId="8" hidden="1">#REF!</definedName>
    <definedName name="MLNKee67bd5619e1462d88447b08abd8c0ef" localSheetId="6" hidden="1">#REF!</definedName>
    <definedName name="MLNKee67bd5619e1462d88447b08abd8c0ef" localSheetId="9" hidden="1">#REF!</definedName>
    <definedName name="MLNKee67bd5619e1462d88447b08abd8c0ef" hidden="1">#REF!</definedName>
    <definedName name="MLNKeeb339a109374f9d80115674cfecbde9" localSheetId="8" hidden="1">#REF!</definedName>
    <definedName name="MLNKeeb339a109374f9d80115674cfecbde9" localSheetId="6" hidden="1">#REF!</definedName>
    <definedName name="MLNKeeb339a109374f9d80115674cfecbde9" hidden="1">#REF!</definedName>
    <definedName name="MLNKef55fa396e3d42d4b6a5646d3529262b" localSheetId="8" hidden="1">#REF!</definedName>
    <definedName name="MLNKef55fa396e3d42d4b6a5646d3529262b" localSheetId="6" hidden="1">#REF!</definedName>
    <definedName name="MLNKef55fa396e3d42d4b6a5646d3529262b" hidden="1">#REF!</definedName>
    <definedName name="MLNKef8a5f8c83064d99b57e8eb88e47942c" localSheetId="6" hidden="1">#REF!</definedName>
    <definedName name="MLNKef8a5f8c83064d99b57e8eb88e47942c" hidden="1">#REF!</definedName>
    <definedName name="MLNKf05c855193ca4186968bd3b28a68a3f9" localSheetId="6" hidden="1">#REF!</definedName>
    <definedName name="MLNKf05c855193ca4186968bd3b28a68a3f9" hidden="1">#REF!</definedName>
    <definedName name="MLNKf09745d38e954715b3719bd40068ebcd" localSheetId="8" hidden="1">'[31]Proprietary Fcst'!#REF!</definedName>
    <definedName name="MLNKf09745d38e954715b3719bd40068ebcd" localSheetId="6" hidden="1">'[31]Proprietary Fcst'!#REF!</definedName>
    <definedName name="MLNKf09745d38e954715b3719bd40068ebcd" localSheetId="9" hidden="1">'[31]Proprietary Fcst'!#REF!</definedName>
    <definedName name="MLNKf09745d38e954715b3719bd40068ebcd" localSheetId="5" hidden="1">'[31]Proprietary Fcst'!#REF!</definedName>
    <definedName name="MLNKf09745d38e954715b3719bd40068ebcd" hidden="1">'[31]Proprietary Fcst'!#REF!</definedName>
    <definedName name="MLNKf25d690c0c9040969651078a0fd34468" localSheetId="8" hidden="1">#REF!</definedName>
    <definedName name="MLNKf25d690c0c9040969651078a0fd34468" localSheetId="6" hidden="1">#REF!</definedName>
    <definedName name="MLNKf25d690c0c9040969651078a0fd34468" localSheetId="9" hidden="1">#REF!</definedName>
    <definedName name="MLNKf25d690c0c9040969651078a0fd34468" hidden="1">#REF!</definedName>
    <definedName name="MLNKf3d83f5b96e941b0932a1f43f6d6991a" localSheetId="8" hidden="1">#REF!</definedName>
    <definedName name="MLNKf3d83f5b96e941b0932a1f43f6d6991a" localSheetId="6" hidden="1">#REF!</definedName>
    <definedName name="MLNKf3d83f5b96e941b0932a1f43f6d6991a" localSheetId="9" hidden="1">#REF!</definedName>
    <definedName name="MLNKf3d83f5b96e941b0932a1f43f6d6991a" hidden="1">#REF!</definedName>
    <definedName name="MLNKf5156a0cee3344af9231fa8b11e9484f" localSheetId="8" hidden="1">#REF!</definedName>
    <definedName name="MLNKf5156a0cee3344af9231fa8b11e9484f" localSheetId="6" hidden="1">#REF!</definedName>
    <definedName name="MLNKf5156a0cee3344af9231fa8b11e9484f" localSheetId="9" hidden="1">#REF!</definedName>
    <definedName name="MLNKf5156a0cee3344af9231fa8b11e9484f" hidden="1">#REF!</definedName>
    <definedName name="MLNKf5ac4fb13bcd468c9dba17c408fb6571" localSheetId="8" hidden="1">#REF!</definedName>
    <definedName name="MLNKf5ac4fb13bcd468c9dba17c408fb6571" localSheetId="6" hidden="1">#REF!</definedName>
    <definedName name="MLNKf5ac4fb13bcd468c9dba17c408fb6571" hidden="1">#REF!</definedName>
    <definedName name="MLNKf5c641a89179411482ca8ffb35fdbcd0" localSheetId="6" hidden="1">#REF!</definedName>
    <definedName name="MLNKf5c641a89179411482ca8ffb35fdbcd0" hidden="1">#REF!</definedName>
    <definedName name="MLNKf60a89fa14a944ffa81a4b2b2c5a6a65" localSheetId="6" hidden="1">#REF!</definedName>
    <definedName name="MLNKf60a89fa14a944ffa81a4b2b2c5a6a65" hidden="1">#REF!</definedName>
    <definedName name="MLNKf69d90895223406595354e1a016a0b55" localSheetId="6" hidden="1">#REF!</definedName>
    <definedName name="MLNKf69d90895223406595354e1a016a0b55" hidden="1">#REF!</definedName>
    <definedName name="MLNKf6ff47807254415683e2e72ea28f73a6" localSheetId="6" hidden="1">#REF!</definedName>
    <definedName name="MLNKf6ff47807254415683e2e72ea28f73a6" hidden="1">#REF!</definedName>
    <definedName name="MLNKf7b01b58e55d4d98b18ea36659e07768" localSheetId="6" hidden="1">#REF!</definedName>
    <definedName name="MLNKf7b01b58e55d4d98b18ea36659e07768" hidden="1">#REF!</definedName>
    <definedName name="MLNKf7c6dc0b1f7b4cd79e8e5ea6ab59a1e8" localSheetId="6" hidden="1">#REF!</definedName>
    <definedName name="MLNKf7c6dc0b1f7b4cd79e8e5ea6ab59a1e8" hidden="1">#REF!</definedName>
    <definedName name="MLNKf7dc7c8e02d0429f82eea42d7c131cac" localSheetId="6" hidden="1">#REF!</definedName>
    <definedName name="MLNKf7dc7c8e02d0429f82eea42d7c131cac" hidden="1">#REF!</definedName>
    <definedName name="MLNKfa0e88ca68f94eb68067d515b17f6739" localSheetId="8" hidden="1">#REF!</definedName>
    <definedName name="MLNKfa0e88ca68f94eb68067d515b17f6739" localSheetId="6" hidden="1">#REF!</definedName>
    <definedName name="MLNKfa0e88ca68f94eb68067d515b17f6739" localSheetId="9" hidden="1">#REF!</definedName>
    <definedName name="MLNKfa0e88ca68f94eb68067d515b17f6739" hidden="1">#REF!</definedName>
    <definedName name="MLNKfa791a191b41434c8e46cb15e1c7aa7c" localSheetId="8" hidden="1">#REF!</definedName>
    <definedName name="MLNKfa791a191b41434c8e46cb15e1c7aa7c" localSheetId="6" hidden="1">#REF!</definedName>
    <definedName name="MLNKfa791a191b41434c8e46cb15e1c7aa7c" hidden="1">#REF!</definedName>
    <definedName name="MLNKfaee2e53933a492e98ec8109d03578fe" localSheetId="8" hidden="1">#REF!</definedName>
    <definedName name="MLNKfaee2e53933a492e98ec8109d03578fe" localSheetId="6" hidden="1">#REF!</definedName>
    <definedName name="MLNKfaee2e53933a492e98ec8109d03578fe" localSheetId="9" hidden="1">#REF!</definedName>
    <definedName name="MLNKfaee2e53933a492e98ec8109d03578fe" hidden="1">#REF!</definedName>
    <definedName name="MLNKfbd20e26625a4a6d95d1d5f87a5c06be" localSheetId="8" hidden="1">#REF!</definedName>
    <definedName name="MLNKfbd20e26625a4a6d95d1d5f87a5c06be" localSheetId="6" hidden="1">#REF!</definedName>
    <definedName name="MLNKfbd20e26625a4a6d95d1d5f87a5c06be" hidden="1">#REF!</definedName>
    <definedName name="MLNKfc1eb932feeb44998c31bb3c1c820e41" localSheetId="8" hidden="1">#REF!</definedName>
    <definedName name="MLNKfc1eb932feeb44998c31bb3c1c820e41" localSheetId="6" hidden="1">#REF!</definedName>
    <definedName name="MLNKfc1eb932feeb44998c31bb3c1c820e41" hidden="1">#REF!</definedName>
    <definedName name="MLNKfc3d4045ac6546bbb96fb436de2a6736" localSheetId="6" hidden="1">#REF!</definedName>
    <definedName name="MLNKfc3d4045ac6546bbb96fb436de2a6736" hidden="1">#REF!</definedName>
    <definedName name="MLNKfc73d232647645828ea4844e98b41c9f" localSheetId="6" hidden="1">#REF!</definedName>
    <definedName name="MLNKfc73d232647645828ea4844e98b41c9f" hidden="1">#REF!</definedName>
    <definedName name="MLNKfc85833d86264a5abe1e9d21c923318a" localSheetId="6" hidden="1">#REF!</definedName>
    <definedName name="MLNKfc85833d86264a5abe1e9d21c923318a" hidden="1">#REF!</definedName>
    <definedName name="MLNKfce6e9edb9824a87af81b209f9c5283c" localSheetId="6" hidden="1">#REF!</definedName>
    <definedName name="MLNKfce6e9edb9824a87af81b209f9c5283c" hidden="1">#REF!</definedName>
    <definedName name="MLNKfe57550892dd4400bc1fa56bb0c2bdde" localSheetId="6" hidden="1">#REF!</definedName>
    <definedName name="MLNKfe57550892dd4400bc1fa56bb0c2bdde" hidden="1">#REF!</definedName>
    <definedName name="MLNKffcae4d64e6644c190307811b03f3c98" localSheetId="8" hidden="1">#REF!</definedName>
    <definedName name="MLNKffcae4d64e6644c190307811b03f3c98" localSheetId="6" hidden="1">#REF!</definedName>
    <definedName name="MLNKffcae4d64e6644c190307811b03f3c98" localSheetId="9" hidden="1">#REF!</definedName>
    <definedName name="MLNKffcae4d64e6644c190307811b03f3c98" hidden="1">#REF!</definedName>
    <definedName name="MMMMMMM" localSheetId="8" hidden="1">'[22]Backup data'!#REF!</definedName>
    <definedName name="MMMMMMM" localSheetId="6" hidden="1">'[22]Backup data'!#REF!</definedName>
    <definedName name="MMMMMMM" localSheetId="9" hidden="1">'[22]Backup data'!#REF!</definedName>
    <definedName name="MMMMMMM" localSheetId="5" hidden="1">'[22]Backup data'!#REF!</definedName>
    <definedName name="MMMMMMM" hidden="1">'[22]Backup data'!#REF!</definedName>
    <definedName name="newdata_03" localSheetId="8" hidden="1">'[33]Income Statement'!#REF!</definedName>
    <definedName name="newdata_03" localSheetId="6" hidden="1">'[33]Income Statement'!#REF!</definedName>
    <definedName name="newdata_03" localSheetId="9" hidden="1">'[33]Income Statement'!#REF!</definedName>
    <definedName name="newdata_03" hidden="1">'[33]Income Statement'!#REF!</definedName>
    <definedName name="NNNNNNNN" localSheetId="8" hidden="1">'[22]Backup data'!#REF!</definedName>
    <definedName name="NNNNNNNN" localSheetId="6" hidden="1">'[22]Backup data'!#REF!</definedName>
    <definedName name="NNNNNNNN" localSheetId="9" hidden="1">'[22]Backup data'!#REF!</definedName>
    <definedName name="NNNNNNNN" hidden="1">'[22]Backup data'!#REF!</definedName>
    <definedName name="NO" localSheetId="8" hidden="1">{"'Sheet1'!$A$1:$J$121"}</definedName>
    <definedName name="NO" localSheetId="3" hidden="1">{"'Sheet1'!$A$1:$J$121"}</definedName>
    <definedName name="NO" localSheetId="6" hidden="1">{"'Sheet1'!$A$1:$J$121"}</definedName>
    <definedName name="NO" localSheetId="9" hidden="1">{"'Sheet1'!$A$1:$J$121"}</definedName>
    <definedName name="NO" localSheetId="5" hidden="1">{"'Sheet1'!$A$1:$J$121"}</definedName>
    <definedName name="NO" hidden="1">{"'Sheet1'!$A$1:$J$121"}</definedName>
    <definedName name="old_1" hidden="1">[34]old!$V$5</definedName>
    <definedName name="oooo" localSheetId="8" hidden="1">#REF!</definedName>
    <definedName name="oooo" localSheetId="6" hidden="1">#REF!</definedName>
    <definedName name="oooo" localSheetId="9" hidden="1">#REF!</definedName>
    <definedName name="oooo" hidden="1">#REF!</definedName>
    <definedName name="Pal_Workbook_GUID" hidden="1">"ZNKQLAX5J3K18YY4TKR1FKU4"</definedName>
    <definedName name="Peerless" localSheetId="8" hidden="1">'[33]Income Statement'!#REF!</definedName>
    <definedName name="Peerless" localSheetId="6" hidden="1">'[33]Income Statement'!#REF!</definedName>
    <definedName name="Peerless" localSheetId="9" hidden="1">'[33]Income Statement'!#REF!</definedName>
    <definedName name="Peerless" localSheetId="5" hidden="1">'[33]Income Statement'!#REF!</definedName>
    <definedName name="Peerless" hidden="1">'[33]Income Statement'!#REF!</definedName>
    <definedName name="Peerless_Oil" localSheetId="8" hidden="1">'[33]Income Statement'!#REF!</definedName>
    <definedName name="Peerless_Oil" localSheetId="9" hidden="1">'[33]Income Statement'!#REF!</definedName>
    <definedName name="Peerless_Oil" hidden="1">'[33]Income Statement'!#REF!</definedName>
    <definedName name="plp" localSheetId="8" hidden="1">#REF!</definedName>
    <definedName name="plp" localSheetId="6" hidden="1">#REF!</definedName>
    <definedName name="plp" localSheetId="9" hidden="1">#REF!</definedName>
    <definedName name="plp" hidden="1">#REF!</definedName>
    <definedName name="pp" localSheetId="8" hidden="1">#REF!</definedName>
    <definedName name="pp" localSheetId="6" hidden="1">#REF!</definedName>
    <definedName name="pp" localSheetId="9" hidden="1">#REF!</definedName>
    <definedName name="pp" hidden="1">#REF!</definedName>
    <definedName name="_xlnm.Print_Area" localSheetId="2">'B2A Summary'!$A$1:$M$51</definedName>
    <definedName name="_xlnm.Print_Area" localSheetId="4">'Monthly Expenses'!$A$1:$BQ$90</definedName>
    <definedName name="_xlnm.Print_Area" localSheetId="3">'Monthly Revenues'!$A$1:$BP$66</definedName>
    <definedName name="_xlnm.Print_Area" localSheetId="5">'Variances Detail'!$B$2:$G$38</definedName>
    <definedName name="Prolinks" localSheetId="8" hidden="1">#REF!</definedName>
    <definedName name="Prolinks" localSheetId="6" hidden="1">#REF!</definedName>
    <definedName name="Prolinks" localSheetId="9" hidden="1">#REF!</definedName>
    <definedName name="Prolinks" hidden="1">#REF!</definedName>
    <definedName name="prolinks_01a0c545244d4f229c69e2c67ee9ea9d" localSheetId="8" hidden="1">#REF!</definedName>
    <definedName name="prolinks_01a0c545244d4f229c69e2c67ee9ea9d" localSheetId="6" hidden="1">#REF!</definedName>
    <definedName name="prolinks_01a0c545244d4f229c69e2c67ee9ea9d" localSheetId="9" hidden="1">#REF!</definedName>
    <definedName name="prolinks_01a0c545244d4f229c69e2c67ee9ea9d" hidden="1">#REF!</definedName>
    <definedName name="prolinks_0596fd2adbfc47d9ac3dcd5e1105a21e" localSheetId="6" hidden="1">#REF!</definedName>
    <definedName name="prolinks_0596fd2adbfc47d9ac3dcd5e1105a21e" hidden="1">#REF!</definedName>
    <definedName name="prolinks_05b6403fe6544606bca0a8a09800be0e" localSheetId="6" hidden="1">#REF!</definedName>
    <definedName name="prolinks_05b6403fe6544606bca0a8a09800be0e" hidden="1">#REF!</definedName>
    <definedName name="prolinks_07079316794a4c46b6138c660d6cab03" localSheetId="6" hidden="1">#REF!</definedName>
    <definedName name="prolinks_07079316794a4c46b6138c660d6cab03" hidden="1">#REF!</definedName>
    <definedName name="prolinks_084ed1bfada6443a8affa63e32e51247" localSheetId="6" hidden="1">#REF!</definedName>
    <definedName name="prolinks_084ed1bfada6443a8affa63e32e51247" hidden="1">#REF!</definedName>
    <definedName name="prolinks_0bd622004eaf4b0aa10ea0454f7737d3" localSheetId="6" hidden="1">#REF!</definedName>
    <definedName name="prolinks_0bd622004eaf4b0aa10ea0454f7737d3" hidden="1">#REF!</definedName>
    <definedName name="prolinks_0c39044a3d254a02b33af0ca7ef1260d" localSheetId="6" hidden="1">#REF!</definedName>
    <definedName name="prolinks_0c39044a3d254a02b33af0ca7ef1260d" hidden="1">#REF!</definedName>
    <definedName name="prolinks_153e906add294d409d3bee7cebfbd3aa" localSheetId="6" hidden="1">#REF!</definedName>
    <definedName name="prolinks_153e906add294d409d3bee7cebfbd3aa" hidden="1">#REF!</definedName>
    <definedName name="prolinks_16c801b6d5414c808dc66f9650a35a32" localSheetId="6" hidden="1">#REF!</definedName>
    <definedName name="prolinks_16c801b6d5414c808dc66f9650a35a32" hidden="1">#REF!</definedName>
    <definedName name="prolinks_1894464ecd844143a98140f3ac4ef19e" localSheetId="6" hidden="1">#REF!</definedName>
    <definedName name="prolinks_1894464ecd844143a98140f3ac4ef19e" hidden="1">#REF!</definedName>
    <definedName name="prolinks_1a1180f1f3e641ed9c22276f0fe7150f" localSheetId="8" hidden="1">[35]Proposal!#REF!</definedName>
    <definedName name="prolinks_1a1180f1f3e641ed9c22276f0fe7150f" localSheetId="9" hidden="1">[35]Proposal!#REF!</definedName>
    <definedName name="prolinks_1a1180f1f3e641ed9c22276f0fe7150f" hidden="1">[35]Proposal!#REF!</definedName>
    <definedName name="prolinks_1b10443825df43a5bbcde18ad7b18113" localSheetId="8" hidden="1">#REF!</definedName>
    <definedName name="prolinks_1b10443825df43a5bbcde18ad7b18113" localSheetId="6" hidden="1">#REF!</definedName>
    <definedName name="prolinks_1b10443825df43a5bbcde18ad7b18113" localSheetId="9" hidden="1">#REF!</definedName>
    <definedName name="prolinks_1b10443825df43a5bbcde18ad7b18113" hidden="1">#REF!</definedName>
    <definedName name="prolinks_1e840767a25b4ad08fa3dc104c1c19c4" localSheetId="8" hidden="1">#REF!</definedName>
    <definedName name="prolinks_1e840767a25b4ad08fa3dc104c1c19c4" localSheetId="6" hidden="1">#REF!</definedName>
    <definedName name="prolinks_1e840767a25b4ad08fa3dc104c1c19c4" localSheetId="9" hidden="1">#REF!</definedName>
    <definedName name="prolinks_1e840767a25b4ad08fa3dc104c1c19c4" hidden="1">#REF!</definedName>
    <definedName name="prolinks_2315b8bd8bcc4444a08b48b2c77053ca" localSheetId="6" hidden="1">#REF!</definedName>
    <definedName name="prolinks_2315b8bd8bcc4444a08b48b2c77053ca" hidden="1">#REF!</definedName>
    <definedName name="prolinks_251191970339467cab486c77ead21660" localSheetId="6" hidden="1">#REF!</definedName>
    <definedName name="prolinks_251191970339467cab486c77ead21660" hidden="1">#REF!</definedName>
    <definedName name="prolinks_269280657b0c40669ef2af3dbb710223" localSheetId="6" hidden="1">#REF!</definedName>
    <definedName name="prolinks_269280657b0c40669ef2af3dbb710223" hidden="1">#REF!</definedName>
    <definedName name="prolinks_297e01ee305549e7a2a9f942c5c52474" localSheetId="6" hidden="1">#REF!</definedName>
    <definedName name="prolinks_297e01ee305549e7a2a9f942c5c52474" hidden="1">#REF!</definedName>
    <definedName name="prolinks_29e19fe27bcc451e950ff0f11bd9a54e" localSheetId="6" hidden="1">#REF!</definedName>
    <definedName name="prolinks_29e19fe27bcc451e950ff0f11bd9a54e" hidden="1">#REF!</definedName>
    <definedName name="prolinks_29ee4a881da745cca1da125d14abce08" localSheetId="6" hidden="1">#REF!</definedName>
    <definedName name="prolinks_29ee4a881da745cca1da125d14abce08" hidden="1">#REF!</definedName>
    <definedName name="prolinks_2a30da71db3b42c88741a51b9cb339dd" localSheetId="6" hidden="1">#REF!</definedName>
    <definedName name="prolinks_2a30da71db3b42c88741a51b9cb339dd" hidden="1">#REF!</definedName>
    <definedName name="prolinks_2c4caad7f5944f7798d2a625ad989183" localSheetId="6" hidden="1">#REF!</definedName>
    <definedName name="prolinks_2c4caad7f5944f7798d2a625ad989183" hidden="1">#REF!</definedName>
    <definedName name="prolinks_2ce22f1b67544a8b99e88db841a1f1ec" localSheetId="6" hidden="1">#REF!</definedName>
    <definedName name="prolinks_2ce22f1b67544a8b99e88db841a1f1ec" hidden="1">#REF!</definedName>
    <definedName name="prolinks_2f1d7117ff404629bc717793b05a2956" localSheetId="6" hidden="1">#REF!</definedName>
    <definedName name="prolinks_2f1d7117ff404629bc717793b05a2956" hidden="1">#REF!</definedName>
    <definedName name="prolinks_302f9d26fad04e1bab3f36cdb2618eab" localSheetId="6" hidden="1">#REF!</definedName>
    <definedName name="prolinks_302f9d26fad04e1bab3f36cdb2618eab" hidden="1">#REF!</definedName>
    <definedName name="prolinks_311d0528edd74c82b9d45d06c98a92cb" localSheetId="6" hidden="1">#REF!</definedName>
    <definedName name="prolinks_311d0528edd74c82b9d45d06c98a92cb" hidden="1">#REF!</definedName>
    <definedName name="prolinks_31415462c3fd417db9b0ec9e6d00abdc" localSheetId="6" hidden="1">#REF!</definedName>
    <definedName name="prolinks_31415462c3fd417db9b0ec9e6d00abdc" hidden="1">#REF!</definedName>
    <definedName name="prolinks_3150f41485d1418491e3fbaa2d4f74cb" localSheetId="6" hidden="1">#REF!</definedName>
    <definedName name="prolinks_3150f41485d1418491e3fbaa2d4f74cb" hidden="1">#REF!</definedName>
    <definedName name="prolinks_3822661531d4453c834d7ea10d816693" localSheetId="6" hidden="1">#REF!</definedName>
    <definedName name="prolinks_3822661531d4453c834d7ea10d816693" hidden="1">#REF!</definedName>
    <definedName name="prolinks_3913934609ab4afebbafc48782261e35" localSheetId="6" hidden="1">#REF!</definedName>
    <definedName name="prolinks_3913934609ab4afebbafc48782261e35" hidden="1">#REF!</definedName>
    <definedName name="prolinks_396d4479c5554944954a234f1f19a13a" localSheetId="6" hidden="1">#REF!</definedName>
    <definedName name="prolinks_396d4479c5554944954a234f1f19a13a" hidden="1">#REF!</definedName>
    <definedName name="prolinks_398ce964af0b4cf6b43d8a3c029305a7" localSheetId="6" hidden="1">#REF!</definedName>
    <definedName name="prolinks_398ce964af0b4cf6b43d8a3c029305a7" hidden="1">#REF!</definedName>
    <definedName name="prolinks_3cc09d21fe9e4072801fa9d96b3f00cc" localSheetId="8" hidden="1">[35]Proposal!#REF!</definedName>
    <definedName name="prolinks_3cc09d21fe9e4072801fa9d96b3f00cc" localSheetId="9" hidden="1">[35]Proposal!#REF!</definedName>
    <definedName name="prolinks_3cc09d21fe9e4072801fa9d96b3f00cc" hidden="1">[35]Proposal!#REF!</definedName>
    <definedName name="prolinks_3d28d008ebba40b5a64fd754838e4b8e" localSheetId="8" hidden="1">#REF!</definedName>
    <definedName name="prolinks_3d28d008ebba40b5a64fd754838e4b8e" localSheetId="6" hidden="1">#REF!</definedName>
    <definedName name="prolinks_3d28d008ebba40b5a64fd754838e4b8e" localSheetId="9" hidden="1">#REF!</definedName>
    <definedName name="prolinks_3d28d008ebba40b5a64fd754838e4b8e" hidden="1">#REF!</definedName>
    <definedName name="prolinks_3e29fd8b9e3e4e2e8770f54e37e423dd" localSheetId="8" hidden="1">#REF!</definedName>
    <definedName name="prolinks_3e29fd8b9e3e4e2e8770f54e37e423dd" localSheetId="6" hidden="1">#REF!</definedName>
    <definedName name="prolinks_3e29fd8b9e3e4e2e8770f54e37e423dd" localSheetId="9" hidden="1">#REF!</definedName>
    <definedName name="prolinks_3e29fd8b9e3e4e2e8770f54e37e423dd" hidden="1">#REF!</definedName>
    <definedName name="prolinks_3efcb4254c274b7fb425f1162b75e951" localSheetId="6" hidden="1">#REF!</definedName>
    <definedName name="prolinks_3efcb4254c274b7fb425f1162b75e951" hidden="1">#REF!</definedName>
    <definedName name="prolinks_437bb4220c8e4ebeb6b3d9271afb1aab" localSheetId="6" hidden="1">#REF!</definedName>
    <definedName name="prolinks_437bb4220c8e4ebeb6b3d9271afb1aab" hidden="1">#REF!</definedName>
    <definedName name="prolinks_442ddd5473734c6f96b29c85c157aab0" localSheetId="6" hidden="1">#REF!</definedName>
    <definedName name="prolinks_442ddd5473734c6f96b29c85c157aab0" hidden="1">#REF!</definedName>
    <definedName name="prolinks_45dc3460c3f54620838861f7ff097bd7" localSheetId="6" hidden="1">#REF!</definedName>
    <definedName name="prolinks_45dc3460c3f54620838861f7ff097bd7" hidden="1">#REF!</definedName>
    <definedName name="prolinks_47159d94af764027946a892d6281337a" localSheetId="6" hidden="1">#REF!</definedName>
    <definedName name="prolinks_47159d94af764027946a892d6281337a" hidden="1">#REF!</definedName>
    <definedName name="prolinks_499ddfb95f9c4e21983d5b4f16720ed8" localSheetId="6" hidden="1">#REF!</definedName>
    <definedName name="prolinks_499ddfb95f9c4e21983d5b4f16720ed8" hidden="1">#REF!</definedName>
    <definedName name="prolinks_4ac541fb65aa4cffa7845318f2487856" localSheetId="6" hidden="1">#REF!</definedName>
    <definedName name="prolinks_4ac541fb65aa4cffa7845318f2487856" hidden="1">#REF!</definedName>
    <definedName name="prolinks_4b76ce19b1764f58a7de0c7badc1a4cc" localSheetId="6" hidden="1">#REF!</definedName>
    <definedName name="prolinks_4b76ce19b1764f58a7de0c7badc1a4cc" hidden="1">#REF!</definedName>
    <definedName name="prolinks_4c4ab9c9295844449e6ef6a37eaf4d74" localSheetId="6" hidden="1">#REF!</definedName>
    <definedName name="prolinks_4c4ab9c9295844449e6ef6a37eaf4d74" hidden="1">#REF!</definedName>
    <definedName name="prolinks_4f12b91b18f74a1dbe303ad750e877fd" localSheetId="6" hidden="1">#REF!</definedName>
    <definedName name="prolinks_4f12b91b18f74a1dbe303ad750e877fd" hidden="1">#REF!</definedName>
    <definedName name="prolinks_53c7c8aaf9f04cffbaa87348d9df0245" localSheetId="6" hidden="1">#REF!</definedName>
    <definedName name="prolinks_53c7c8aaf9f04cffbaa87348d9df0245" hidden="1">#REF!</definedName>
    <definedName name="prolinks_57fc0241e78544168405d3c45c0e84d1" localSheetId="6" hidden="1">#REF!</definedName>
    <definedName name="prolinks_57fc0241e78544168405d3c45c0e84d1" hidden="1">#REF!</definedName>
    <definedName name="prolinks_5a55b5157df94ea2b702089c4379a8bd" localSheetId="6" hidden="1">#REF!</definedName>
    <definedName name="prolinks_5a55b5157df94ea2b702089c4379a8bd" hidden="1">#REF!</definedName>
    <definedName name="prolinks_62db8ffd9b594b17859bc36f2fe3c672" localSheetId="6" hidden="1">#REF!</definedName>
    <definedName name="prolinks_62db8ffd9b594b17859bc36f2fe3c672" hidden="1">#REF!</definedName>
    <definedName name="prolinks_63a9bdf02b6c452a9a4c91b0f583bba1" localSheetId="6" hidden="1">#REF!</definedName>
    <definedName name="prolinks_63a9bdf02b6c452a9a4c91b0f583bba1" hidden="1">#REF!</definedName>
    <definedName name="prolinks_6536fc9dc9114ad2aab73e674b297019" localSheetId="6" hidden="1">#REF!</definedName>
    <definedName name="prolinks_6536fc9dc9114ad2aab73e674b297019" hidden="1">#REF!</definedName>
    <definedName name="prolinks_6aef5f4cf91d4dbea7b10dfab4dd0b69" localSheetId="6" hidden="1">#REF!</definedName>
    <definedName name="prolinks_6aef5f4cf91d4dbea7b10dfab4dd0b69" hidden="1">#REF!</definedName>
    <definedName name="prolinks_6c9f4dd2b1254dac81169534c956b14a" localSheetId="6" hidden="1">#REF!</definedName>
    <definedName name="prolinks_6c9f4dd2b1254dac81169534c956b14a" hidden="1">#REF!</definedName>
    <definedName name="prolinks_6ce43db491284e169954079042de7780" localSheetId="6" hidden="1">#REF!</definedName>
    <definedName name="prolinks_6ce43db491284e169954079042de7780" hidden="1">#REF!</definedName>
    <definedName name="prolinks_6e10ebbf83b94914b959794854db3bec" localSheetId="6" hidden="1">#REF!</definedName>
    <definedName name="prolinks_6e10ebbf83b94914b959794854db3bec" hidden="1">#REF!</definedName>
    <definedName name="prolinks_6e9fd860277a4bc699b9c43d2d7be378" localSheetId="6" hidden="1">#REF!</definedName>
    <definedName name="prolinks_6e9fd860277a4bc699b9c43d2d7be378" hidden="1">#REF!</definedName>
    <definedName name="prolinks_6fd65cba148d4852a159055e43b7364d" localSheetId="6" hidden="1">#REF!</definedName>
    <definedName name="prolinks_6fd65cba148d4852a159055e43b7364d" hidden="1">#REF!</definedName>
    <definedName name="prolinks_71091622e8f842c496418537f6f8232b" localSheetId="6" hidden="1">#REF!</definedName>
    <definedName name="prolinks_71091622e8f842c496418537f6f8232b" hidden="1">#REF!</definedName>
    <definedName name="prolinks_729ba1e1244044298e893fa24d15ef5b" localSheetId="6" hidden="1">#REF!</definedName>
    <definedName name="prolinks_729ba1e1244044298e893fa24d15ef5b" hidden="1">#REF!</definedName>
    <definedName name="prolinks_73bdf07f47594a918de2df613892ac5f" localSheetId="8" hidden="1">'[36]Capitalization Table'!#REF!</definedName>
    <definedName name="prolinks_73bdf07f47594a918de2df613892ac5f" localSheetId="9" hidden="1">'[36]Capitalization Table'!#REF!</definedName>
    <definedName name="prolinks_73bdf07f47594a918de2df613892ac5f" hidden="1">'[36]Capitalization Table'!#REF!</definedName>
    <definedName name="prolinks_76701a5f97af43c3a899f97fbb841c7d" localSheetId="8" hidden="1">#REF!</definedName>
    <definedName name="prolinks_76701a5f97af43c3a899f97fbb841c7d" localSheetId="6" hidden="1">#REF!</definedName>
    <definedName name="prolinks_76701a5f97af43c3a899f97fbb841c7d" localSheetId="9" hidden="1">#REF!</definedName>
    <definedName name="prolinks_76701a5f97af43c3a899f97fbb841c7d" hidden="1">#REF!</definedName>
    <definedName name="prolinks_783281649d824e239f361bda3d777126" localSheetId="8" hidden="1">#REF!</definedName>
    <definedName name="prolinks_783281649d824e239f361bda3d777126" localSheetId="6" hidden="1">#REF!</definedName>
    <definedName name="prolinks_783281649d824e239f361bda3d777126" localSheetId="9" hidden="1">#REF!</definedName>
    <definedName name="prolinks_783281649d824e239f361bda3d777126" hidden="1">#REF!</definedName>
    <definedName name="prolinks_7854b8c2bb6e4275a477329e39458a84" localSheetId="6" hidden="1">#REF!</definedName>
    <definedName name="prolinks_7854b8c2bb6e4275a477329e39458a84" hidden="1">#REF!</definedName>
    <definedName name="prolinks_7ab99053e479431b82ff19df79fe72c8" localSheetId="6" hidden="1">#REF!</definedName>
    <definedName name="prolinks_7ab99053e479431b82ff19df79fe72c8" hidden="1">#REF!</definedName>
    <definedName name="prolinks_7aff1d9dc2c244b8b8495d792eee85de" localSheetId="6" hidden="1">#REF!</definedName>
    <definedName name="prolinks_7aff1d9dc2c244b8b8495d792eee85de" hidden="1">#REF!</definedName>
    <definedName name="prolinks_7bdcd4efcc1f4fb588dacf81c60bb005" localSheetId="6" hidden="1">#REF!</definedName>
    <definedName name="prolinks_7bdcd4efcc1f4fb588dacf81c60bb005" hidden="1">#REF!</definedName>
    <definedName name="prolinks_7d02ebcac34d4e67951b8f51de0a0fe6" localSheetId="6" hidden="1">#REF!</definedName>
    <definedName name="prolinks_7d02ebcac34d4e67951b8f51de0a0fe6" hidden="1">#REF!</definedName>
    <definedName name="prolinks_7f58e1b33f1f46cfb9c8bb1c52fe1be0" localSheetId="6" hidden="1">#REF!</definedName>
    <definedName name="prolinks_7f58e1b33f1f46cfb9c8bb1c52fe1be0" hidden="1">#REF!</definedName>
    <definedName name="prolinks_813adc2f79724bdda86d936689968484" localSheetId="6" hidden="1">#REF!</definedName>
    <definedName name="prolinks_813adc2f79724bdda86d936689968484" hidden="1">#REF!</definedName>
    <definedName name="prolinks_81e6479f400441e4a47828e6bcebd1d6" localSheetId="6" hidden="1">#REF!</definedName>
    <definedName name="prolinks_81e6479f400441e4a47828e6bcebd1d6" hidden="1">#REF!</definedName>
    <definedName name="prolinks_838aa2644ebb4821875ecbaaa89b884d" localSheetId="6" hidden="1">#REF!</definedName>
    <definedName name="prolinks_838aa2644ebb4821875ecbaaa89b884d" hidden="1">#REF!</definedName>
    <definedName name="prolinks_8b07f12b2e8c4eff9e7641d70f4852c9" localSheetId="6" hidden="1">#REF!</definedName>
    <definedName name="prolinks_8b07f12b2e8c4eff9e7641d70f4852c9" hidden="1">#REF!</definedName>
    <definedName name="prolinks_8b5ec9efcc3d4ade9099d1de311e88fd" localSheetId="6" hidden="1">#REF!</definedName>
    <definedName name="prolinks_8b5ec9efcc3d4ade9099d1de311e88fd" hidden="1">#REF!</definedName>
    <definedName name="prolinks_8e2caed5fcc143818106df72e5202b72" localSheetId="6" hidden="1">#REF!</definedName>
    <definedName name="prolinks_8e2caed5fcc143818106df72e5202b72" hidden="1">#REF!</definedName>
    <definedName name="prolinks_8e7fffd3287a4277aded18e39b6364bc" localSheetId="6" hidden="1">#REF!</definedName>
    <definedName name="prolinks_8e7fffd3287a4277aded18e39b6364bc" hidden="1">#REF!</definedName>
    <definedName name="prolinks_8ed704e218f241be962cd235e57746a1" localSheetId="6" hidden="1">#REF!</definedName>
    <definedName name="prolinks_8ed704e218f241be962cd235e57746a1" hidden="1">#REF!</definedName>
    <definedName name="prolinks_8edb616f62c448769e6639f38b6623c5" localSheetId="6" hidden="1">#REF!</definedName>
    <definedName name="prolinks_8edb616f62c448769e6639f38b6623c5" hidden="1">#REF!</definedName>
    <definedName name="prolinks_8fb6aa628096493aabd317fa95569d10" localSheetId="6" hidden="1">#REF!</definedName>
    <definedName name="prolinks_8fb6aa628096493aabd317fa95569d10" hidden="1">#REF!</definedName>
    <definedName name="prolinks_8ff61c0212a14f2ab5f3a95ad9c19813" localSheetId="6" hidden="1">#REF!</definedName>
    <definedName name="prolinks_8ff61c0212a14f2ab5f3a95ad9c19813" hidden="1">#REF!</definedName>
    <definedName name="prolinks_93235e12b9674060bdd2757692f80852" localSheetId="6" hidden="1">#REF!</definedName>
    <definedName name="prolinks_93235e12b9674060bdd2757692f80852" hidden="1">#REF!</definedName>
    <definedName name="prolinks_94e19c79a940426783b5581f61e1fc8a" localSheetId="6" hidden="1">#REF!</definedName>
    <definedName name="prolinks_94e19c79a940426783b5581f61e1fc8a" hidden="1">#REF!</definedName>
    <definedName name="prolinks_952645b3039845d2bba9e6243317b4c6" localSheetId="6" hidden="1">#REF!</definedName>
    <definedName name="prolinks_952645b3039845d2bba9e6243317b4c6" hidden="1">#REF!</definedName>
    <definedName name="prolinks_95468763cb394a05ab7bb2e9f10ff0c0" localSheetId="6" hidden="1">#REF!</definedName>
    <definedName name="prolinks_95468763cb394a05ab7bb2e9f10ff0c0" hidden="1">#REF!</definedName>
    <definedName name="prolinks_9927d4e49dd649d590d0169962d2c31b" localSheetId="6" hidden="1">#REF!</definedName>
    <definedName name="prolinks_9927d4e49dd649d590d0169962d2c31b" hidden="1">#REF!</definedName>
    <definedName name="prolinks_9be1b1ff9810477f88a14f4e08ee760f" localSheetId="6" hidden="1">#REF!</definedName>
    <definedName name="prolinks_9be1b1ff9810477f88a14f4e08ee760f" hidden="1">#REF!</definedName>
    <definedName name="prolinks_9e92dd59b4af44f5b619e1d76b560cef" localSheetId="6" hidden="1">#REF!</definedName>
    <definedName name="prolinks_9e92dd59b4af44f5b619e1d76b560cef" hidden="1">#REF!</definedName>
    <definedName name="prolinks_9fa1969c91154da0bf75e3de018cf480" localSheetId="6" hidden="1">#REF!</definedName>
    <definedName name="prolinks_9fa1969c91154da0bf75e3de018cf480" hidden="1">#REF!</definedName>
    <definedName name="prolinks_9fe2e41412f344698615a70872c9340c" localSheetId="6" hidden="1">#REF!</definedName>
    <definedName name="prolinks_9fe2e41412f344698615a70872c9340c" hidden="1">#REF!</definedName>
    <definedName name="prolinks_a07d81485e6c41f8a48303a8a55020a1" localSheetId="6" hidden="1">#REF!</definedName>
    <definedName name="prolinks_a07d81485e6c41f8a48303a8a55020a1" hidden="1">#REF!</definedName>
    <definedName name="prolinks_a0cb65b6c50f4f40901be287c9b5ced5" localSheetId="6" hidden="1">#REF!</definedName>
    <definedName name="prolinks_a0cb65b6c50f4f40901be287c9b5ced5" hidden="1">#REF!</definedName>
    <definedName name="prolinks_a0d7e602572549bd95216e66df19e635" localSheetId="6" hidden="1">#REF!</definedName>
    <definedName name="prolinks_a0d7e602572549bd95216e66df19e635" hidden="1">#REF!</definedName>
    <definedName name="prolinks_a5acd4bbba1d4f59b792722ad0897584" localSheetId="6" hidden="1">#REF!</definedName>
    <definedName name="prolinks_a5acd4bbba1d4f59b792722ad0897584" hidden="1">#REF!</definedName>
    <definedName name="prolinks_a67c6718e4024c6e907eb6573ff16d20" localSheetId="6" hidden="1">#REF!</definedName>
    <definedName name="prolinks_a67c6718e4024c6e907eb6573ff16d20" hidden="1">#REF!</definedName>
    <definedName name="prolinks_a890d3110cae4f1eba92cde4ee8cbc46" localSheetId="6" hidden="1">#REF!</definedName>
    <definedName name="prolinks_a890d3110cae4f1eba92cde4ee8cbc46" hidden="1">#REF!</definedName>
    <definedName name="prolinks_a8e0483ab7734ea4a53606e3c66ba69c" localSheetId="6" hidden="1">#REF!</definedName>
    <definedName name="prolinks_a8e0483ab7734ea4a53606e3c66ba69c" hidden="1">#REF!</definedName>
    <definedName name="prolinks_aa9b7b4e372945c3abb86628166704bf" localSheetId="6" hidden="1">#REF!</definedName>
    <definedName name="prolinks_aa9b7b4e372945c3abb86628166704bf" hidden="1">#REF!</definedName>
    <definedName name="prolinks_ab00ba90adad435da536d9b7b2aaf1b5" localSheetId="6" hidden="1">#REF!</definedName>
    <definedName name="prolinks_ab00ba90adad435da536d9b7b2aaf1b5" hidden="1">#REF!</definedName>
    <definedName name="prolinks_abe8fc64082f417da5eb6a55edaaa7a7" localSheetId="6" hidden="1">#REF!</definedName>
    <definedName name="prolinks_abe8fc64082f417da5eb6a55edaaa7a7" hidden="1">#REF!</definedName>
    <definedName name="prolinks_adaa05af54964bbf9e438c75e7b19832" localSheetId="6" hidden="1">#REF!</definedName>
    <definedName name="prolinks_adaa05af54964bbf9e438c75e7b19832" hidden="1">#REF!</definedName>
    <definedName name="prolinks_addc13bdf90544acacc3cf09f2049ca4" localSheetId="6" hidden="1">#REF!</definedName>
    <definedName name="prolinks_addc13bdf90544acacc3cf09f2049ca4" hidden="1">#REF!</definedName>
    <definedName name="prolinks_b13de5ea0d624a40936df80ffe256b44" localSheetId="6" hidden="1">#REF!</definedName>
    <definedName name="prolinks_b13de5ea0d624a40936df80ffe256b44" hidden="1">#REF!</definedName>
    <definedName name="prolinks_b3aa849a2e6c48c48bc8ead0ea0fd810" localSheetId="6" hidden="1">#REF!</definedName>
    <definedName name="prolinks_b3aa849a2e6c48c48bc8ead0ea0fd810" hidden="1">#REF!</definedName>
    <definedName name="prolinks_b727e5aeabca4ef3abe343f5f98fd62b" localSheetId="6" hidden="1">#REF!</definedName>
    <definedName name="prolinks_b727e5aeabca4ef3abe343f5f98fd62b" hidden="1">#REF!</definedName>
    <definedName name="prolinks_b74fefe7a841427b8812ae235a114981" localSheetId="6" hidden="1">#REF!</definedName>
    <definedName name="prolinks_b74fefe7a841427b8812ae235a114981" hidden="1">#REF!</definedName>
    <definedName name="prolinks_b7f1b6a836c44835a590f39240171991" localSheetId="6" hidden="1">#REF!</definedName>
    <definedName name="prolinks_b7f1b6a836c44835a590f39240171991" hidden="1">#REF!</definedName>
    <definedName name="prolinks_b8b2f6fecae24f829baebfa74dcdbf9f" localSheetId="6" hidden="1">#REF!</definedName>
    <definedName name="prolinks_b8b2f6fecae24f829baebfa74dcdbf9f" hidden="1">#REF!</definedName>
    <definedName name="prolinks_b98361ec1ed04934b23a5a2770c7f995" localSheetId="6" hidden="1">#REF!</definedName>
    <definedName name="prolinks_b98361ec1ed04934b23a5a2770c7f995" hidden="1">#REF!</definedName>
    <definedName name="prolinks_b9df031d4d0d4ab29962fd550a1fe868" localSheetId="6" hidden="1">#REF!</definedName>
    <definedName name="prolinks_b9df031d4d0d4ab29962fd550a1fe868" hidden="1">#REF!</definedName>
    <definedName name="prolinks_ba188ca90a3c4d24bd1c540383fa706c" localSheetId="6" hidden="1">#REF!</definedName>
    <definedName name="prolinks_ba188ca90a3c4d24bd1c540383fa706c" hidden="1">#REF!</definedName>
    <definedName name="prolinks_bada7301b0d44b99962d1ff009334a68" localSheetId="6" hidden="1">#REF!</definedName>
    <definedName name="prolinks_bada7301b0d44b99962d1ff009334a68" hidden="1">#REF!</definedName>
    <definedName name="prolinks_bb4f498021a9414eab3c25dedff7544c" localSheetId="6" hidden="1">#REF!</definedName>
    <definedName name="prolinks_bb4f498021a9414eab3c25dedff7544c" hidden="1">#REF!</definedName>
    <definedName name="prolinks_bff2e1febd8541b9b9d69d0a07400b66" localSheetId="6" hidden="1">#REF!</definedName>
    <definedName name="prolinks_bff2e1febd8541b9b9d69d0a07400b66" hidden="1">#REF!</definedName>
    <definedName name="prolinks_c015d9bc61214160bc4b5a2dbc3f6f45" localSheetId="6" hidden="1">#REF!</definedName>
    <definedName name="prolinks_c015d9bc61214160bc4b5a2dbc3f6f45" hidden="1">#REF!</definedName>
    <definedName name="prolinks_c3eda7a1057741118d468193231e1360" localSheetId="6" hidden="1">#REF!</definedName>
    <definedName name="prolinks_c3eda7a1057741118d468193231e1360" hidden="1">#REF!</definedName>
    <definedName name="prolinks_c4d5e33cbbf245a79094e9b81891dd1f" localSheetId="6" hidden="1">#REF!</definedName>
    <definedName name="prolinks_c4d5e33cbbf245a79094e9b81891dd1f" hidden="1">#REF!</definedName>
    <definedName name="prolinks_c4ddd55390664dc0bc933f5d67c8074b" localSheetId="8" hidden="1">[35]Proposal!#REF!</definedName>
    <definedName name="prolinks_c4ddd55390664dc0bc933f5d67c8074b" localSheetId="9" hidden="1">[35]Proposal!#REF!</definedName>
    <definedName name="prolinks_c4ddd55390664dc0bc933f5d67c8074b" hidden="1">[35]Proposal!#REF!</definedName>
    <definedName name="prolinks_c6a26505b29b4489b91597649353821a" localSheetId="8" hidden="1">#REF!</definedName>
    <definedName name="prolinks_c6a26505b29b4489b91597649353821a" localSheetId="6" hidden="1">#REF!</definedName>
    <definedName name="prolinks_c6a26505b29b4489b91597649353821a" localSheetId="9" hidden="1">#REF!</definedName>
    <definedName name="prolinks_c6a26505b29b4489b91597649353821a" hidden="1">#REF!</definedName>
    <definedName name="prolinks_c755bd23d4484c1db18de2fe7dd2abc9" localSheetId="8" hidden="1">#REF!</definedName>
    <definedName name="prolinks_c755bd23d4484c1db18de2fe7dd2abc9" localSheetId="6" hidden="1">#REF!</definedName>
    <definedName name="prolinks_c755bd23d4484c1db18de2fe7dd2abc9" localSheetId="9" hidden="1">#REF!</definedName>
    <definedName name="prolinks_c755bd23d4484c1db18de2fe7dd2abc9" hidden="1">#REF!</definedName>
    <definedName name="prolinks_c844d24617204ed9a6dabdc891c08b9e" localSheetId="6" hidden="1">#REF!</definedName>
    <definedName name="prolinks_c844d24617204ed9a6dabdc891c08b9e" hidden="1">#REF!</definedName>
    <definedName name="prolinks_c9c5afd1fc704b7f9390c56c44a096c0" localSheetId="6" hidden="1">#REF!</definedName>
    <definedName name="prolinks_c9c5afd1fc704b7f9390c56c44a096c0" hidden="1">#REF!</definedName>
    <definedName name="prolinks_cad4a14647874b23af7128335a610f24" localSheetId="6" hidden="1">#REF!</definedName>
    <definedName name="prolinks_cad4a14647874b23af7128335a610f24" hidden="1">#REF!</definedName>
    <definedName name="prolinks_cd49ffc9bb7d414b8afe97beac6d90f3" localSheetId="6" hidden="1">#REF!</definedName>
    <definedName name="prolinks_cd49ffc9bb7d414b8afe97beac6d90f3" hidden="1">#REF!</definedName>
    <definedName name="prolinks_cd89e02986ba4685aa15520996838f2e" localSheetId="6" hidden="1">#REF!</definedName>
    <definedName name="prolinks_cd89e02986ba4685aa15520996838f2e" hidden="1">#REF!</definedName>
    <definedName name="prolinks_cee058f8dfee4e839cb7b72760e497b4" localSheetId="6" hidden="1">#REF!</definedName>
    <definedName name="prolinks_cee058f8dfee4e839cb7b72760e497b4" hidden="1">#REF!</definedName>
    <definedName name="prolinks_d00d5ff52b3244949647792dd5b29ca2" localSheetId="6" hidden="1">#REF!</definedName>
    <definedName name="prolinks_d00d5ff52b3244949647792dd5b29ca2" hidden="1">#REF!</definedName>
    <definedName name="prolinks_d2e2c06e5d3d44269a0d0ea732be255f" localSheetId="6" hidden="1">#REF!</definedName>
    <definedName name="prolinks_d2e2c06e5d3d44269a0d0ea732be255f" hidden="1">#REF!</definedName>
    <definedName name="prolinks_d390b891c44b4ab0904a17accc0afdb2" localSheetId="6" hidden="1">#REF!</definedName>
    <definedName name="prolinks_d390b891c44b4ab0904a17accc0afdb2" hidden="1">#REF!</definedName>
    <definedName name="prolinks_db2c5223fe504007a340dffad7e9ed3b" localSheetId="8" hidden="1">[35]Proposal!#REF!</definedName>
    <definedName name="prolinks_db2c5223fe504007a340dffad7e9ed3b" localSheetId="9" hidden="1">[35]Proposal!#REF!</definedName>
    <definedName name="prolinks_db2c5223fe504007a340dffad7e9ed3b" hidden="1">[35]Proposal!#REF!</definedName>
    <definedName name="prolinks_db7147ba65744086bbd2a21e694e947a" localSheetId="8" hidden="1">#REF!</definedName>
    <definedName name="prolinks_db7147ba65744086bbd2a21e694e947a" localSheetId="6" hidden="1">#REF!</definedName>
    <definedName name="prolinks_db7147ba65744086bbd2a21e694e947a" localSheetId="9" hidden="1">#REF!</definedName>
    <definedName name="prolinks_db7147ba65744086bbd2a21e694e947a" hidden="1">#REF!</definedName>
    <definedName name="prolinks_dc2940f3a5bc46ed887a485ff901feec" localSheetId="8" hidden="1">#REF!</definedName>
    <definedName name="prolinks_dc2940f3a5bc46ed887a485ff901feec" localSheetId="6" hidden="1">#REF!</definedName>
    <definedName name="prolinks_dc2940f3a5bc46ed887a485ff901feec" localSheetId="9" hidden="1">#REF!</definedName>
    <definedName name="prolinks_dc2940f3a5bc46ed887a485ff901feec" hidden="1">#REF!</definedName>
    <definedName name="prolinks_e185529d7f034b55812ad248179a5881" localSheetId="6" hidden="1">#REF!</definedName>
    <definedName name="prolinks_e185529d7f034b55812ad248179a5881" hidden="1">#REF!</definedName>
    <definedName name="prolinks_e1ff643da2a849058518187a76d3a803" localSheetId="6" hidden="1">#REF!</definedName>
    <definedName name="prolinks_e1ff643da2a849058518187a76d3a803" hidden="1">#REF!</definedName>
    <definedName name="prolinks_e764c635a7704212822e099ce2db4433" localSheetId="6" hidden="1">#REF!</definedName>
    <definedName name="prolinks_e764c635a7704212822e099ce2db4433" hidden="1">#REF!</definedName>
    <definedName name="prolinks_e8c20c59dfa246bdad0a7cb4f14076d8" localSheetId="6" hidden="1">#REF!</definedName>
    <definedName name="prolinks_e8c20c59dfa246bdad0a7cb4f14076d8" hidden="1">#REF!</definedName>
    <definedName name="prolinks_e913e66ba78a4b3d9920a66b0675d870" localSheetId="6" hidden="1">#REF!</definedName>
    <definedName name="prolinks_e913e66ba78a4b3d9920a66b0675d870" hidden="1">#REF!</definedName>
    <definedName name="prolinks_eaffce5b7d644fc6b54758c18332c670" localSheetId="6" hidden="1">#REF!</definedName>
    <definedName name="prolinks_eaffce5b7d644fc6b54758c18332c670" hidden="1">#REF!</definedName>
    <definedName name="prolinks_edb6bc70250c4ceeac251242e3382fac" localSheetId="6" hidden="1">#REF!</definedName>
    <definedName name="prolinks_edb6bc70250c4ceeac251242e3382fac" hidden="1">#REF!</definedName>
    <definedName name="prolinks_f3044257c4514b20aea865c2c5f817c2" localSheetId="6" hidden="1">#REF!</definedName>
    <definedName name="prolinks_f3044257c4514b20aea865c2c5f817c2" hidden="1">#REF!</definedName>
    <definedName name="prolinks_f6d3bd2ad3554b1d8db15db9dd703f4b" localSheetId="6" hidden="1">#REF!</definedName>
    <definedName name="prolinks_f6d3bd2ad3554b1d8db15db9dd703f4b" hidden="1">#REF!</definedName>
    <definedName name="prolinks_f70dfef8b9b34dc7addcd6d5473a0d08" localSheetId="6" hidden="1">#REF!</definedName>
    <definedName name="prolinks_f70dfef8b9b34dc7addcd6d5473a0d08" hidden="1">#REF!</definedName>
    <definedName name="prolinks_f71062a11e7b40c4b957e58b4dd34d90" localSheetId="6" hidden="1">#REF!</definedName>
    <definedName name="prolinks_f71062a11e7b40c4b957e58b4dd34d90" hidden="1">#REF!</definedName>
    <definedName name="prolinks_f8e19b003fb243f6988fce57fb584f95" localSheetId="6" hidden="1">#REF!</definedName>
    <definedName name="prolinks_f8e19b003fb243f6988fce57fb584f95" hidden="1">#REF!</definedName>
    <definedName name="prolinks_f9cf7614e4114edab33672654fe96027" localSheetId="6" hidden="1">#REF!</definedName>
    <definedName name="prolinks_f9cf7614e4114edab33672654fe96027" hidden="1">#REF!</definedName>
    <definedName name="prolinks_fae53b540a064601ba73d34ad6aac807" localSheetId="6" hidden="1">#REF!</definedName>
    <definedName name="prolinks_fae53b540a064601ba73d34ad6aac807" hidden="1">#REF!</definedName>
    <definedName name="prolinks_ff92d145439e490c83d6f0393fbd7f74" localSheetId="6" hidden="1">#REF!</definedName>
    <definedName name="prolinks_ff92d145439e490c83d6f0393fbd7f74" hidden="1">#REF!</definedName>
    <definedName name="prolinks_ffa0b2ad3c6f448690ca8f789618251f" localSheetId="6" hidden="1">#REF!</definedName>
    <definedName name="prolinks_ffa0b2ad3c6f448690ca8f789618251f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" localSheetId="8" hidden="1">#REF!</definedName>
    <definedName name="rr" localSheetId="6" hidden="1">#REF!</definedName>
    <definedName name="rr" localSheetId="9" hidden="1">#REF!</definedName>
    <definedName name="rr" hidden="1">#REF!</definedName>
    <definedName name="rrrrrrrrrrrr" localSheetId="8" hidden="1">'[33]Income Statement'!#REF!</definedName>
    <definedName name="rrrrrrrrrrrr" localSheetId="3" hidden="1">'[33]Income Statement'!#REF!</definedName>
    <definedName name="rrrrrrrrrrrr" localSheetId="6" hidden="1">'[33]Income Statement'!#REF!</definedName>
    <definedName name="rrrrrrrrrrrr" localSheetId="9" hidden="1">'[33]Income Statement'!#REF!</definedName>
    <definedName name="rrrrrrrrrrrr" hidden="1">'[33]Income Statement'!#REF!</definedName>
    <definedName name="S" localSheetId="8" hidden="1">#REF!</definedName>
    <definedName name="S" localSheetId="6" hidden="1">#REF!</definedName>
    <definedName name="S" localSheetId="9" hidden="1">#REF!</definedName>
    <definedName name="S" hidden="1">#REF!</definedName>
    <definedName name="solver_adj" hidden="1">'[37]Generic BL Model'!$B$12</definedName>
    <definedName name="solver_lin" hidden="1">0</definedName>
    <definedName name="solver_ntri" hidden="1">1000</definedName>
    <definedName name="solver_num" hidden="1">0</definedName>
    <definedName name="solver_opt" hidden="1">'[37]Generic BL Model'!$J$16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table6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localSheetId="8" hidden="1">#REF!</definedName>
    <definedName name="TEMPREFERENCE" localSheetId="6" hidden="1">#REF!</definedName>
    <definedName name="TEMPREFERENCE" localSheetId="9" hidden="1">#REF!</definedName>
    <definedName name="TEMPREFERENCE" localSheetId="5" hidden="1">#REF!</definedName>
    <definedName name="TEMPREFERENCE" hidden="1">#REF!</definedName>
    <definedName name="TempReference2" localSheetId="8" hidden="1">#REF!</definedName>
    <definedName name="TempReference2" localSheetId="6" hidden="1">#REF!</definedName>
    <definedName name="TempReference2" localSheetId="9" hidden="1">#REF!</definedName>
    <definedName name="TempReference2" hidden="1">#REF!</definedName>
    <definedName name="Tempreference3" localSheetId="6" hidden="1">#REF!</definedName>
    <definedName name="Tempreference3" hidden="1">#REF!</definedName>
    <definedName name="TempReference4" localSheetId="6" hidden="1">#REF!</definedName>
    <definedName name="TempReference4" hidden="1">#REF!</definedName>
    <definedName name="TempReference5" localSheetId="6" hidden="1">#REF!</definedName>
    <definedName name="TempReference5" hidden="1">#REF!</definedName>
    <definedName name="TempReference6" localSheetId="6" hidden="1">#REF!</definedName>
    <definedName name="TempReference6" hidden="1">#REF!</definedName>
    <definedName name="TempReference7" localSheetId="6" hidden="1">#REF!</definedName>
    <definedName name="TempReference7" hidden="1">#REF!</definedName>
    <definedName name="TempReference8" localSheetId="6" hidden="1">#REF!</definedName>
    <definedName name="TempReference8" hidden="1">#REF!</definedName>
    <definedName name="three" localSheetId="8" hidden="1">{"midlpg1",#N/A,FALSE,"MIDEAST LPG";"midlpg2",#N/A,FALSE,"MIDEAST LPG"}</definedName>
    <definedName name="three" localSheetId="3" hidden="1">{"midlpg1",#N/A,FALSE,"MIDEAST LPG";"midlpg2",#N/A,FALSE,"MIDEAST LPG"}</definedName>
    <definedName name="three" localSheetId="6" hidden="1">{"midlpg1",#N/A,FALSE,"MIDEAST LPG";"midlpg2",#N/A,FALSE,"MIDEAST LPG"}</definedName>
    <definedName name="three" localSheetId="9" hidden="1">{"midlpg1",#N/A,FALSE,"MIDEAST LPG";"midlpg2",#N/A,FALSE,"MIDEAST LPG"}</definedName>
    <definedName name="three" localSheetId="5" hidden="1">{"midlpg1",#N/A,FALSE,"MIDEAST LPG";"midlpg2",#N/A,FALSE,"MIDEAST LPG"}</definedName>
    <definedName name="three" hidden="1">{"midlpg1",#N/A,FALSE,"MIDEAST LPG";"midlpg2",#N/A,FALSE,"MIDEAST LPG"}</definedName>
    <definedName name="thththt" localSheetId="8" hidden="1">#REF!</definedName>
    <definedName name="thththt" localSheetId="6" hidden="1">#REF!</definedName>
    <definedName name="thththt" localSheetId="9" hidden="1">#REF!</definedName>
    <definedName name="thththt" hidden="1">#REF!</definedName>
    <definedName name="time" localSheetId="8" hidden="1">{"japcurrent1",#N/A,FALSE,"JAPAN PRODUCTS";"japcurrent2",#N/A,FALSE,"JAPAN PRODUCTS"}</definedName>
    <definedName name="time" localSheetId="3" hidden="1">{"japcurrent1",#N/A,FALSE,"JAPAN PRODUCTS";"japcurrent2",#N/A,FALSE,"JAPAN PRODUCTS"}</definedName>
    <definedName name="time" localSheetId="6" hidden="1">{"japcurrent1",#N/A,FALSE,"JAPAN PRODUCTS";"japcurrent2",#N/A,FALSE,"JAPAN PRODUCTS"}</definedName>
    <definedName name="time" localSheetId="9" hidden="1">{"japcurrent1",#N/A,FALSE,"JAPAN PRODUCTS";"japcurrent2",#N/A,FALSE,"JAPAN PRODUCTS"}</definedName>
    <definedName name="time" localSheetId="5" hidden="1">{"japcurrent1",#N/A,FALSE,"JAPAN PRODUCTS";"japcurrent2",#N/A,FALSE,"JAPAN PRODUCTS"}</definedName>
    <definedName name="time" hidden="1">{"japcurrent1",#N/A,FALSE,"JAPAN PRODUCTS";"japcurrent2",#N/A,FALSE,"JAPAN PRODUCTS"}</definedName>
    <definedName name="trans" hidden="1">[38]trans!$A$1:$F$167</definedName>
    <definedName name="TRef10" localSheetId="8" hidden="1">#REF!</definedName>
    <definedName name="TRef10" localSheetId="6" hidden="1">#REF!</definedName>
    <definedName name="TRef10" localSheetId="9" hidden="1">#REF!</definedName>
    <definedName name="TRef10" hidden="1">#REF!</definedName>
    <definedName name="Tref11" localSheetId="8" hidden="1">#REF!</definedName>
    <definedName name="Tref11" localSheetId="6" hidden="1">#REF!</definedName>
    <definedName name="Tref11" localSheetId="9" hidden="1">#REF!</definedName>
    <definedName name="Tref11" hidden="1">#REF!</definedName>
    <definedName name="TRef12" localSheetId="6" hidden="1">#REF!</definedName>
    <definedName name="TRef12" hidden="1">#REF!</definedName>
    <definedName name="Tref13" localSheetId="6" hidden="1">#REF!</definedName>
    <definedName name="Tref13" hidden="1">#REF!</definedName>
    <definedName name="TRef14" localSheetId="6" hidden="1">#REF!</definedName>
    <definedName name="TRef14" hidden="1">#REF!</definedName>
    <definedName name="TREF15" localSheetId="6" hidden="1">#REF!</definedName>
    <definedName name="TREF15" hidden="1">#REF!</definedName>
    <definedName name="TREF16" localSheetId="6" hidden="1">#REF!</definedName>
    <definedName name="TREF16" hidden="1">#REF!</definedName>
    <definedName name="TREF17" hidden="1">[9]Various!#REF!</definedName>
    <definedName name="TREF18" localSheetId="8" hidden="1">#REF!</definedName>
    <definedName name="TREF18" localSheetId="6" hidden="1">#REF!</definedName>
    <definedName name="TREF18" localSheetId="9" hidden="1">#REF!</definedName>
    <definedName name="TREF18" hidden="1">#REF!</definedName>
    <definedName name="Tref9" localSheetId="8" hidden="1">#REF!</definedName>
    <definedName name="Tref9" localSheetId="6" hidden="1">#REF!</definedName>
    <definedName name="Tref9" localSheetId="9" hidden="1">#REF!</definedName>
    <definedName name="Tref9" hidden="1">#REF!</definedName>
    <definedName name="tt" localSheetId="8" hidden="1">#REF!</definedName>
    <definedName name="tt" localSheetId="6" hidden="1">#REF!</definedName>
    <definedName name="tt" localSheetId="9" hidden="1">#REF!</definedName>
    <definedName name="tt" hidden="1">#REF!</definedName>
    <definedName name="tttttr" localSheetId="8" hidden="1">'[39]CVR NPVs'!#REF!</definedName>
    <definedName name="tttttr" localSheetId="9" hidden="1">'[39]CVR NPVs'!#REF!</definedName>
    <definedName name="tttttr" hidden="1">'[39]CVR NPVs'!#REF!</definedName>
    <definedName name="TTTTTTTTTT" localSheetId="8" hidden="1">#REF!</definedName>
    <definedName name="TTTTTTTTTT" localSheetId="6" hidden="1">#REF!</definedName>
    <definedName name="TTTTTTTTTT" localSheetId="9" hidden="1">#REF!</definedName>
    <definedName name="TTTTTTTTTT" hidden="1">#REF!</definedName>
    <definedName name="ttttttttttt" localSheetId="8" hidden="1">'[33]Income Statement'!#REF!</definedName>
    <definedName name="ttttttttttt" localSheetId="6" hidden="1">'[33]Income Statement'!#REF!</definedName>
    <definedName name="ttttttttttt" localSheetId="9" hidden="1">'[33]Income Statement'!#REF!</definedName>
    <definedName name="ttttttttttt" hidden="1">'[33]Income Statement'!#REF!</definedName>
    <definedName name="two" localSheetId="8" hidden="1">{"japlpg1",#N/A,FALSE,"JAPAN LPG ";"japllpg2",#N/A,FALSE,"JAPAN LPG "}</definedName>
    <definedName name="two" localSheetId="3" hidden="1">{"japlpg1",#N/A,FALSE,"JAPAN LPG ";"japllpg2",#N/A,FALSE,"JAPAN LPG "}</definedName>
    <definedName name="two" localSheetId="6" hidden="1">{"japlpg1",#N/A,FALSE,"JAPAN LPG ";"japllpg2",#N/A,FALSE,"JAPAN LPG "}</definedName>
    <definedName name="two" localSheetId="9" hidden="1">{"japlpg1",#N/A,FALSE,"JAPAN LPG ";"japllpg2",#N/A,FALSE,"JAPAN LPG "}</definedName>
    <definedName name="two" localSheetId="5" hidden="1">{"japlpg1",#N/A,FALSE,"JAPAN LPG ";"japllpg2",#N/A,FALSE,"JAPAN LPG "}</definedName>
    <definedName name="two" hidden="1">{"japlpg1",#N/A,FALSE,"JAPAN LPG ";"japllpg2",#N/A,FALSE,"JAPAN LPG "}</definedName>
    <definedName name="U" localSheetId="8" hidden="1">#REF!</definedName>
    <definedName name="U" localSheetId="6" hidden="1">#REF!</definedName>
    <definedName name="U" localSheetId="9" hidden="1">#REF!</definedName>
    <definedName name="U" hidden="1">#REF!</definedName>
    <definedName name="ukuku" localSheetId="8" hidden="1">#REF!</definedName>
    <definedName name="ukuku" localSheetId="6" hidden="1">#REF!</definedName>
    <definedName name="ukuku" localSheetId="9" hidden="1">#REF!</definedName>
    <definedName name="ukuku" hidden="1">#REF!</definedName>
    <definedName name="uu" localSheetId="6" hidden="1">#REF!</definedName>
    <definedName name="uu" hidden="1">#REF!</definedName>
    <definedName name="v" localSheetId="6" hidden="1">#REF!</definedName>
    <definedName name="v" hidden="1">#REF!</definedName>
    <definedName name="VVVVVVVV" localSheetId="8" hidden="1">'[22]Backup data'!#REF!</definedName>
    <definedName name="VVVVVVVV" localSheetId="3" hidden="1">'[22]Backup data'!#REF!</definedName>
    <definedName name="VVVVVVVV" localSheetId="9" hidden="1">'[22]Backup data'!#REF!</definedName>
    <definedName name="VVVVVVVV" hidden="1">'[22]Backup data'!#REF!</definedName>
    <definedName name="w" localSheetId="6">#REF!</definedName>
    <definedName name="w" localSheetId="5">#REF!</definedName>
    <definedName name="w">#REF!</definedName>
    <definedName name="wed" localSheetId="8" hidden="1">#REF!</definedName>
    <definedName name="wed" localSheetId="3" hidden="1">#REF!</definedName>
    <definedName name="wed" localSheetId="6" hidden="1">#REF!</definedName>
    <definedName name="wed" localSheetId="9" hidden="1">#REF!</definedName>
    <definedName name="wed" hidden="1">#REF!</definedName>
    <definedName name="wrn.Coal._.Questionnaire." localSheetId="8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9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localSheetId="8" hidden="1">{"current1",#N/A,FALSE,"CRUDE";"current2",#N/A,FALSE,"CRUDE";"CONSTANT",#N/A,FALSE,"CRUDE"}</definedName>
    <definedName name="wrn.crude." localSheetId="3" hidden="1">{"current1",#N/A,FALSE,"CRUDE";"current2",#N/A,FALSE,"CRUDE";"CONSTANT",#N/A,FALSE,"CRUDE"}</definedName>
    <definedName name="wrn.crude." localSheetId="6" hidden="1">{"current1",#N/A,FALSE,"CRUDE";"current2",#N/A,FALSE,"CRUDE";"CONSTANT",#N/A,FALSE,"CRUDE"}</definedName>
    <definedName name="wrn.crude." localSheetId="9" hidden="1">{"current1",#N/A,FALSE,"CRUDE";"current2",#N/A,FALSE,"CRUDE";"CONSTANT",#N/A,FALSE,"CRUDE"}</definedName>
    <definedName name="wrn.crude." localSheetId="5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8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3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6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9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5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localSheetId="8" hidden="1">{"natgas1",#N/A,FALSE,"u.s. Natural Gas";"natgas2",#N/A,FALSE,"u.s. Natural Gas"}</definedName>
    <definedName name="wrn.natgastab." localSheetId="3" hidden="1">{"natgas1",#N/A,FALSE,"u.s. Natural Gas";"natgas2",#N/A,FALSE,"u.s. Natural Gas"}</definedName>
    <definedName name="wrn.natgastab." localSheetId="6" hidden="1">{"natgas1",#N/A,FALSE,"u.s. Natural Gas";"natgas2",#N/A,FALSE,"u.s. Natural Gas"}</definedName>
    <definedName name="wrn.natgastab." localSheetId="9" hidden="1">{"natgas1",#N/A,FALSE,"u.s. Natural Gas";"natgas2",#N/A,FALSE,"u.s. Natural Gas"}</definedName>
    <definedName name="wrn.natgastab." localSheetId="5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PrintAll." localSheetId="8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3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6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9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5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localSheetId="8" hidden="1">{#N/A,#N/A,FALSE,"FY97P1";#N/A,#N/A,FALSE,"FY97Z312";#N/A,#N/A,FALSE,"FY97LRBC";#N/A,#N/A,FALSE,"FY97O";#N/A,#N/A,FALSE,"FY97DAM"}</definedName>
    <definedName name="wrn.savings." localSheetId="3" hidden="1">{#N/A,#N/A,FALSE,"FY97P1";#N/A,#N/A,FALSE,"FY97Z312";#N/A,#N/A,FALSE,"FY97LRBC";#N/A,#N/A,FALSE,"FY97O";#N/A,#N/A,FALSE,"FY97DAM"}</definedName>
    <definedName name="wrn.savings." localSheetId="6" hidden="1">{#N/A,#N/A,FALSE,"FY97P1";#N/A,#N/A,FALSE,"FY97Z312";#N/A,#N/A,FALSE,"FY97LRBC";#N/A,#N/A,FALSE,"FY97O";#N/A,#N/A,FALSE,"FY97DAM"}</definedName>
    <definedName name="wrn.savings." localSheetId="9" hidden="1">{#N/A,#N/A,FALSE,"FY97P1";#N/A,#N/A,FALSE,"FY97Z312";#N/A,#N/A,FALSE,"FY97LRBC";#N/A,#N/A,FALSE,"FY97O";#N/A,#N/A,FALSE,"FY97DAM"}</definedName>
    <definedName name="wrn.savings." localSheetId="5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8" hidden="1">{#N/A,#N/A,FALSE,"Bldg 75 lean-to T setback";#N/A,#N/A,FALSE,"Bldg 75 hangar T setback";#N/A,#N/A,FALSE,"Bldg 79 lean-to T setback";#N/A,#N/A,FALSE,"Bldg 79 hangar T setback"}</definedName>
    <definedName name="wrn.sb._.rpt." localSheetId="3" hidden="1">{#N/A,#N/A,FALSE,"Bldg 75 lean-to T setback";#N/A,#N/A,FALSE,"Bldg 75 hangar T setback";#N/A,#N/A,FALSE,"Bldg 79 lean-to T setback";#N/A,#N/A,FALSE,"Bldg 79 hangar T setback"}</definedName>
    <definedName name="wrn.sb._.rpt." localSheetId="6" hidden="1">{#N/A,#N/A,FALSE,"Bldg 75 lean-to T setback";#N/A,#N/A,FALSE,"Bldg 75 hangar T setback";#N/A,#N/A,FALSE,"Bldg 79 lean-to T setback";#N/A,#N/A,FALSE,"Bldg 79 hangar T setback"}</definedName>
    <definedName name="wrn.sb._.rpt." localSheetId="9" hidden="1">{#N/A,#N/A,FALSE,"Bldg 75 lean-to T setback";#N/A,#N/A,FALSE,"Bldg 75 hangar T setback";#N/A,#N/A,FALSE,"Bldg 79 lean-to T setback";#N/A,#N/A,FALSE,"Bldg 79 hangar T setback"}</definedName>
    <definedName name="wrn.sb._.rpt." localSheetId="5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8" hidden="1">{"singcurrent1",#N/A,FALSE,"SING MARG";"SINGCURRENT2",#N/A,FALSE,"SING MARG";"SINGCONSTANT",#N/A,FALSE,"SING MARG"}</definedName>
    <definedName name="wrn.SINGPROD." localSheetId="3" hidden="1">{"singcurrent1",#N/A,FALSE,"SING MARG";"SINGCURRENT2",#N/A,FALSE,"SING MARG";"SINGCONSTANT",#N/A,FALSE,"SING MARG"}</definedName>
    <definedName name="wrn.SINGPROD." localSheetId="6" hidden="1">{"singcurrent1",#N/A,FALSE,"SING MARG";"SINGCURRENT2",#N/A,FALSE,"SING MARG";"SINGCONSTANT",#N/A,FALSE,"SING MARG"}</definedName>
    <definedName name="wrn.SINGPROD." localSheetId="9" hidden="1">{"singcurrent1",#N/A,FALSE,"SING MARG";"SINGCURRENT2",#N/A,FALSE,"SING MARG";"SINGCONSTANT",#N/A,FALSE,"SING MARG"}</definedName>
    <definedName name="wrn.SINGPROD." localSheetId="5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8" hidden="1">{#N/A,#N/A,TRUE,"Sheet1";#N/A,#N/A,TRUE,"Sheet2 (2)"}</definedName>
    <definedName name="wrn.Stmlks." localSheetId="3" hidden="1">{#N/A,#N/A,TRUE,"Sheet1";#N/A,#N/A,TRUE,"Sheet2 (2)"}</definedName>
    <definedName name="wrn.Stmlks." localSheetId="6" hidden="1">{#N/A,#N/A,TRUE,"Sheet1";#N/A,#N/A,TRUE,"Sheet2 (2)"}</definedName>
    <definedName name="wrn.Stmlks." localSheetId="9" hidden="1">{#N/A,#N/A,TRUE,"Sheet1";#N/A,#N/A,TRUE,"Sheet2 (2)"}</definedName>
    <definedName name="wrn.Stmlks." localSheetId="5" hidden="1">{#N/A,#N/A,TRUE,"Sheet1";#N/A,#N/A,TRUE,"Sheet2 (2)"}</definedName>
    <definedName name="wrn.Stmlks." hidden="1">{#N/A,#N/A,TRUE,"Sheet1";#N/A,#N/A,TRUE,"Sheet2 (2)"}</definedName>
    <definedName name="wrn.tableeurlpg." localSheetId="8" hidden="1">{"eurlpg1",#N/A,FALSE,"europe LPG";"eurlpg2",#N/A,FALSE,"europe LPG"}</definedName>
    <definedName name="wrn.tableeurlpg." localSheetId="3" hidden="1">{"eurlpg1",#N/A,FALSE,"europe LPG";"eurlpg2",#N/A,FALSE,"europe LPG"}</definedName>
    <definedName name="wrn.tableeurlpg." localSheetId="6" hidden="1">{"eurlpg1",#N/A,FALSE,"europe LPG";"eurlpg2",#N/A,FALSE,"europe LPG"}</definedName>
    <definedName name="wrn.tableeurlpg." localSheetId="9" hidden="1">{"eurlpg1",#N/A,FALSE,"europe LPG";"eurlpg2",#N/A,FALSE,"europe LPG"}</definedName>
    <definedName name="wrn.tableeurlpg." localSheetId="5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8" hidden="1">{"japcurrent1",#N/A,FALSE,"JAPAN PRODUCTS";"japcurrent2",#N/A,FALSE,"JAPAN PRODUCTS"}</definedName>
    <definedName name="wrn.tablejap." localSheetId="3" hidden="1">{"japcurrent1",#N/A,FALSE,"JAPAN PRODUCTS";"japcurrent2",#N/A,FALSE,"JAPAN PRODUCTS"}</definedName>
    <definedName name="wrn.tablejap." localSheetId="6" hidden="1">{"japcurrent1",#N/A,FALSE,"JAPAN PRODUCTS";"japcurrent2",#N/A,FALSE,"JAPAN PRODUCTS"}</definedName>
    <definedName name="wrn.tablejap." localSheetId="9" hidden="1">{"japcurrent1",#N/A,FALSE,"JAPAN PRODUCTS";"japcurrent2",#N/A,FALSE,"JAPAN PRODUCTS"}</definedName>
    <definedName name="wrn.tablejap." localSheetId="5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8" hidden="1">{"japlpg1",#N/A,FALSE,"JAPAN LPG ";"japllpg2",#N/A,FALSE,"JAPAN LPG "}</definedName>
    <definedName name="wrn.tablejaplpg." localSheetId="3" hidden="1">{"japlpg1",#N/A,FALSE,"JAPAN LPG ";"japllpg2",#N/A,FALSE,"JAPAN LPG "}</definedName>
    <definedName name="wrn.tablejaplpg." localSheetId="6" hidden="1">{"japlpg1",#N/A,FALSE,"JAPAN LPG ";"japllpg2",#N/A,FALSE,"JAPAN LPG "}</definedName>
    <definedName name="wrn.tablejaplpg." localSheetId="9" hidden="1">{"japlpg1",#N/A,FALSE,"JAPAN LPG ";"japllpg2",#N/A,FALSE,"JAPAN LPG "}</definedName>
    <definedName name="wrn.tablejaplpg." localSheetId="5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8" hidden="1">{"midlpg1",#N/A,FALSE,"MIDEAST LPG";"midlpg2",#N/A,FALSE,"MIDEAST LPG"}</definedName>
    <definedName name="wrn.tablemeastlpg." localSheetId="3" hidden="1">{"midlpg1",#N/A,FALSE,"MIDEAST LPG";"midlpg2",#N/A,FALSE,"MIDEAST LPG"}</definedName>
    <definedName name="wrn.tablemeastlpg." localSheetId="6" hidden="1">{"midlpg1",#N/A,FALSE,"MIDEAST LPG";"midlpg2",#N/A,FALSE,"MIDEAST LPG"}</definedName>
    <definedName name="wrn.tablemeastlpg." localSheetId="9" hidden="1">{"midlpg1",#N/A,FALSE,"MIDEAST LPG";"midlpg2",#N/A,FALSE,"MIDEAST LPG"}</definedName>
    <definedName name="wrn.tablemeastlpg." localSheetId="5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8" hidden="1">{"medcurrent1",#N/A,FALSE,"MED MARGINS";"medcurrent2",#N/A,FALSE,"MED MARGINS";"medconstant",#N/A,FALSE,"MED MARGINS"}</definedName>
    <definedName name="wrn.TABLEMED." localSheetId="3" hidden="1">{"medcurrent1",#N/A,FALSE,"MED MARGINS";"medcurrent2",#N/A,FALSE,"MED MARGINS";"medconstant",#N/A,FALSE,"MED MARGINS"}</definedName>
    <definedName name="wrn.TABLEMED." localSheetId="6" hidden="1">{"medcurrent1",#N/A,FALSE,"MED MARGINS";"medcurrent2",#N/A,FALSE,"MED MARGINS";"medconstant",#N/A,FALSE,"MED MARGINS"}</definedName>
    <definedName name="wrn.TABLEMED." localSheetId="9" hidden="1">{"medcurrent1",#N/A,FALSE,"MED MARGINS";"medcurrent2",#N/A,FALSE,"MED MARGINS";"medconstant",#N/A,FALSE,"MED MARGINS"}</definedName>
    <definedName name="wrn.TABLEMED." localSheetId="5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8" hidden="1">{"midcurrent1",#N/A,FALSE,"ARAB GULF PRODUCTS";"midcurrent2",#N/A,FALSE,"ARAB GULF PRODUCTS"}</definedName>
    <definedName name="wrn.tablemideast." localSheetId="3" hidden="1">{"midcurrent1",#N/A,FALSE,"ARAB GULF PRODUCTS";"midcurrent2",#N/A,FALSE,"ARAB GULF PRODUCTS"}</definedName>
    <definedName name="wrn.tablemideast." localSheetId="6" hidden="1">{"midcurrent1",#N/A,FALSE,"ARAB GULF PRODUCTS";"midcurrent2",#N/A,FALSE,"ARAB GULF PRODUCTS"}</definedName>
    <definedName name="wrn.tablemideast." localSheetId="9" hidden="1">{"midcurrent1",#N/A,FALSE,"ARAB GULF PRODUCTS";"midcurrent2",#N/A,FALSE,"ARAB GULF PRODUCTS"}</definedName>
    <definedName name="wrn.tablemideast." localSheetId="5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8" hidden="1">{"ngl1",#N/A,FALSE,"u.s. NGL";"ngl2",#N/A,FALSE,"u.s. NGL"}</definedName>
    <definedName name="wrn.tablengl." localSheetId="3" hidden="1">{"ngl1",#N/A,FALSE,"u.s. NGL";"ngl2",#N/A,FALSE,"u.s. NGL"}</definedName>
    <definedName name="wrn.tablengl." localSheetId="6" hidden="1">{"ngl1",#N/A,FALSE,"u.s. NGL";"ngl2",#N/A,FALSE,"u.s. NGL"}</definedName>
    <definedName name="wrn.tablengl." localSheetId="9" hidden="1">{"ngl1",#N/A,FALSE,"u.s. NGL";"ngl2",#N/A,FALSE,"u.s. NGL"}</definedName>
    <definedName name="wrn.tablengl." localSheetId="5" hidden="1">{"ngl1",#N/A,FALSE,"u.s. NGL";"ngl2",#N/A,FALSE,"u.s. NGL"}</definedName>
    <definedName name="wrn.tablengl." hidden="1">{"ngl1",#N/A,FALSE,"u.s. NGL";"ngl2",#N/A,FALSE,"u.s. NGL"}</definedName>
    <definedName name="wrn.TABLENWE." localSheetId="8" hidden="1">{"nwecurrent1",#N/A,FALSE,"NWE MARGINS";"nwecurrent2",#N/A,FALSE,"NWE MARGINS";"nweconstant",#N/A,FALSE,"NWE MARGINS"}</definedName>
    <definedName name="wrn.TABLENWE." localSheetId="3" hidden="1">{"nwecurrent1",#N/A,FALSE,"NWE MARGINS";"nwecurrent2",#N/A,FALSE,"NWE MARGINS";"nweconstant",#N/A,FALSE,"NWE MARGINS"}</definedName>
    <definedName name="wrn.TABLENWE." localSheetId="6" hidden="1">{"nwecurrent1",#N/A,FALSE,"NWE MARGINS";"nwecurrent2",#N/A,FALSE,"NWE MARGINS";"nweconstant",#N/A,FALSE,"NWE MARGINS"}</definedName>
    <definedName name="wrn.TABLENWE." localSheetId="9" hidden="1">{"nwecurrent1",#N/A,FALSE,"NWE MARGINS";"nwecurrent2",#N/A,FALSE,"NWE MARGINS";"nweconstant",#N/A,FALSE,"NWE MARGINS"}</definedName>
    <definedName name="wrn.TABLENWE." localSheetId="5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8" hidden="1">{"current1",#N/A,FALSE,"US PRODUCTS";"current2",#N/A,FALSE,"US PRODUCTS";"constant",#N/A,FALSE,"US PRODUCTS"}</definedName>
    <definedName name="wrn.tableprod." localSheetId="3" hidden="1">{"current1",#N/A,FALSE,"US PRODUCTS";"current2",#N/A,FALSE,"US PRODUCTS";"constant",#N/A,FALSE,"US PRODUCTS"}</definedName>
    <definedName name="wrn.tableprod." localSheetId="6" hidden="1">{"current1",#N/A,FALSE,"US PRODUCTS";"current2",#N/A,FALSE,"US PRODUCTS";"constant",#N/A,FALSE,"US PRODUCTS"}</definedName>
    <definedName name="wrn.tableprod." localSheetId="9" hidden="1">{"current1",#N/A,FALSE,"US PRODUCTS";"current2",#N/A,FALSE,"US PRODUCTS";"constant",#N/A,FALSE,"US PRODUCTS"}</definedName>
    <definedName name="wrn.tableprod." localSheetId="5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8" hidden="1">{#N/A,#N/A,FALSE,"Summary";#N/A,#N/A,FALSE,"Berkeley";#N/A,#N/A,FALSE,"HS";#N/A,#N/A,FALSE,"Brookside";#N/A,#N/A,FALSE,"George";#N/A,#N/A,FALSE,"Ketler";#N/A,#N/A,FALSE,"Washington"}</definedName>
    <definedName name="wrn.total." localSheetId="3" hidden="1">{#N/A,#N/A,FALSE,"Summary";#N/A,#N/A,FALSE,"Berkeley";#N/A,#N/A,FALSE,"HS";#N/A,#N/A,FALSE,"Brookside";#N/A,#N/A,FALSE,"George";#N/A,#N/A,FALSE,"Ketler";#N/A,#N/A,FALSE,"Washington"}</definedName>
    <definedName name="wrn.total." localSheetId="6" hidden="1">{#N/A,#N/A,FALSE,"Summary";#N/A,#N/A,FALSE,"Berkeley";#N/A,#N/A,FALSE,"HS";#N/A,#N/A,FALSE,"Brookside";#N/A,#N/A,FALSE,"George";#N/A,#N/A,FALSE,"Ketler";#N/A,#N/A,FALSE,"Washington"}</definedName>
    <definedName name="wrn.total." localSheetId="9" hidden="1">{#N/A,#N/A,FALSE,"Summary";#N/A,#N/A,FALSE,"Berkeley";#N/A,#N/A,FALSE,"HS";#N/A,#N/A,FALSE,"Brookside";#N/A,#N/A,FALSE,"George";#N/A,#N/A,FALSE,"Ketler";#N/A,#N/A,FALSE,"Washington"}</definedName>
    <definedName name="wrn.total." localSheetId="5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localSheetId="8" hidden="1">{#N/A,#N/A,FALSE,"Summary";#N/A,#N/A,FALSE,"Berkeley";#N/A,#N/A,FALSE,"HS";#N/A,#N/A,FALSE,"Brookside";#N/A,#N/A,FALSE,"George";#N/A,#N/A,FALSE,"Ketler";#N/A,#N/A,FALSE,"Washington"}</definedName>
    <definedName name="wrn.ttl" localSheetId="3" hidden="1">{#N/A,#N/A,FALSE,"Summary";#N/A,#N/A,FALSE,"Berkeley";#N/A,#N/A,FALSE,"HS";#N/A,#N/A,FALSE,"Brookside";#N/A,#N/A,FALSE,"George";#N/A,#N/A,FALSE,"Ketler";#N/A,#N/A,FALSE,"Washington"}</definedName>
    <definedName name="wrn.ttl" localSheetId="6" hidden="1">{#N/A,#N/A,FALSE,"Summary";#N/A,#N/A,FALSE,"Berkeley";#N/A,#N/A,FALSE,"HS";#N/A,#N/A,FALSE,"Brookside";#N/A,#N/A,FALSE,"George";#N/A,#N/A,FALSE,"Ketler";#N/A,#N/A,FALSE,"Washington"}</definedName>
    <definedName name="wrn.ttl" localSheetId="9" hidden="1">{#N/A,#N/A,FALSE,"Summary";#N/A,#N/A,FALSE,"Berkeley";#N/A,#N/A,FALSE,"HS";#N/A,#N/A,FALSE,"Brookside";#N/A,#N/A,FALSE,"George";#N/A,#N/A,FALSE,"Ketler";#N/A,#N/A,FALSE,"Washington"}</definedName>
    <definedName name="wrn.ttl" localSheetId="5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localSheetId="8" hidden="1">#REF!</definedName>
    <definedName name="wwwwwwwwwww" localSheetId="6" hidden="1">#REF!</definedName>
    <definedName name="wwwwwwwwwww" localSheetId="9" hidden="1">#REF!</definedName>
    <definedName name="wwwwwwwwwww" hidden="1">#REF!</definedName>
    <definedName name="XReCopy8" localSheetId="8" hidden="1">#REF!</definedName>
    <definedName name="XReCopy8" localSheetId="6" hidden="1">#REF!</definedName>
    <definedName name="XReCopy8" localSheetId="9" hidden="1">#REF!</definedName>
    <definedName name="XReCopy8" hidden="1">#REF!</definedName>
    <definedName name="XREF_COLUMN_1" localSheetId="6" hidden="1">#REF!</definedName>
    <definedName name="XREF_COLUMN_1" hidden="1">#REF!</definedName>
    <definedName name="XREF_COLUMN_10" localSheetId="6" hidden="1">#REF!</definedName>
    <definedName name="XREF_COLUMN_10" hidden="1">#REF!</definedName>
    <definedName name="XREF_COLUMN_11" localSheetId="6" hidden="1">#REF!</definedName>
    <definedName name="XREF_COLUMN_11" hidden="1">#REF!</definedName>
    <definedName name="XREF_COLUMN_12" localSheetId="6" hidden="1">#REF!</definedName>
    <definedName name="XREF_COLUMN_12" hidden="1">#REF!</definedName>
    <definedName name="XREF_COLUMN_13" localSheetId="6" hidden="1">#REF!</definedName>
    <definedName name="XREF_COLUMN_13" hidden="1">#REF!</definedName>
    <definedName name="XREF_COLUMN_2" localSheetId="6" hidden="1">#REF!</definedName>
    <definedName name="XREF_COLUMN_2" hidden="1">#REF!</definedName>
    <definedName name="XREF_COLUMN_3" localSheetId="6" hidden="1">#REF!</definedName>
    <definedName name="XREF_COLUMN_3" hidden="1">#REF!</definedName>
    <definedName name="XREF_COLUMN_4" localSheetId="6" hidden="1">#REF!</definedName>
    <definedName name="XREF_COLUMN_4" hidden="1">#REF!</definedName>
    <definedName name="XREF_COLUMN_5" localSheetId="6" hidden="1">#REF!</definedName>
    <definedName name="XREF_COLUMN_5" hidden="1">#REF!</definedName>
    <definedName name="XREF_COLUMN_6" localSheetId="6" hidden="1">#REF!</definedName>
    <definedName name="XREF_COLUMN_6" hidden="1">#REF!</definedName>
    <definedName name="XREF_COLUMN_7" localSheetId="6" hidden="1">#REF!</definedName>
    <definedName name="XREF_COLUMN_7" hidden="1">#REF!</definedName>
    <definedName name="XREF_COLUMN_8" localSheetId="6" hidden="1">#REF!</definedName>
    <definedName name="XREF_COLUMN_8" hidden="1">#REF!</definedName>
    <definedName name="XREF_COLUMN_9" localSheetId="6" hidden="1">#REF!</definedName>
    <definedName name="XREF_COLUMN_9" hidden="1">#REF!</definedName>
    <definedName name="XRefActiveRow" localSheetId="6" hidden="1">#REF!</definedName>
    <definedName name="XRefActiveRow" hidden="1">#REF!</definedName>
    <definedName name="XRefCopy1" localSheetId="2" hidden="1">TextRefCopy1</definedName>
    <definedName name="XRefCopy1" localSheetId="8" hidden="1">TextRefCopy1</definedName>
    <definedName name="XRefCopy1" localSheetId="3" hidden="1">TextRefCopy1</definedName>
    <definedName name="XRefCopy1" localSheetId="6" hidden="1">TextRefCopy1</definedName>
    <definedName name="XRefCopy1" localSheetId="9" hidden="1">TextRefCopy1</definedName>
    <definedName name="XRefCopy1" localSheetId="5" hidden="1">TextRefCopy1</definedName>
    <definedName name="XRefCopy1" hidden="1">TextRefCopy1</definedName>
    <definedName name="XRefCopy10" localSheetId="8" hidden="1">#REF!</definedName>
    <definedName name="XRefCopy10" localSheetId="6" hidden="1">#REF!</definedName>
    <definedName name="XRefCopy10" localSheetId="9" hidden="1">#REF!</definedName>
    <definedName name="XRefCopy10" hidden="1">#REF!</definedName>
    <definedName name="XRefCopy10Row" localSheetId="8" hidden="1">#REF!</definedName>
    <definedName name="XRefCopy10Row" localSheetId="6" hidden="1">#REF!</definedName>
    <definedName name="XRefCopy10Row" localSheetId="9" hidden="1">#REF!</definedName>
    <definedName name="XRefCopy10Row" hidden="1">#REF!</definedName>
    <definedName name="XRefCopy11" localSheetId="6" hidden="1">#REF!</definedName>
    <definedName name="XRefCopy11" hidden="1">#REF!</definedName>
    <definedName name="XRefCopy11Row" localSheetId="6" hidden="1">#REF!</definedName>
    <definedName name="XRefCopy11Row" hidden="1">#REF!</definedName>
    <definedName name="XRefCopy12" localSheetId="6" hidden="1">#REF!</definedName>
    <definedName name="XRefCopy12" hidden="1">#REF!</definedName>
    <definedName name="XRefCopy12Row" localSheetId="6" hidden="1">#REF!</definedName>
    <definedName name="XRefCopy12Row" hidden="1">#REF!</definedName>
    <definedName name="XRefCopy13" localSheetId="6" hidden="1">#REF!</definedName>
    <definedName name="XRefCopy13" hidden="1">#REF!</definedName>
    <definedName name="XRefCopy14" localSheetId="6" hidden="1">#REF!</definedName>
    <definedName name="XRefCopy14" hidden="1">#REF!</definedName>
    <definedName name="XRefCopy14Row" localSheetId="6" hidden="1">#REF!</definedName>
    <definedName name="XRefCopy14Row" hidden="1">#REF!</definedName>
    <definedName name="XRefCopy15" localSheetId="6" hidden="1">#REF!</definedName>
    <definedName name="XRefCopy15" hidden="1">#REF!</definedName>
    <definedName name="XRefCopy15Row" localSheetId="6" hidden="1">#REF!</definedName>
    <definedName name="XRefCopy15Row" hidden="1">#REF!</definedName>
    <definedName name="XRefCopy16" localSheetId="6" hidden="1">#REF!</definedName>
    <definedName name="XRefCopy16" hidden="1">#REF!</definedName>
    <definedName name="XRefCopy17" localSheetId="6" hidden="1">#REF!</definedName>
    <definedName name="XRefCopy17" hidden="1">#REF!</definedName>
    <definedName name="XRefCopy17Row" localSheetId="6" hidden="1">#REF!</definedName>
    <definedName name="XRefCopy17Row" hidden="1">#REF!</definedName>
    <definedName name="XRefCopy18" localSheetId="6" hidden="1">#REF!</definedName>
    <definedName name="XRefCopy18" hidden="1">#REF!</definedName>
    <definedName name="XRefCopy19" localSheetId="6" hidden="1">#REF!</definedName>
    <definedName name="XRefCopy19" hidden="1">#REF!</definedName>
    <definedName name="XRefCopy19Row" localSheetId="6" hidden="1">#REF!</definedName>
    <definedName name="XRefCopy19Row" hidden="1">#REF!</definedName>
    <definedName name="XRefCopy20" localSheetId="8" hidden="1">#REF!</definedName>
    <definedName name="XRefCopy20" localSheetId="6" hidden="1">#REF!</definedName>
    <definedName name="XRefCopy20" localSheetId="9" hidden="1">#REF!</definedName>
    <definedName name="XRefCopy20" hidden="1">#REF!</definedName>
    <definedName name="XRefCopy20Row" localSheetId="8" hidden="1">#REF!</definedName>
    <definedName name="XRefCopy20Row" localSheetId="6" hidden="1">#REF!</definedName>
    <definedName name="XRefCopy20Row" hidden="1">#REF!</definedName>
    <definedName name="XRefCopy21" localSheetId="8" hidden="1">#REF!</definedName>
    <definedName name="XRefCopy21" localSheetId="6" hidden="1">#REF!</definedName>
    <definedName name="XRefCopy21" hidden="1">#REF!</definedName>
    <definedName name="XRefCopy21Row" localSheetId="6" hidden="1">#REF!</definedName>
    <definedName name="XRefCopy21Row" hidden="1">#REF!</definedName>
    <definedName name="XRefCopy22" localSheetId="6" hidden="1">#REF!</definedName>
    <definedName name="XRefCopy22" hidden="1">#REF!</definedName>
    <definedName name="XRefCopy22Row" localSheetId="6" hidden="1">#REF!</definedName>
    <definedName name="XRefCopy22Row" hidden="1">#REF!</definedName>
    <definedName name="XRefCopy23" localSheetId="6" hidden="1">#REF!</definedName>
    <definedName name="XRefCopy23" hidden="1">#REF!</definedName>
    <definedName name="XRefCopy23Row" localSheetId="6" hidden="1">#REF!</definedName>
    <definedName name="XRefCopy23Row" hidden="1">#REF!</definedName>
    <definedName name="XRefCopy24" localSheetId="6" hidden="1">#REF!</definedName>
    <definedName name="XRefCopy24" hidden="1">#REF!</definedName>
    <definedName name="XRefCopy24Row" localSheetId="6" hidden="1">#REF!</definedName>
    <definedName name="XRefCopy24Row" hidden="1">#REF!</definedName>
    <definedName name="XRefCopy25" localSheetId="6" hidden="1">#REF!</definedName>
    <definedName name="XRefCopy25" hidden="1">#REF!</definedName>
    <definedName name="XRefCopy25Row" localSheetId="6" hidden="1">#REF!</definedName>
    <definedName name="XRefCopy25Row" hidden="1">#REF!</definedName>
    <definedName name="XRefCopy26" localSheetId="6" hidden="1">#REF!</definedName>
    <definedName name="XRefCopy26" hidden="1">#REF!</definedName>
    <definedName name="XRefCopy26Row" localSheetId="6" hidden="1">#REF!</definedName>
    <definedName name="XRefCopy26Row" hidden="1">#REF!</definedName>
    <definedName name="XRefCopy27" localSheetId="6" hidden="1">#REF!</definedName>
    <definedName name="XRefCopy27" hidden="1">#REF!</definedName>
    <definedName name="XRefCopy28" localSheetId="6" hidden="1">#REF!</definedName>
    <definedName name="XRefCopy28" hidden="1">#REF!</definedName>
    <definedName name="XRefCopy29" localSheetId="6" hidden="1">#REF!</definedName>
    <definedName name="XRefCopy29" hidden="1">#REF!</definedName>
    <definedName name="XRefCopy29Row" localSheetId="6" hidden="1">#REF!</definedName>
    <definedName name="XRefCopy29Row" hidden="1">#REF!</definedName>
    <definedName name="XRefCopy3" localSheetId="6" hidden="1">#REF!</definedName>
    <definedName name="XRefCopy3" hidden="1">#REF!</definedName>
    <definedName name="XRefCopy30" localSheetId="6" hidden="1">#REF!</definedName>
    <definedName name="XRefCopy30" hidden="1">#REF!</definedName>
    <definedName name="XRefCopy30Row" localSheetId="6" hidden="1">#REF!</definedName>
    <definedName name="XRefCopy30Row" hidden="1">#REF!</definedName>
    <definedName name="XRefCopy31" localSheetId="6" hidden="1">#REF!</definedName>
    <definedName name="XRefCopy31" hidden="1">#REF!</definedName>
    <definedName name="XRefCopy31Row" localSheetId="6" hidden="1">#REF!</definedName>
    <definedName name="XRefCopy31Row" hidden="1">#REF!</definedName>
    <definedName name="XRefCopy32" localSheetId="6" hidden="1">#REF!</definedName>
    <definedName name="XRefCopy32" hidden="1">#REF!</definedName>
    <definedName name="XRefCopy33" localSheetId="6" hidden="1">#REF!</definedName>
    <definedName name="XRefCopy33" hidden="1">#REF!</definedName>
    <definedName name="XRefCopy33Row" localSheetId="6" hidden="1">#REF!</definedName>
    <definedName name="XRefCopy33Row" hidden="1">#REF!</definedName>
    <definedName name="XRefCopy34" localSheetId="6" hidden="1">#REF!</definedName>
    <definedName name="XRefCopy34" hidden="1">#REF!</definedName>
    <definedName name="XRefCopy34Row" localSheetId="6" hidden="1">#REF!</definedName>
    <definedName name="XRefCopy34Row" hidden="1">#REF!</definedName>
    <definedName name="XRefCopy35" localSheetId="6" hidden="1">#REF!</definedName>
    <definedName name="XRefCopy35" hidden="1">#REF!</definedName>
    <definedName name="XRefCopy35Row" localSheetId="6" hidden="1">#REF!</definedName>
    <definedName name="XRefCopy35Row" hidden="1">#REF!</definedName>
    <definedName name="XRefCopy36" localSheetId="6" hidden="1">#REF!</definedName>
    <definedName name="XRefCopy36" hidden="1">#REF!</definedName>
    <definedName name="XRefCopy36Row" localSheetId="6" hidden="1">#REF!</definedName>
    <definedName name="XRefCopy36Row" hidden="1">#REF!</definedName>
    <definedName name="XRefCopy37" localSheetId="6" hidden="1">#REF!</definedName>
    <definedName name="XRefCopy37" hidden="1">#REF!</definedName>
    <definedName name="XRefCopy37Row" localSheetId="6" hidden="1">#REF!</definedName>
    <definedName name="XRefCopy37Row" hidden="1">#REF!</definedName>
    <definedName name="XRefCopy38" localSheetId="6" hidden="1">#REF!</definedName>
    <definedName name="XRefCopy38" hidden="1">#REF!</definedName>
    <definedName name="XRefCopy38Row" localSheetId="6" hidden="1">#REF!</definedName>
    <definedName name="XRefCopy38Row" hidden="1">#REF!</definedName>
    <definedName name="XRefCopy39" localSheetId="6" hidden="1">#REF!</definedName>
    <definedName name="XRefCopy39" hidden="1">#REF!</definedName>
    <definedName name="XRefCopy39Row" localSheetId="6" hidden="1">#REF!</definedName>
    <definedName name="XRefCopy39Row" hidden="1">#REF!</definedName>
    <definedName name="XRefCopy3Row" localSheetId="6" hidden="1">#REF!</definedName>
    <definedName name="XRefCopy3Row" hidden="1">#REF!</definedName>
    <definedName name="XRefCopy4" localSheetId="6" hidden="1">#REF!</definedName>
    <definedName name="XRefCopy4" hidden="1">#REF!</definedName>
    <definedName name="XRefCopy40" localSheetId="6" hidden="1">#REF!</definedName>
    <definedName name="XRefCopy40" hidden="1">#REF!</definedName>
    <definedName name="XRefCopy40Row" localSheetId="6" hidden="1">#REF!</definedName>
    <definedName name="XRefCopy40Row" hidden="1">#REF!</definedName>
    <definedName name="XRefCopy41" localSheetId="6" hidden="1">#REF!</definedName>
    <definedName name="XRefCopy41" hidden="1">#REF!</definedName>
    <definedName name="XRefCopy41Row" localSheetId="6" hidden="1">#REF!</definedName>
    <definedName name="XRefCopy41Row" hidden="1">#REF!</definedName>
    <definedName name="XRefCopy4Row" localSheetId="6" hidden="1">#REF!</definedName>
    <definedName name="XRefCopy4Row" hidden="1">#REF!</definedName>
    <definedName name="XRefCopy5" localSheetId="6" hidden="1">#REF!</definedName>
    <definedName name="XRefCopy5" hidden="1">#REF!</definedName>
    <definedName name="XRefCopy5Row" localSheetId="6" hidden="1">#REF!</definedName>
    <definedName name="XRefCopy5Row" hidden="1">#REF!</definedName>
    <definedName name="XRefCopy6" localSheetId="6" hidden="1">#REF!</definedName>
    <definedName name="XRefCopy6" hidden="1">#REF!</definedName>
    <definedName name="XRefCopy64" localSheetId="6" hidden="1">#REF!</definedName>
    <definedName name="XRefCopy64" hidden="1">#REF!</definedName>
    <definedName name="XRefCopy6Row" localSheetId="6" hidden="1">#REF!</definedName>
    <definedName name="XRefCopy6Row" hidden="1">#REF!</definedName>
    <definedName name="XRefCopy7" localSheetId="6" hidden="1">#REF!</definedName>
    <definedName name="XRefCopy7" hidden="1">#REF!</definedName>
    <definedName name="XRefCopy7Row" localSheetId="6" hidden="1">#REF!</definedName>
    <definedName name="XRefCopy7Row" hidden="1">#REF!</definedName>
    <definedName name="XRefCopy8" localSheetId="6" hidden="1">#REF!</definedName>
    <definedName name="XRefCopy8" hidden="1">#REF!</definedName>
    <definedName name="XRefCopy8Row" localSheetId="6" hidden="1">#REF!</definedName>
    <definedName name="XRefCopy8Row" hidden="1">#REF!</definedName>
    <definedName name="XRefCopy9" localSheetId="6" hidden="1">#REF!</definedName>
    <definedName name="XRefCopy9" hidden="1">#REF!</definedName>
    <definedName name="XRefCopy9Row" localSheetId="6" hidden="1">#REF!</definedName>
    <definedName name="XRefCopy9Row" hidden="1">#REF!</definedName>
    <definedName name="XRefPaste1" localSheetId="8" hidden="1">#REF!</definedName>
    <definedName name="XRefPaste1" localSheetId="6" hidden="1">#REF!</definedName>
    <definedName name="XRefPaste1" localSheetId="9" hidden="1">#REF!</definedName>
    <definedName name="XRefPaste1" hidden="1">#REF!</definedName>
    <definedName name="XRefPaste10Row" localSheetId="8" hidden="1">#REF!</definedName>
    <definedName name="XRefPaste10Row" localSheetId="6" hidden="1">#REF!</definedName>
    <definedName name="XRefPaste10Row" localSheetId="9" hidden="1">#REF!</definedName>
    <definedName name="XRefPaste10Row" hidden="1">#REF!</definedName>
    <definedName name="XRefPaste11" localSheetId="8" hidden="1">#REF!</definedName>
    <definedName name="XRefPaste11" localSheetId="6" hidden="1">#REF!</definedName>
    <definedName name="XRefPaste11" hidden="1">#REF!</definedName>
    <definedName name="XRefPaste11Row" localSheetId="8" hidden="1">#REF!</definedName>
    <definedName name="XRefPaste11Row" localSheetId="6" hidden="1">#REF!</definedName>
    <definedName name="XRefPaste11Row" hidden="1">#REF!</definedName>
    <definedName name="XRefPaste12" localSheetId="6" hidden="1">#REF!</definedName>
    <definedName name="XRefPaste12" hidden="1">#REF!</definedName>
    <definedName name="XRefPaste12Row" localSheetId="6" hidden="1">#REF!</definedName>
    <definedName name="XRefPaste12Row" hidden="1">#REF!</definedName>
    <definedName name="XRefPaste13" localSheetId="6" hidden="1">#REF!</definedName>
    <definedName name="XRefPaste13" hidden="1">#REF!</definedName>
    <definedName name="XRefPaste13Row" localSheetId="6" hidden="1">#REF!</definedName>
    <definedName name="XRefPaste13Row" hidden="1">#REF!</definedName>
    <definedName name="XRefPaste14" localSheetId="6" hidden="1">#REF!</definedName>
    <definedName name="XRefPaste14" hidden="1">#REF!</definedName>
    <definedName name="XRefPaste14Row" localSheetId="6" hidden="1">#REF!</definedName>
    <definedName name="XRefPaste14Row" hidden="1">#REF!</definedName>
    <definedName name="XRefPaste15" localSheetId="6" hidden="1">#REF!</definedName>
    <definedName name="XRefPaste15" hidden="1">#REF!</definedName>
    <definedName name="XRefPaste15Row" localSheetId="6" hidden="1">#REF!</definedName>
    <definedName name="XRefPaste15Row" hidden="1">#REF!</definedName>
    <definedName name="XRefPaste16" localSheetId="6" hidden="1">#REF!</definedName>
    <definedName name="XRefPaste16" hidden="1">#REF!</definedName>
    <definedName name="XRefPaste16Row" localSheetId="6" hidden="1">#REF!</definedName>
    <definedName name="XRefPaste16Row" hidden="1">#REF!</definedName>
    <definedName name="XRefPaste17" localSheetId="6" hidden="1">#REF!</definedName>
    <definedName name="XRefPaste17" hidden="1">#REF!</definedName>
    <definedName name="XRefPaste17Row" localSheetId="6" hidden="1">#REF!</definedName>
    <definedName name="XRefPaste17Row" hidden="1">#REF!</definedName>
    <definedName name="XRefPaste18" localSheetId="6" hidden="1">#REF!</definedName>
    <definedName name="XRefPaste18" hidden="1">#REF!</definedName>
    <definedName name="XRefPaste18Row" localSheetId="6" hidden="1">#REF!</definedName>
    <definedName name="XRefPaste18Row" hidden="1">#REF!</definedName>
    <definedName name="XRefPaste19" localSheetId="6" hidden="1">#REF!</definedName>
    <definedName name="XRefPaste19" hidden="1">#REF!</definedName>
    <definedName name="XRefPaste19Row" localSheetId="6" hidden="1">#REF!</definedName>
    <definedName name="XRefPaste19Row" hidden="1">#REF!</definedName>
    <definedName name="XRefPaste2" localSheetId="6" hidden="1">#REF!</definedName>
    <definedName name="XRefPaste2" hidden="1">#REF!</definedName>
    <definedName name="XRefPaste20" localSheetId="6" hidden="1">#REF!</definedName>
    <definedName name="XRefPaste20" hidden="1">#REF!</definedName>
    <definedName name="XRefPaste20Row" localSheetId="6" hidden="1">#REF!</definedName>
    <definedName name="XRefPaste20Row" hidden="1">#REF!</definedName>
    <definedName name="XRefPaste21" localSheetId="6" hidden="1">#REF!</definedName>
    <definedName name="XRefPaste21" hidden="1">#REF!</definedName>
    <definedName name="XRefPaste21Row" localSheetId="6" hidden="1">#REF!</definedName>
    <definedName name="XRefPaste21Row" hidden="1">#REF!</definedName>
    <definedName name="XRefPaste22" localSheetId="6" hidden="1">#REF!</definedName>
    <definedName name="XRefPaste22" hidden="1">#REF!</definedName>
    <definedName name="XRefPaste22Row" localSheetId="6" hidden="1">#REF!</definedName>
    <definedName name="XRefPaste22Row" hidden="1">#REF!</definedName>
    <definedName name="XRefPaste23" localSheetId="6" hidden="1">#REF!</definedName>
    <definedName name="XRefPaste23" hidden="1">#REF!</definedName>
    <definedName name="XRefPaste23Row" localSheetId="6" hidden="1">#REF!</definedName>
    <definedName name="XRefPaste23Row" hidden="1">#REF!</definedName>
    <definedName name="XRefPaste24" localSheetId="6" hidden="1">#REF!</definedName>
    <definedName name="XRefPaste24" hidden="1">#REF!</definedName>
    <definedName name="XRefPaste24Row" localSheetId="6" hidden="1">#REF!</definedName>
    <definedName name="XRefPaste24Row" hidden="1">#REF!</definedName>
    <definedName name="XRefPaste25" localSheetId="6" hidden="1">#REF!</definedName>
    <definedName name="XRefPaste25" hidden="1">#REF!</definedName>
    <definedName name="XRefPaste25Row" localSheetId="6" hidden="1">#REF!</definedName>
    <definedName name="XRefPaste25Row" hidden="1">#REF!</definedName>
    <definedName name="XRefPaste26" localSheetId="6" hidden="1">#REF!</definedName>
    <definedName name="XRefPaste26" hidden="1">#REF!</definedName>
    <definedName name="XRefPaste26Row" localSheetId="6" hidden="1">#REF!</definedName>
    <definedName name="XRefPaste26Row" hidden="1">#REF!</definedName>
    <definedName name="XRefPaste27" localSheetId="6" hidden="1">#REF!</definedName>
    <definedName name="XRefPaste27" hidden="1">#REF!</definedName>
    <definedName name="XRefPaste27Row" localSheetId="6" hidden="1">#REF!</definedName>
    <definedName name="XRefPaste27Row" hidden="1">#REF!</definedName>
    <definedName name="XRefPaste28" localSheetId="6" hidden="1">#REF!</definedName>
    <definedName name="XRefPaste28" hidden="1">#REF!</definedName>
    <definedName name="XRefPaste28Row" localSheetId="6" hidden="1">#REF!</definedName>
    <definedName name="XRefPaste28Row" hidden="1">#REF!</definedName>
    <definedName name="XRefPaste29" localSheetId="6" hidden="1">#REF!</definedName>
    <definedName name="XRefPaste29" hidden="1">#REF!</definedName>
    <definedName name="XRefPaste29Row" localSheetId="6" hidden="1">#REF!</definedName>
    <definedName name="XRefPaste29Row" hidden="1">#REF!</definedName>
    <definedName name="XRefPaste2Row" localSheetId="6" hidden="1">#REF!</definedName>
    <definedName name="XRefPaste2Row" hidden="1">#REF!</definedName>
    <definedName name="XRefPaste30" localSheetId="6" hidden="1">#REF!</definedName>
    <definedName name="XRefPaste30" hidden="1">#REF!</definedName>
    <definedName name="XRefPaste30Row" localSheetId="6" hidden="1">#REF!</definedName>
    <definedName name="XRefPaste30Row" hidden="1">#REF!</definedName>
    <definedName name="XRefPaste31" localSheetId="6" hidden="1">#REF!</definedName>
    <definedName name="XRefPaste31" hidden="1">#REF!</definedName>
    <definedName name="XRefPaste31Row" localSheetId="6" hidden="1">#REF!</definedName>
    <definedName name="XRefPaste31Row" hidden="1">#REF!</definedName>
    <definedName name="XRefPaste32" localSheetId="6" hidden="1">#REF!</definedName>
    <definedName name="XRefPaste32" hidden="1">#REF!</definedName>
    <definedName name="XRefPaste32Row" localSheetId="6" hidden="1">#REF!</definedName>
    <definedName name="XRefPaste32Row" hidden="1">#REF!</definedName>
    <definedName name="XRefPaste33" localSheetId="6" hidden="1">#REF!</definedName>
    <definedName name="XRefPaste33" hidden="1">#REF!</definedName>
    <definedName name="XRefPaste33Row" localSheetId="6" hidden="1">#REF!</definedName>
    <definedName name="XRefPaste33Row" hidden="1">#REF!</definedName>
    <definedName name="XRefPaste34" localSheetId="6" hidden="1">#REF!</definedName>
    <definedName name="XRefPaste34" hidden="1">#REF!</definedName>
    <definedName name="XRefPaste34Row" localSheetId="6" hidden="1">#REF!</definedName>
    <definedName name="XRefPaste34Row" hidden="1">#REF!</definedName>
    <definedName name="XRefPaste4" localSheetId="6" hidden="1">#REF!</definedName>
    <definedName name="XRefPaste4" hidden="1">#REF!</definedName>
    <definedName name="XRefPaste41Row" localSheetId="8" hidden="1">#REF!</definedName>
    <definedName name="XRefPaste41Row" localSheetId="6" hidden="1">#REF!</definedName>
    <definedName name="XRefPaste41Row" localSheetId="9" hidden="1">#REF!</definedName>
    <definedName name="XRefPaste41Row" hidden="1">#REF!</definedName>
    <definedName name="XRefPaste4Row" localSheetId="8" hidden="1">#REF!</definedName>
    <definedName name="XRefPaste4Row" localSheetId="6" hidden="1">#REF!</definedName>
    <definedName name="XRefPaste4Row" localSheetId="9" hidden="1">#REF!</definedName>
    <definedName name="XRefPaste4Row" hidden="1">#REF!</definedName>
    <definedName name="XRefPaste5" localSheetId="8" hidden="1">#REF!</definedName>
    <definedName name="XRefPaste5" localSheetId="6" hidden="1">#REF!</definedName>
    <definedName name="XRefPaste5" hidden="1">#REF!</definedName>
    <definedName name="XRefPaste5Row" localSheetId="8" hidden="1">#REF!</definedName>
    <definedName name="XRefPaste5Row" localSheetId="6" hidden="1">#REF!</definedName>
    <definedName name="XRefPaste5Row" hidden="1">#REF!</definedName>
    <definedName name="XRefPaste6" localSheetId="6" hidden="1">#REF!</definedName>
    <definedName name="XRefPaste6" hidden="1">#REF!</definedName>
    <definedName name="XRefPaste6Row" localSheetId="6" hidden="1">#REF!</definedName>
    <definedName name="XRefPaste6Row" hidden="1">#REF!</definedName>
    <definedName name="XRefPaste7Row" localSheetId="8" hidden="1">#REF!</definedName>
    <definedName name="XRefPaste7Row" localSheetId="6" hidden="1">#REF!</definedName>
    <definedName name="XRefPaste7Row" localSheetId="9" hidden="1">#REF!</definedName>
    <definedName name="XRefPaste7Row" hidden="1">#REF!</definedName>
    <definedName name="XRefPaste8Row" localSheetId="8" hidden="1">#REF!</definedName>
    <definedName name="XRefPaste8Row" localSheetId="6" hidden="1">#REF!</definedName>
    <definedName name="XRefPaste8Row" localSheetId="9" hidden="1">#REF!</definedName>
    <definedName name="XRefPaste8Row" hidden="1">#REF!</definedName>
    <definedName name="XRefPaste9Row" localSheetId="8" hidden="1">#REF!</definedName>
    <definedName name="XRefPaste9Row" localSheetId="6" hidden="1">#REF!</definedName>
    <definedName name="XRefPaste9Row" localSheetId="9" hidden="1">#REF!</definedName>
    <definedName name="XRefPaste9Row" hidden="1">#REF!</definedName>
    <definedName name="Y" localSheetId="8" hidden="1">#REF!</definedName>
    <definedName name="Y" localSheetId="6" hidden="1">#REF!</definedName>
    <definedName name="Y" localSheetId="9" hidden="1">#REF!</definedName>
    <definedName name="Y" hidden="1">#REF!</definedName>
    <definedName name="yjyjy" localSheetId="8" hidden="1">#REF!</definedName>
    <definedName name="yjyjy" localSheetId="6" hidden="1">#REF!</definedName>
    <definedName name="yjyjy" localSheetId="9" hidden="1">#REF!</definedName>
    <definedName name="yjyjy" hidden="1">#REF!</definedName>
    <definedName name="yy" localSheetId="8" hidden="1">#REF!</definedName>
    <definedName name="yy" localSheetId="6" hidden="1">#REF!</definedName>
    <definedName name="yy" localSheetId="9" hidden="1">#REF!</definedName>
    <definedName name="yy" hidden="1">#REF!</definedName>
    <definedName name="YYYYYYYY" localSheetId="6" hidden="1">#REF!</definedName>
    <definedName name="YYYYYYY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6" l="1"/>
  <c r="BD13" i="6"/>
  <c r="AY13" i="6"/>
  <c r="AT13" i="6"/>
  <c r="AO13" i="6"/>
  <c r="AJ13" i="6"/>
  <c r="AE13" i="6"/>
  <c r="Z13" i="6"/>
  <c r="U13" i="6"/>
  <c r="P13" i="6"/>
  <c r="K13" i="6"/>
  <c r="F13" i="6"/>
  <c r="BN23" i="6"/>
  <c r="BI23" i="6"/>
  <c r="BD23" i="6"/>
  <c r="BO23" i="6" s="1"/>
  <c r="AY23" i="6"/>
  <c r="BA21" i="6"/>
  <c r="BA22" i="6"/>
  <c r="AZ24" i="6"/>
  <c r="BA24" i="6"/>
  <c r="AU24" i="6"/>
  <c r="AV24" i="6"/>
  <c r="AP24" i="6"/>
  <c r="AQ24" i="6"/>
  <c r="AK24" i="6"/>
  <c r="AL24" i="6"/>
  <c r="BD25" i="6"/>
  <c r="BD24" i="6"/>
  <c r="BE24" i="6" s="1"/>
  <c r="BF24" i="6" s="1"/>
  <c r="BI22" i="6" l="1"/>
  <c r="BI25" i="6" l="1"/>
  <c r="BI24" i="6" l="1"/>
  <c r="BJ24" i="6" s="1"/>
  <c r="BK24" i="6" s="1"/>
  <c r="BI20" i="6" l="1"/>
  <c r="BI21" i="6" l="1"/>
  <c r="BD22" i="6" l="1"/>
  <c r="BD20" i="6"/>
  <c r="BD21" i="6" l="1"/>
  <c r="BN25" i="6" l="1"/>
  <c r="BN24" i="6"/>
  <c r="BN22" i="6"/>
  <c r="BN21" i="6"/>
  <c r="BN20" i="6"/>
  <c r="BN13" i="6"/>
  <c r="AT23" i="6" l="1"/>
  <c r="AO23" i="6"/>
  <c r="AJ23" i="6"/>
  <c r="AE23" i="6"/>
  <c r="Z23" i="6"/>
  <c r="U23" i="6"/>
  <c r="P23" i="6"/>
  <c r="K23" i="6"/>
  <c r="F23" i="6"/>
  <c r="E17" i="58" l="1"/>
  <c r="I27" i="6"/>
  <c r="N27" i="6"/>
  <c r="X27" i="6"/>
  <c r="AC27" i="6"/>
  <c r="AH27" i="6"/>
  <c r="AM27" i="6"/>
  <c r="AR27" i="6"/>
  <c r="BM27" i="6"/>
  <c r="BO25" i="6"/>
  <c r="BO24" i="6"/>
  <c r="BO22" i="6"/>
  <c r="BO21" i="6"/>
  <c r="BO20" i="6"/>
  <c r="AE26" i="6" l="1"/>
  <c r="AE27" i="6" s="1"/>
  <c r="BO13" i="6" l="1"/>
  <c r="BS25" i="6" l="1"/>
  <c r="BS24" i="6"/>
  <c r="BS23" i="6"/>
  <c r="BS20" i="6"/>
  <c r="BS13" i="6"/>
  <c r="AD16" i="53"/>
  <c r="AC16" i="53"/>
  <c r="AB16" i="53"/>
  <c r="AA16" i="53"/>
  <c r="Z16" i="53"/>
  <c r="Y16" i="53"/>
  <c r="X16" i="53"/>
  <c r="W16" i="53"/>
  <c r="V16" i="53"/>
  <c r="U16" i="53"/>
  <c r="T16" i="53"/>
  <c r="S16" i="53"/>
  <c r="P84" i="6"/>
  <c r="P72" i="6"/>
  <c r="P62" i="6"/>
  <c r="P50" i="6"/>
  <c r="P34" i="6"/>
  <c r="P54" i="6" s="1"/>
  <c r="P26" i="6"/>
  <c r="P27" i="6" s="1"/>
  <c r="P16" i="6"/>
  <c r="R10" i="6"/>
  <c r="Q10" i="6"/>
  <c r="P10" i="6"/>
  <c r="O10" i="6"/>
  <c r="O9" i="6"/>
  <c r="K84" i="6"/>
  <c r="K72" i="6"/>
  <c r="K62" i="6"/>
  <c r="K50" i="6"/>
  <c r="K34" i="6"/>
  <c r="K26" i="6"/>
  <c r="K27" i="6" s="1"/>
  <c r="K16" i="6"/>
  <c r="M10" i="6"/>
  <c r="L10" i="6"/>
  <c r="K10" i="6"/>
  <c r="J10" i="6"/>
  <c r="J9" i="6"/>
  <c r="F84" i="6"/>
  <c r="F72" i="6"/>
  <c r="F62" i="6"/>
  <c r="F50" i="6"/>
  <c r="F34" i="6"/>
  <c r="F26" i="6"/>
  <c r="F27" i="6" s="1"/>
  <c r="F16" i="6"/>
  <c r="H10" i="6"/>
  <c r="G10" i="6"/>
  <c r="F10" i="6"/>
  <c r="E10" i="6"/>
  <c r="E9" i="6"/>
  <c r="AF16" i="53" l="1"/>
  <c r="AG16" i="53" s="1"/>
  <c r="K54" i="6"/>
  <c r="P76" i="6"/>
  <c r="P86" i="6" s="1"/>
  <c r="K76" i="6"/>
  <c r="F76" i="6"/>
  <c r="F54" i="6"/>
  <c r="F86" i="6" s="1"/>
  <c r="K86" i="6" l="1"/>
  <c r="BS22" i="6" l="1"/>
  <c r="BS21" i="6"/>
  <c r="BM64" i="52" l="1"/>
  <c r="BN62" i="52"/>
  <c r="BM62" i="52"/>
  <c r="BN61" i="52"/>
  <c r="BM61" i="52"/>
  <c r="BN59" i="52"/>
  <c r="BM59" i="52"/>
  <c r="BM50" i="52"/>
  <c r="BN50" i="52"/>
  <c r="BM51" i="52"/>
  <c r="BN51" i="52"/>
  <c r="BM52" i="52"/>
  <c r="BN52" i="52"/>
  <c r="BM53" i="52"/>
  <c r="BN53" i="52"/>
  <c r="BM54" i="52"/>
  <c r="BN54" i="52"/>
  <c r="BN49" i="52"/>
  <c r="BM49" i="52"/>
  <c r="BM41" i="52"/>
  <c r="BN41" i="52"/>
  <c r="BM42" i="52"/>
  <c r="BN42" i="52"/>
  <c r="BM43" i="52"/>
  <c r="BN43" i="52"/>
  <c r="BM44" i="52"/>
  <c r="BN44" i="52"/>
  <c r="BM45" i="52"/>
  <c r="BN45" i="52"/>
  <c r="BN40" i="52"/>
  <c r="BM40" i="52"/>
  <c r="BM33" i="52"/>
  <c r="BN33" i="52"/>
  <c r="BM34" i="52"/>
  <c r="BN34" i="52"/>
  <c r="BM35" i="52"/>
  <c r="BN35" i="52"/>
  <c r="BM36" i="52"/>
  <c r="BN36" i="52"/>
  <c r="BN32" i="52"/>
  <c r="BM32" i="52"/>
  <c r="BN31" i="52"/>
  <c r="BM31" i="52"/>
  <c r="BN27" i="52"/>
  <c r="BM27" i="52"/>
  <c r="BN26" i="52"/>
  <c r="BM26" i="52"/>
  <c r="BN25" i="52"/>
  <c r="BM25" i="52"/>
  <c r="BN24" i="52"/>
  <c r="BM24" i="52"/>
  <c r="BN23" i="52"/>
  <c r="BM23" i="52"/>
  <c r="BN22" i="52"/>
  <c r="BM22" i="52"/>
  <c r="BM14" i="52"/>
  <c r="BN14" i="52"/>
  <c r="BM15" i="52"/>
  <c r="BN15" i="52"/>
  <c r="BM16" i="52"/>
  <c r="BN16" i="52"/>
  <c r="BM17" i="52"/>
  <c r="BN17" i="52"/>
  <c r="BM18" i="52"/>
  <c r="BN18" i="52"/>
  <c r="BN13" i="52"/>
  <c r="BM13" i="52"/>
  <c r="BO83" i="6"/>
  <c r="BO82" i="6"/>
  <c r="BO81" i="6"/>
  <c r="BO80" i="6"/>
  <c r="BO79" i="6"/>
  <c r="BO75" i="6"/>
  <c r="BO74" i="6"/>
  <c r="BO66" i="6"/>
  <c r="BO67" i="6"/>
  <c r="BO68" i="6"/>
  <c r="BO69" i="6"/>
  <c r="BO70" i="6"/>
  <c r="BO71" i="6"/>
  <c r="BO65" i="6"/>
  <c r="BO59" i="6"/>
  <c r="BO60" i="6"/>
  <c r="BO61" i="6"/>
  <c r="BO58" i="6"/>
  <c r="BO53" i="6"/>
  <c r="BO52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37" i="6"/>
  <c r="BO31" i="6"/>
  <c r="BO32" i="6"/>
  <c r="BO33" i="6"/>
  <c r="BO30" i="6"/>
  <c r="J10" i="35" l="1"/>
  <c r="BO16" i="6"/>
  <c r="H13" i="52"/>
  <c r="S6" i="53"/>
  <c r="K31" i="35"/>
  <c r="U72" i="6"/>
  <c r="BO72" i="6"/>
  <c r="K38" i="35"/>
  <c r="K37" i="35"/>
  <c r="AD8" i="53"/>
  <c r="AC8" i="53"/>
  <c r="AB8" i="53"/>
  <c r="AA8" i="53"/>
  <c r="Z8" i="53"/>
  <c r="Y8" i="53"/>
  <c r="X8" i="53"/>
  <c r="W8" i="53"/>
  <c r="V8" i="53"/>
  <c r="U8" i="53"/>
  <c r="T8" i="53"/>
  <c r="S8" i="53"/>
  <c r="AD7" i="53"/>
  <c r="AC7" i="53"/>
  <c r="AB7" i="53"/>
  <c r="AA7" i="53"/>
  <c r="Z7" i="53"/>
  <c r="Y7" i="53"/>
  <c r="X7" i="53"/>
  <c r="W7" i="53"/>
  <c r="V7" i="53"/>
  <c r="U7" i="53"/>
  <c r="T7" i="53"/>
  <c r="AD6" i="53"/>
  <c r="AC6" i="53"/>
  <c r="AB6" i="53"/>
  <c r="AA6" i="53"/>
  <c r="Z6" i="53"/>
  <c r="Y6" i="53"/>
  <c r="X6" i="53"/>
  <c r="AD13" i="6" s="1"/>
  <c r="W6" i="53"/>
  <c r="Y13" i="6" s="1"/>
  <c r="V6" i="53"/>
  <c r="T13" i="6" s="1"/>
  <c r="U6" i="53"/>
  <c r="O13" i="6" s="1"/>
  <c r="T6" i="53"/>
  <c r="J13" i="6" s="1"/>
  <c r="S7" i="53"/>
  <c r="BO50" i="6"/>
  <c r="K29" i="35" s="1"/>
  <c r="BO34" i="6"/>
  <c r="K28" i="35" s="1"/>
  <c r="L13" i="6" l="1"/>
  <c r="M13" i="6" s="1"/>
  <c r="E13" i="6"/>
  <c r="Q13" i="6"/>
  <c r="R13" i="6" s="1"/>
  <c r="Z9" i="53"/>
  <c r="T9" i="53"/>
  <c r="AB9" i="53"/>
  <c r="U9" i="53"/>
  <c r="V9" i="53"/>
  <c r="AD9" i="53"/>
  <c r="AC9" i="53"/>
  <c r="W9" i="53"/>
  <c r="X9" i="53"/>
  <c r="Y9" i="53"/>
  <c r="AA9" i="53"/>
  <c r="S9" i="53"/>
  <c r="E12" i="45"/>
  <c r="AT84" i="6"/>
  <c r="AT72" i="6"/>
  <c r="AT62" i="6"/>
  <c r="U62" i="6"/>
  <c r="U76" i="6" s="1"/>
  <c r="U50" i="6"/>
  <c r="U34" i="6"/>
  <c r="U16" i="6"/>
  <c r="U26" i="6"/>
  <c r="U27" i="6" s="1"/>
  <c r="AT50" i="6"/>
  <c r="U84" i="6"/>
  <c r="BI55" i="52"/>
  <c r="BD55" i="52"/>
  <c r="AY55" i="52"/>
  <c r="AT55" i="52"/>
  <c r="AO55" i="52"/>
  <c r="AJ55" i="52"/>
  <c r="AE55" i="52"/>
  <c r="Z55" i="52"/>
  <c r="U55" i="52"/>
  <c r="P55" i="52"/>
  <c r="K55" i="52"/>
  <c r="F55" i="52"/>
  <c r="BO49" i="52"/>
  <c r="BP49" i="52" s="1"/>
  <c r="B5" i="56"/>
  <c r="C5" i="56"/>
  <c r="G13" i="6" l="1"/>
  <c r="H13" i="6" s="1"/>
  <c r="U54" i="6"/>
  <c r="BO54" i="52"/>
  <c r="BP54" i="52" s="1"/>
  <c r="BO51" i="52"/>
  <c r="BP51" i="52" s="1"/>
  <c r="BO53" i="52"/>
  <c r="BP53" i="52" s="1"/>
  <c r="BO52" i="52"/>
  <c r="BP52" i="52" s="1"/>
  <c r="BM55" i="52"/>
  <c r="BN55" i="52"/>
  <c r="BO50" i="52"/>
  <c r="BP50" i="52" s="1"/>
  <c r="BO55" i="52" l="1"/>
  <c r="BP55" i="52" s="1"/>
  <c r="BI72" i="6" l="1"/>
  <c r="BD72" i="6"/>
  <c r="AY72" i="6"/>
  <c r="AO72" i="6"/>
  <c r="AJ72" i="6"/>
  <c r="AE72" i="6"/>
  <c r="Z72" i="6"/>
  <c r="BI62" i="6"/>
  <c r="BD62" i="6"/>
  <c r="AY62" i="6"/>
  <c r="AO62" i="6"/>
  <c r="AJ62" i="6"/>
  <c r="AE62" i="6"/>
  <c r="Z62" i="6"/>
  <c r="U86" i="6"/>
  <c r="Z50" i="6"/>
  <c r="AE50" i="6"/>
  <c r="AJ50" i="6"/>
  <c r="AO50" i="6"/>
  <c r="AY50" i="6"/>
  <c r="BD50" i="6"/>
  <c r="BI50" i="6"/>
  <c r="S65" i="53"/>
  <c r="S56" i="53"/>
  <c r="AF28" i="53"/>
  <c r="AG28" i="53" s="1"/>
  <c r="AJ76" i="6" l="1"/>
  <c r="AO76" i="6"/>
  <c r="BD76" i="6"/>
  <c r="AY76" i="6"/>
  <c r="BI76" i="6"/>
  <c r="Z76" i="6"/>
  <c r="AE76" i="6"/>
  <c r="K30" i="35"/>
  <c r="K32" i="35" s="1"/>
  <c r="BO54" i="6"/>
  <c r="AT76" i="6"/>
  <c r="AD73" i="53" l="1"/>
  <c r="AC73" i="53"/>
  <c r="AB73" i="53"/>
  <c r="AA73" i="53"/>
  <c r="Z73" i="53"/>
  <c r="Y73" i="53"/>
  <c r="X73" i="53"/>
  <c r="W73" i="53"/>
  <c r="V73" i="53"/>
  <c r="U73" i="53"/>
  <c r="T73" i="53"/>
  <c r="AD72" i="53"/>
  <c r="AC72" i="53"/>
  <c r="AB72" i="53"/>
  <c r="AA72" i="53"/>
  <c r="Z72" i="53"/>
  <c r="Y72" i="53"/>
  <c r="X72" i="53"/>
  <c r="W72" i="53"/>
  <c r="V72" i="53"/>
  <c r="U72" i="53"/>
  <c r="T72" i="53"/>
  <c r="AD71" i="53"/>
  <c r="AC71" i="53"/>
  <c r="AB71" i="53"/>
  <c r="AA71" i="53"/>
  <c r="Z71" i="53"/>
  <c r="Y71" i="53"/>
  <c r="X71" i="53"/>
  <c r="W71" i="53"/>
  <c r="V71" i="53"/>
  <c r="U71" i="53"/>
  <c r="T71" i="53"/>
  <c r="AD70" i="53"/>
  <c r="AC70" i="53"/>
  <c r="AB70" i="53"/>
  <c r="AA70" i="53"/>
  <c r="Z70" i="53"/>
  <c r="Y70" i="53"/>
  <c r="X70" i="53"/>
  <c r="W70" i="53"/>
  <c r="V70" i="53"/>
  <c r="U70" i="53"/>
  <c r="T70" i="53"/>
  <c r="AD69" i="53"/>
  <c r="AC69" i="53"/>
  <c r="AB69" i="53"/>
  <c r="AA69" i="53"/>
  <c r="Z69" i="53"/>
  <c r="Y69" i="53"/>
  <c r="X69" i="53"/>
  <c r="W69" i="53"/>
  <c r="V69" i="53"/>
  <c r="U69" i="53"/>
  <c r="T69" i="53"/>
  <c r="AD65" i="53"/>
  <c r="AC65" i="53"/>
  <c r="AB65" i="53"/>
  <c r="AA65" i="53"/>
  <c r="Z65" i="53"/>
  <c r="Y65" i="53"/>
  <c r="X65" i="53"/>
  <c r="W65" i="53"/>
  <c r="V65" i="53"/>
  <c r="U65" i="53"/>
  <c r="T65" i="53"/>
  <c r="AD64" i="53"/>
  <c r="AC64" i="53"/>
  <c r="AB64" i="53"/>
  <c r="AA64" i="53"/>
  <c r="Z64" i="53"/>
  <c r="Y64" i="53"/>
  <c r="X64" i="53"/>
  <c r="W64" i="53"/>
  <c r="V64" i="53"/>
  <c r="U64" i="53"/>
  <c r="T64" i="53"/>
  <c r="AD62" i="53"/>
  <c r="AC62" i="53"/>
  <c r="AB62" i="53"/>
  <c r="AA62" i="53"/>
  <c r="Z62" i="53"/>
  <c r="Y62" i="53"/>
  <c r="X62" i="53"/>
  <c r="W62" i="53"/>
  <c r="V62" i="53"/>
  <c r="U62" i="53"/>
  <c r="T62" i="53"/>
  <c r="AD61" i="53"/>
  <c r="AC61" i="53"/>
  <c r="AB61" i="53"/>
  <c r="AA61" i="53"/>
  <c r="Z61" i="53"/>
  <c r="Y61" i="53"/>
  <c r="X61" i="53"/>
  <c r="W61" i="53"/>
  <c r="V61" i="53"/>
  <c r="U61" i="53"/>
  <c r="T61" i="53"/>
  <c r="AD60" i="53"/>
  <c r="AC60" i="53"/>
  <c r="AB60" i="53"/>
  <c r="AA60" i="53"/>
  <c r="Z60" i="53"/>
  <c r="Y60" i="53"/>
  <c r="X60" i="53"/>
  <c r="W60" i="53"/>
  <c r="V60" i="53"/>
  <c r="U60" i="53"/>
  <c r="T60" i="53"/>
  <c r="AD59" i="53"/>
  <c r="AC59" i="53"/>
  <c r="AB59" i="53"/>
  <c r="AA59" i="53"/>
  <c r="Z59" i="53"/>
  <c r="Y59" i="53"/>
  <c r="X59" i="53"/>
  <c r="W59" i="53"/>
  <c r="V59" i="53"/>
  <c r="U59" i="53"/>
  <c r="T59" i="53"/>
  <c r="AD58" i="53"/>
  <c r="AC58" i="53"/>
  <c r="AB58" i="53"/>
  <c r="AA58" i="53"/>
  <c r="Z58" i="53"/>
  <c r="Y58" i="53"/>
  <c r="X58" i="53"/>
  <c r="W58" i="53"/>
  <c r="V58" i="53"/>
  <c r="U58" i="53"/>
  <c r="T58" i="53"/>
  <c r="AD57" i="53"/>
  <c r="AC57" i="53"/>
  <c r="AB57" i="53"/>
  <c r="AA57" i="53"/>
  <c r="Z57" i="53"/>
  <c r="Y57" i="53"/>
  <c r="X57" i="53"/>
  <c r="W57" i="53"/>
  <c r="V57" i="53"/>
  <c r="U57" i="53"/>
  <c r="T57" i="53"/>
  <c r="AD56" i="53"/>
  <c r="AC56" i="53"/>
  <c r="AB56" i="53"/>
  <c r="AA56" i="53"/>
  <c r="Z56" i="53"/>
  <c r="Y56" i="53"/>
  <c r="X56" i="53"/>
  <c r="W56" i="53"/>
  <c r="V56" i="53"/>
  <c r="U56" i="53"/>
  <c r="T56" i="53"/>
  <c r="AD52" i="53"/>
  <c r="AC52" i="53"/>
  <c r="AB52" i="53"/>
  <c r="AA52" i="53"/>
  <c r="Z52" i="53"/>
  <c r="Y52" i="53"/>
  <c r="X52" i="53"/>
  <c r="W52" i="53"/>
  <c r="V52" i="53"/>
  <c r="U52" i="53"/>
  <c r="T52" i="53"/>
  <c r="AD51" i="53"/>
  <c r="AC51" i="53"/>
  <c r="AB51" i="53"/>
  <c r="AA51" i="53"/>
  <c r="Z51" i="53"/>
  <c r="Y51" i="53"/>
  <c r="X51" i="53"/>
  <c r="W51" i="53"/>
  <c r="V51" i="53"/>
  <c r="U51" i="53"/>
  <c r="T51" i="53"/>
  <c r="AD50" i="53"/>
  <c r="AC50" i="53"/>
  <c r="AB50" i="53"/>
  <c r="AA50" i="53"/>
  <c r="Z50" i="53"/>
  <c r="Y50" i="53"/>
  <c r="X50" i="53"/>
  <c r="W50" i="53"/>
  <c r="V50" i="53"/>
  <c r="U50" i="53"/>
  <c r="T50" i="53"/>
  <c r="AD49" i="53"/>
  <c r="AC49" i="53"/>
  <c r="AB49" i="53"/>
  <c r="AA49" i="53"/>
  <c r="Z49" i="53"/>
  <c r="Y49" i="53"/>
  <c r="X49" i="53"/>
  <c r="W49" i="53"/>
  <c r="V49" i="53"/>
  <c r="U49" i="53"/>
  <c r="T49" i="53"/>
  <c r="D74" i="53"/>
  <c r="S73" i="53"/>
  <c r="S72" i="53"/>
  <c r="S71" i="53"/>
  <c r="S70" i="53"/>
  <c r="S69" i="53"/>
  <c r="S64" i="53"/>
  <c r="S62" i="53"/>
  <c r="S61" i="53"/>
  <c r="S60" i="53"/>
  <c r="S59" i="53"/>
  <c r="S58" i="53"/>
  <c r="S57" i="53"/>
  <c r="S52" i="53"/>
  <c r="S51" i="53"/>
  <c r="S50" i="53"/>
  <c r="S49" i="53"/>
  <c r="AD44" i="53"/>
  <c r="AD43" i="53"/>
  <c r="AC44" i="53"/>
  <c r="AB44" i="53"/>
  <c r="AA44" i="53"/>
  <c r="AC43" i="53"/>
  <c r="AB43" i="53"/>
  <c r="AA43" i="53"/>
  <c r="Z44" i="53"/>
  <c r="Y44" i="53"/>
  <c r="X44" i="53"/>
  <c r="W44" i="53"/>
  <c r="V44" i="53"/>
  <c r="U44" i="53"/>
  <c r="T44" i="53"/>
  <c r="Z43" i="53"/>
  <c r="Y43" i="53"/>
  <c r="X43" i="53"/>
  <c r="W43" i="53"/>
  <c r="V43" i="53"/>
  <c r="U43" i="53"/>
  <c r="T43" i="53"/>
  <c r="S44" i="53"/>
  <c r="S43" i="53"/>
  <c r="AD41" i="53"/>
  <c r="AC41" i="53"/>
  <c r="AB41" i="53"/>
  <c r="AA41" i="53"/>
  <c r="Z41" i="53"/>
  <c r="Y41" i="53"/>
  <c r="X41" i="53"/>
  <c r="W41" i="53"/>
  <c r="V41" i="53"/>
  <c r="U41" i="53"/>
  <c r="T41" i="53"/>
  <c r="S41" i="53"/>
  <c r="AD40" i="53"/>
  <c r="AC40" i="53"/>
  <c r="AB40" i="53"/>
  <c r="AA40" i="53"/>
  <c r="Z40" i="53"/>
  <c r="Y40" i="53"/>
  <c r="X40" i="53"/>
  <c r="W40" i="53"/>
  <c r="V40" i="53"/>
  <c r="U40" i="53"/>
  <c r="T40" i="53"/>
  <c r="S40" i="53"/>
  <c r="AD39" i="53"/>
  <c r="AC39" i="53"/>
  <c r="AB39" i="53"/>
  <c r="AA39" i="53"/>
  <c r="Z39" i="53"/>
  <c r="Y39" i="53"/>
  <c r="X39" i="53"/>
  <c r="W39" i="53"/>
  <c r="V39" i="53"/>
  <c r="U39" i="53"/>
  <c r="T39" i="53"/>
  <c r="S39" i="53"/>
  <c r="AD38" i="53"/>
  <c r="AC38" i="53"/>
  <c r="AB38" i="53"/>
  <c r="AA38" i="53"/>
  <c r="Z38" i="53"/>
  <c r="Y38" i="53"/>
  <c r="X38" i="53"/>
  <c r="W38" i="53"/>
  <c r="V38" i="53"/>
  <c r="U38" i="53"/>
  <c r="T38" i="53"/>
  <c r="S38" i="53"/>
  <c r="AD37" i="53"/>
  <c r="AC37" i="53"/>
  <c r="AB37" i="53"/>
  <c r="AA37" i="53"/>
  <c r="Z37" i="53"/>
  <c r="Y37" i="53"/>
  <c r="X37" i="53"/>
  <c r="W37" i="53"/>
  <c r="V37" i="53"/>
  <c r="U37" i="53"/>
  <c r="T37" i="53"/>
  <c r="S37" i="53"/>
  <c r="AD36" i="53"/>
  <c r="AC36" i="53"/>
  <c r="AB36" i="53"/>
  <c r="AA36" i="53"/>
  <c r="Z36" i="53"/>
  <c r="Y36" i="53"/>
  <c r="X36" i="53"/>
  <c r="W36" i="53"/>
  <c r="V36" i="53"/>
  <c r="U36" i="53"/>
  <c r="T36" i="53"/>
  <c r="S36" i="53"/>
  <c r="AD35" i="53"/>
  <c r="AC35" i="53"/>
  <c r="AB35" i="53"/>
  <c r="AA35" i="53"/>
  <c r="Z35" i="53"/>
  <c r="Y35" i="53"/>
  <c r="X35" i="53"/>
  <c r="W35" i="53"/>
  <c r="V35" i="53"/>
  <c r="U35" i="53"/>
  <c r="T35" i="53"/>
  <c r="S35" i="53"/>
  <c r="AD34" i="53"/>
  <c r="AC34" i="53"/>
  <c r="AB34" i="53"/>
  <c r="AA34" i="53"/>
  <c r="Z34" i="53"/>
  <c r="Y34" i="53"/>
  <c r="X34" i="53"/>
  <c r="W34" i="53"/>
  <c r="V34" i="53"/>
  <c r="U34" i="53"/>
  <c r="T34" i="53"/>
  <c r="S34" i="53"/>
  <c r="AD33" i="53"/>
  <c r="AC33" i="53"/>
  <c r="AB33" i="53"/>
  <c r="AA33" i="53"/>
  <c r="Z33" i="53"/>
  <c r="Y33" i="53"/>
  <c r="X33" i="53"/>
  <c r="W33" i="53"/>
  <c r="V33" i="53"/>
  <c r="U33" i="53"/>
  <c r="T33" i="53"/>
  <c r="S33" i="53"/>
  <c r="AD32" i="53"/>
  <c r="AC32" i="53"/>
  <c r="AB32" i="53"/>
  <c r="AA32" i="53"/>
  <c r="Z32" i="53"/>
  <c r="Y32" i="53"/>
  <c r="X32" i="53"/>
  <c r="W32" i="53"/>
  <c r="V32" i="53"/>
  <c r="U32" i="53"/>
  <c r="T32" i="53"/>
  <c r="S32" i="53"/>
  <c r="AD31" i="53"/>
  <c r="AC31" i="53"/>
  <c r="AB31" i="53"/>
  <c r="AA31" i="53"/>
  <c r="Z31" i="53"/>
  <c r="Y31" i="53"/>
  <c r="X31" i="53"/>
  <c r="W31" i="53"/>
  <c r="V31" i="53"/>
  <c r="U31" i="53"/>
  <c r="T31" i="53"/>
  <c r="S31" i="53"/>
  <c r="AD30" i="53"/>
  <c r="AC30" i="53"/>
  <c r="AB30" i="53"/>
  <c r="AA30" i="53"/>
  <c r="Z30" i="53"/>
  <c r="Y30" i="53"/>
  <c r="X30" i="53"/>
  <c r="W30" i="53"/>
  <c r="V30" i="53"/>
  <c r="U30" i="53"/>
  <c r="T30" i="53"/>
  <c r="S30" i="53"/>
  <c r="S29" i="53"/>
  <c r="AD29" i="53"/>
  <c r="AC29" i="53"/>
  <c r="AB29" i="53"/>
  <c r="AA29" i="53"/>
  <c r="Z29" i="53"/>
  <c r="Y29" i="53"/>
  <c r="X29" i="53"/>
  <c r="W29" i="53"/>
  <c r="V29" i="53"/>
  <c r="U29" i="53"/>
  <c r="T29" i="53"/>
  <c r="S12" i="53"/>
  <c r="Q54" i="54"/>
  <c r="P54" i="54"/>
  <c r="O54" i="54"/>
  <c r="N54" i="54"/>
  <c r="M54" i="54"/>
  <c r="L54" i="54"/>
  <c r="K54" i="54"/>
  <c r="J54" i="54"/>
  <c r="I54" i="54"/>
  <c r="H54" i="54"/>
  <c r="G54" i="54"/>
  <c r="Q53" i="54"/>
  <c r="P53" i="54"/>
  <c r="O53" i="54"/>
  <c r="N53" i="54"/>
  <c r="M53" i="54"/>
  <c r="L53" i="54"/>
  <c r="K53" i="54"/>
  <c r="J53" i="54"/>
  <c r="I53" i="54"/>
  <c r="H53" i="54"/>
  <c r="G53" i="54"/>
  <c r="F54" i="54"/>
  <c r="F53" i="54"/>
  <c r="F51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T48" i="54"/>
  <c r="T47" i="54"/>
  <c r="T46" i="54"/>
  <c r="T45" i="54"/>
  <c r="T44" i="54"/>
  <c r="T43" i="54"/>
  <c r="T42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Q47" i="54"/>
  <c r="P47" i="54"/>
  <c r="O47" i="54"/>
  <c r="N47" i="54"/>
  <c r="M47" i="54"/>
  <c r="L47" i="54"/>
  <c r="K47" i="54"/>
  <c r="J47" i="54"/>
  <c r="I47" i="54"/>
  <c r="H47" i="54"/>
  <c r="G47" i="54"/>
  <c r="Q46" i="54"/>
  <c r="P46" i="54"/>
  <c r="O46" i="54"/>
  <c r="N46" i="54"/>
  <c r="M46" i="54"/>
  <c r="L46" i="54"/>
  <c r="K46" i="54"/>
  <c r="J46" i="54"/>
  <c r="I46" i="54"/>
  <c r="H46" i="54"/>
  <c r="G46" i="54"/>
  <c r="Q45" i="54"/>
  <c r="P45" i="54"/>
  <c r="O45" i="54"/>
  <c r="N45" i="54"/>
  <c r="M45" i="54"/>
  <c r="L45" i="54"/>
  <c r="K45" i="54"/>
  <c r="J45" i="54"/>
  <c r="I45" i="54"/>
  <c r="H45" i="54"/>
  <c r="G45" i="54"/>
  <c r="Q44" i="54"/>
  <c r="P44" i="54"/>
  <c r="O44" i="54"/>
  <c r="N44" i="54"/>
  <c r="M44" i="54"/>
  <c r="L44" i="54"/>
  <c r="K44" i="54"/>
  <c r="J44" i="54"/>
  <c r="I44" i="54"/>
  <c r="H44" i="54"/>
  <c r="G44" i="54"/>
  <c r="Q43" i="54"/>
  <c r="P43" i="54"/>
  <c r="O43" i="54"/>
  <c r="N43" i="54"/>
  <c r="M43" i="54"/>
  <c r="L43" i="54"/>
  <c r="K43" i="54"/>
  <c r="J43" i="54"/>
  <c r="I43" i="54"/>
  <c r="H43" i="54"/>
  <c r="G43" i="54"/>
  <c r="Q42" i="54"/>
  <c r="P42" i="54"/>
  <c r="O42" i="54"/>
  <c r="N42" i="54"/>
  <c r="M42" i="54"/>
  <c r="L42" i="54"/>
  <c r="K42" i="54"/>
  <c r="J42" i="54"/>
  <c r="I42" i="54"/>
  <c r="S42" i="54" s="1"/>
  <c r="H42" i="54"/>
  <c r="G42" i="54"/>
  <c r="F47" i="54"/>
  <c r="F46" i="54"/>
  <c r="F45" i="54"/>
  <c r="F44" i="54"/>
  <c r="F43" i="54"/>
  <c r="F42" i="54"/>
  <c r="Q38" i="54"/>
  <c r="P38" i="54"/>
  <c r="O38" i="54"/>
  <c r="N38" i="54"/>
  <c r="M38" i="54"/>
  <c r="L38" i="54"/>
  <c r="K38" i="54"/>
  <c r="J38" i="54"/>
  <c r="I38" i="54"/>
  <c r="H38" i="54"/>
  <c r="G38" i="54"/>
  <c r="Q37" i="54"/>
  <c r="P37" i="54"/>
  <c r="O37" i="54"/>
  <c r="N37" i="54"/>
  <c r="M37" i="54"/>
  <c r="L37" i="54"/>
  <c r="K37" i="54"/>
  <c r="J37" i="54"/>
  <c r="I37" i="54"/>
  <c r="H37" i="54"/>
  <c r="G37" i="54"/>
  <c r="Q36" i="54"/>
  <c r="P36" i="54"/>
  <c r="O36" i="54"/>
  <c r="N36" i="54"/>
  <c r="M36" i="54"/>
  <c r="L36" i="54"/>
  <c r="K36" i="54"/>
  <c r="J36" i="54"/>
  <c r="I36" i="54"/>
  <c r="H36" i="54"/>
  <c r="G36" i="54"/>
  <c r="Q35" i="54"/>
  <c r="P35" i="54"/>
  <c r="O35" i="54"/>
  <c r="N35" i="54"/>
  <c r="M35" i="54"/>
  <c r="L35" i="54"/>
  <c r="K35" i="54"/>
  <c r="J35" i="54"/>
  <c r="I35" i="54"/>
  <c r="H35" i="54"/>
  <c r="G35" i="54"/>
  <c r="Q34" i="54"/>
  <c r="P34" i="54"/>
  <c r="O34" i="54"/>
  <c r="N34" i="54"/>
  <c r="M34" i="54"/>
  <c r="L34" i="54"/>
  <c r="K34" i="54"/>
  <c r="J34" i="54"/>
  <c r="I34" i="54"/>
  <c r="H34" i="54"/>
  <c r="G34" i="54"/>
  <c r="Q33" i="54"/>
  <c r="P33" i="54"/>
  <c r="O33" i="54"/>
  <c r="N33" i="54"/>
  <c r="M33" i="54"/>
  <c r="L33" i="54"/>
  <c r="K33" i="54"/>
  <c r="J33" i="54"/>
  <c r="I33" i="54"/>
  <c r="H33" i="54"/>
  <c r="G33" i="54"/>
  <c r="F38" i="54"/>
  <c r="F37" i="54"/>
  <c r="F36" i="54"/>
  <c r="F35" i="54"/>
  <c r="F34" i="54"/>
  <c r="F33" i="54"/>
  <c r="Q29" i="54"/>
  <c r="P29" i="54"/>
  <c r="O29" i="54"/>
  <c r="N29" i="54"/>
  <c r="M29" i="54"/>
  <c r="L29" i="54"/>
  <c r="K29" i="54"/>
  <c r="J29" i="54"/>
  <c r="I29" i="54"/>
  <c r="H29" i="54"/>
  <c r="G29" i="54"/>
  <c r="Q28" i="54"/>
  <c r="P28" i="54"/>
  <c r="O28" i="54"/>
  <c r="N28" i="54"/>
  <c r="M28" i="54"/>
  <c r="L28" i="54"/>
  <c r="K28" i="54"/>
  <c r="J28" i="54"/>
  <c r="I28" i="54"/>
  <c r="H28" i="54"/>
  <c r="G28" i="54"/>
  <c r="Q27" i="54"/>
  <c r="P27" i="54"/>
  <c r="O27" i="54"/>
  <c r="N27" i="54"/>
  <c r="M27" i="54"/>
  <c r="L27" i="54"/>
  <c r="K27" i="54"/>
  <c r="J27" i="54"/>
  <c r="I27" i="54"/>
  <c r="H27" i="54"/>
  <c r="G27" i="54"/>
  <c r="Q26" i="54"/>
  <c r="P26" i="54"/>
  <c r="O26" i="54"/>
  <c r="N26" i="54"/>
  <c r="M26" i="54"/>
  <c r="L26" i="54"/>
  <c r="K26" i="54"/>
  <c r="J26" i="54"/>
  <c r="I26" i="54"/>
  <c r="H26" i="54"/>
  <c r="G26" i="54"/>
  <c r="Q25" i="54"/>
  <c r="P25" i="54"/>
  <c r="O25" i="54"/>
  <c r="N25" i="54"/>
  <c r="M25" i="54"/>
  <c r="L25" i="54"/>
  <c r="K25" i="54"/>
  <c r="J25" i="54"/>
  <c r="I25" i="54"/>
  <c r="H25" i="54"/>
  <c r="G25" i="54"/>
  <c r="Q24" i="54"/>
  <c r="P24" i="54"/>
  <c r="O24" i="54"/>
  <c r="N24" i="54"/>
  <c r="M24" i="54"/>
  <c r="L24" i="54"/>
  <c r="K24" i="54"/>
  <c r="J24" i="54"/>
  <c r="I24" i="54"/>
  <c r="H24" i="54"/>
  <c r="G24" i="54"/>
  <c r="F29" i="54"/>
  <c r="F28" i="54"/>
  <c r="F27" i="54"/>
  <c r="F26" i="54"/>
  <c r="F25" i="54"/>
  <c r="F24" i="54"/>
  <c r="Q20" i="54"/>
  <c r="P20" i="54"/>
  <c r="O20" i="54"/>
  <c r="N20" i="54"/>
  <c r="M20" i="54"/>
  <c r="L20" i="54"/>
  <c r="K20" i="54"/>
  <c r="J20" i="54"/>
  <c r="I20" i="54"/>
  <c r="H20" i="54"/>
  <c r="G20" i="54"/>
  <c r="Q19" i="54"/>
  <c r="P19" i="54"/>
  <c r="O19" i="54"/>
  <c r="N19" i="54"/>
  <c r="M19" i="54"/>
  <c r="L19" i="54"/>
  <c r="K19" i="54"/>
  <c r="J19" i="54"/>
  <c r="I19" i="54"/>
  <c r="H19" i="54"/>
  <c r="G19" i="54"/>
  <c r="Q18" i="54"/>
  <c r="P18" i="54"/>
  <c r="O18" i="54"/>
  <c r="N18" i="54"/>
  <c r="M18" i="54"/>
  <c r="L18" i="54"/>
  <c r="K18" i="54"/>
  <c r="J18" i="54"/>
  <c r="I18" i="54"/>
  <c r="H18" i="54"/>
  <c r="G18" i="54"/>
  <c r="Q17" i="54"/>
  <c r="P17" i="54"/>
  <c r="O17" i="54"/>
  <c r="N17" i="54"/>
  <c r="M17" i="54"/>
  <c r="L17" i="54"/>
  <c r="K17" i="54"/>
  <c r="J17" i="54"/>
  <c r="I17" i="54"/>
  <c r="H17" i="54"/>
  <c r="G17" i="54"/>
  <c r="Q16" i="54"/>
  <c r="P16" i="54"/>
  <c r="O16" i="54"/>
  <c r="N16" i="54"/>
  <c r="M16" i="54"/>
  <c r="L16" i="54"/>
  <c r="K16" i="54"/>
  <c r="J16" i="54"/>
  <c r="I16" i="54"/>
  <c r="H16" i="54"/>
  <c r="G16" i="54"/>
  <c r="Q15" i="54"/>
  <c r="P15" i="54"/>
  <c r="O15" i="54"/>
  <c r="N15" i="54"/>
  <c r="M15" i="54"/>
  <c r="L15" i="54"/>
  <c r="K15" i="54"/>
  <c r="J15" i="54"/>
  <c r="I15" i="54"/>
  <c r="H15" i="54"/>
  <c r="G15" i="54"/>
  <c r="F20" i="54"/>
  <c r="F19" i="54"/>
  <c r="F18" i="54"/>
  <c r="F17" i="54"/>
  <c r="F16" i="54"/>
  <c r="F15" i="54"/>
  <c r="F11" i="54"/>
  <c r="F12" i="54" s="1"/>
  <c r="Q11" i="54"/>
  <c r="P11" i="54"/>
  <c r="O11" i="54"/>
  <c r="N11" i="54"/>
  <c r="M11" i="54"/>
  <c r="L11" i="54"/>
  <c r="K11" i="54"/>
  <c r="J11" i="54"/>
  <c r="I11" i="54"/>
  <c r="H11" i="54"/>
  <c r="G11" i="54"/>
  <c r="Q10" i="54"/>
  <c r="P10" i="54"/>
  <c r="O10" i="54"/>
  <c r="N10" i="54"/>
  <c r="M10" i="54"/>
  <c r="L10" i="54"/>
  <c r="K10" i="54"/>
  <c r="J10" i="54"/>
  <c r="I10" i="54"/>
  <c r="H10" i="54"/>
  <c r="G10" i="54"/>
  <c r="Q9" i="54"/>
  <c r="P9" i="54"/>
  <c r="O9" i="54"/>
  <c r="N9" i="54"/>
  <c r="M9" i="54"/>
  <c r="L9" i="54"/>
  <c r="K9" i="54"/>
  <c r="J9" i="54"/>
  <c r="I9" i="54"/>
  <c r="H9" i="54"/>
  <c r="G9" i="54"/>
  <c r="Q8" i="54"/>
  <c r="P8" i="54"/>
  <c r="O8" i="54"/>
  <c r="N8" i="54"/>
  <c r="M8" i="54"/>
  <c r="L8" i="54"/>
  <c r="K8" i="54"/>
  <c r="J8" i="54"/>
  <c r="I8" i="54"/>
  <c r="H8" i="54"/>
  <c r="G8" i="54"/>
  <c r="F10" i="54"/>
  <c r="F9" i="54"/>
  <c r="F8" i="54"/>
  <c r="Q7" i="54"/>
  <c r="P7" i="54"/>
  <c r="O7" i="54"/>
  <c r="N7" i="54"/>
  <c r="M7" i="54"/>
  <c r="L7" i="54"/>
  <c r="K7" i="54"/>
  <c r="J7" i="54"/>
  <c r="I7" i="54"/>
  <c r="H7" i="54"/>
  <c r="G7" i="54"/>
  <c r="F7" i="54"/>
  <c r="Q6" i="54"/>
  <c r="P6" i="54"/>
  <c r="O6" i="54"/>
  <c r="N6" i="54"/>
  <c r="M6" i="54"/>
  <c r="L6" i="54"/>
  <c r="K6" i="54"/>
  <c r="J6" i="54"/>
  <c r="I6" i="54"/>
  <c r="H6" i="54"/>
  <c r="G6" i="54"/>
  <c r="F6" i="54"/>
  <c r="BM19" i="52"/>
  <c r="E10" i="35"/>
  <c r="D63" i="53"/>
  <c r="D53" i="53"/>
  <c r="D42" i="53"/>
  <c r="D26" i="53"/>
  <c r="D18" i="53"/>
  <c r="D9" i="53"/>
  <c r="D55" i="54"/>
  <c r="D52" i="54"/>
  <c r="D50" i="54"/>
  <c r="D48" i="54"/>
  <c r="D39" i="54"/>
  <c r="D30" i="54"/>
  <c r="D21" i="54"/>
  <c r="D12" i="54"/>
  <c r="C5" i="6"/>
  <c r="BM10" i="52"/>
  <c r="C5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Q28" i="55"/>
  <c r="Q27" i="55"/>
  <c r="Q26" i="55"/>
  <c r="Q25" i="55"/>
  <c r="Q24" i="55"/>
  <c r="Q23" i="55"/>
  <c r="Q22" i="55"/>
  <c r="P18" i="55"/>
  <c r="O18" i="55"/>
  <c r="N18" i="55"/>
  <c r="M18" i="55"/>
  <c r="L18" i="55"/>
  <c r="K18" i="55"/>
  <c r="J18" i="55"/>
  <c r="I18" i="55"/>
  <c r="H18" i="55"/>
  <c r="G18" i="55"/>
  <c r="F18" i="55"/>
  <c r="E18" i="55"/>
  <c r="Q17" i="55"/>
  <c r="Q16" i="55"/>
  <c r="Q15" i="55"/>
  <c r="Q14" i="55"/>
  <c r="Q13" i="55"/>
  <c r="Q12" i="55"/>
  <c r="Q11" i="55"/>
  <c r="BM46" i="52" l="1"/>
  <c r="BM37" i="52"/>
  <c r="BM28" i="52"/>
  <c r="Q29" i="55"/>
  <c r="Y53" i="53"/>
  <c r="D66" i="53"/>
  <c r="V53" i="53"/>
  <c r="AD53" i="53"/>
  <c r="AF44" i="53"/>
  <c r="AG44" i="53" s="1"/>
  <c r="T53" i="53"/>
  <c r="AB53" i="53"/>
  <c r="U74" i="53"/>
  <c r="AC74" i="53"/>
  <c r="D45" i="53"/>
  <c r="W53" i="53"/>
  <c r="Z74" i="53"/>
  <c r="W74" i="53"/>
  <c r="V63" i="53"/>
  <c r="AD63" i="53"/>
  <c r="AA74" i="53"/>
  <c r="AF30" i="53"/>
  <c r="AG30" i="53" s="1"/>
  <c r="AF34" i="53"/>
  <c r="AG34" i="53" s="1"/>
  <c r="AF38" i="53"/>
  <c r="AG38" i="53" s="1"/>
  <c r="AF40" i="53"/>
  <c r="AG40" i="53" s="1"/>
  <c r="AF43" i="53"/>
  <c r="AG43" i="53" s="1"/>
  <c r="AF49" i="53"/>
  <c r="AG49" i="53" s="1"/>
  <c r="AF61" i="53"/>
  <c r="AG61" i="53" s="1"/>
  <c r="AA53" i="53"/>
  <c r="X53" i="53"/>
  <c r="W63" i="53"/>
  <c r="T74" i="53"/>
  <c r="U53" i="53"/>
  <c r="AB74" i="53"/>
  <c r="AF52" i="53"/>
  <c r="AG52" i="53" s="1"/>
  <c r="S74" i="53"/>
  <c r="AF69" i="53"/>
  <c r="AG69" i="53" s="1"/>
  <c r="AF62" i="53"/>
  <c r="AG62" i="53" s="1"/>
  <c r="AF51" i="53"/>
  <c r="AG51" i="53" s="1"/>
  <c r="X63" i="53"/>
  <c r="AF31" i="53"/>
  <c r="AG31" i="53" s="1"/>
  <c r="AF33" i="53"/>
  <c r="AG33" i="53" s="1"/>
  <c r="AF35" i="53"/>
  <c r="AG35" i="53" s="1"/>
  <c r="AF37" i="53"/>
  <c r="AG37" i="53" s="1"/>
  <c r="AF39" i="53"/>
  <c r="AG39" i="53" s="1"/>
  <c r="AF41" i="53"/>
  <c r="AG41" i="53" s="1"/>
  <c r="AF57" i="53"/>
  <c r="AG57" i="53" s="1"/>
  <c r="S63" i="53"/>
  <c r="AF70" i="53"/>
  <c r="AG70" i="53" s="1"/>
  <c r="Z63" i="53"/>
  <c r="V74" i="53"/>
  <c r="AD74" i="53"/>
  <c r="AF36" i="53"/>
  <c r="AG36" i="53" s="1"/>
  <c r="AF64" i="53"/>
  <c r="AG64" i="53" s="1"/>
  <c r="AF58" i="53"/>
  <c r="AG58" i="53" s="1"/>
  <c r="AF71" i="53"/>
  <c r="AG71" i="53" s="1"/>
  <c r="AF32" i="53"/>
  <c r="AG32" i="53" s="1"/>
  <c r="AF50" i="53"/>
  <c r="AG50" i="53" s="1"/>
  <c r="AF59" i="53"/>
  <c r="AG59" i="53" s="1"/>
  <c r="AF72" i="53"/>
  <c r="AG72" i="53" s="1"/>
  <c r="T63" i="53"/>
  <c r="AF56" i="53"/>
  <c r="AG56" i="53" s="1"/>
  <c r="AB63" i="53"/>
  <c r="Y63" i="53"/>
  <c r="AA63" i="53"/>
  <c r="X74" i="53"/>
  <c r="AC53" i="53"/>
  <c r="AF29" i="53"/>
  <c r="AG29" i="53" s="1"/>
  <c r="AF60" i="53"/>
  <c r="AG60" i="53" s="1"/>
  <c r="AF73" i="53"/>
  <c r="AG73" i="53" s="1"/>
  <c r="Z53" i="53"/>
  <c r="U63" i="53"/>
  <c r="AC63" i="53"/>
  <c r="AF65" i="53"/>
  <c r="AG65" i="53" s="1"/>
  <c r="Y74" i="53"/>
  <c r="AB42" i="53"/>
  <c r="V42" i="53"/>
  <c r="AD42" i="53"/>
  <c r="Y42" i="53"/>
  <c r="Z42" i="53"/>
  <c r="U42" i="53"/>
  <c r="AC42" i="53"/>
  <c r="X42" i="53"/>
  <c r="T42" i="53"/>
  <c r="W42" i="53"/>
  <c r="S42" i="53"/>
  <c r="S53" i="53"/>
  <c r="AA42" i="53"/>
  <c r="S48" i="54"/>
  <c r="S43" i="54"/>
  <c r="S45" i="54"/>
  <c r="S47" i="54"/>
  <c r="S46" i="54"/>
  <c r="S44" i="54"/>
  <c r="S6" i="54"/>
  <c r="Q18" i="55"/>
  <c r="BM58" i="52" l="1"/>
  <c r="BM60" i="52" s="1"/>
  <c r="BM63" i="52" s="1"/>
  <c r="T66" i="53"/>
  <c r="Y66" i="53"/>
  <c r="AD66" i="53"/>
  <c r="V66" i="53"/>
  <c r="AB66" i="53"/>
  <c r="Z66" i="53"/>
  <c r="AA66" i="53"/>
  <c r="W66" i="53"/>
  <c r="X66" i="53"/>
  <c r="AF74" i="53"/>
  <c r="AG74" i="53" s="1"/>
  <c r="AF63" i="53"/>
  <c r="AG63" i="53" s="1"/>
  <c r="AF53" i="53"/>
  <c r="AG53" i="53" s="1"/>
  <c r="S66" i="53"/>
  <c r="AC66" i="53"/>
  <c r="U66" i="53"/>
  <c r="AF42" i="53"/>
  <c r="AG42" i="53" s="1"/>
  <c r="D76" i="53"/>
  <c r="D77" i="53" s="1"/>
  <c r="BI84" i="6"/>
  <c r="BI34" i="6"/>
  <c r="BI54" i="6" s="1"/>
  <c r="BI26" i="6"/>
  <c r="BI16" i="6"/>
  <c r="BD84" i="6"/>
  <c r="BD34" i="6"/>
  <c r="BD54" i="6" s="1"/>
  <c r="BD26" i="6"/>
  <c r="BD16" i="6"/>
  <c r="AY84" i="6"/>
  <c r="AY34" i="6"/>
  <c r="AY54" i="6" s="1"/>
  <c r="AY26" i="6"/>
  <c r="AY16" i="6"/>
  <c r="AT34" i="6"/>
  <c r="AT54" i="6" s="1"/>
  <c r="AT26" i="6"/>
  <c r="AT27" i="6" s="1"/>
  <c r="AT16" i="6"/>
  <c r="AO84" i="6"/>
  <c r="AO34" i="6"/>
  <c r="AO54" i="6" s="1"/>
  <c r="AO26" i="6"/>
  <c r="AO27" i="6" s="1"/>
  <c r="AO16" i="6"/>
  <c r="AJ84" i="6"/>
  <c r="AJ34" i="6"/>
  <c r="AJ54" i="6" s="1"/>
  <c r="AJ26" i="6"/>
  <c r="AJ27" i="6" s="1"/>
  <c r="AJ16" i="6"/>
  <c r="AE84" i="6"/>
  <c r="AE34" i="6"/>
  <c r="AE54" i="6" s="1"/>
  <c r="AE16" i="6"/>
  <c r="Z84" i="6"/>
  <c r="Z34" i="6"/>
  <c r="Z54" i="6" s="1"/>
  <c r="Z26" i="6"/>
  <c r="Z27" i="6" s="1"/>
  <c r="Z16" i="6"/>
  <c r="BI46" i="52"/>
  <c r="BI37" i="52"/>
  <c r="BI28" i="52"/>
  <c r="BI19" i="52"/>
  <c r="BI58" i="52" s="1"/>
  <c r="BD46" i="52"/>
  <c r="BD37" i="52"/>
  <c r="BD28" i="52"/>
  <c r="BD19" i="52"/>
  <c r="AY46" i="52"/>
  <c r="AY37" i="52"/>
  <c r="AY28" i="52"/>
  <c r="AY19" i="52"/>
  <c r="AY58" i="52" s="1"/>
  <c r="AT46" i="52"/>
  <c r="AT37" i="52"/>
  <c r="AT28" i="52"/>
  <c r="AT19" i="52"/>
  <c r="AT58" i="52" s="1"/>
  <c r="AO46" i="52"/>
  <c r="AO37" i="52"/>
  <c r="AO28" i="52"/>
  <c r="AO19" i="52"/>
  <c r="AO58" i="52" s="1"/>
  <c r="AJ46" i="52"/>
  <c r="AJ37" i="52"/>
  <c r="AJ28" i="52"/>
  <c r="AJ19" i="52"/>
  <c r="AJ58" i="52" s="1"/>
  <c r="AJ60" i="52" s="1"/>
  <c r="AJ63" i="52" s="1"/>
  <c r="AJ86" i="6" l="1"/>
  <c r="AT86" i="6"/>
  <c r="BD86" i="6"/>
  <c r="AY86" i="6"/>
  <c r="BI86" i="6"/>
  <c r="AO86" i="6"/>
  <c r="J13" i="35"/>
  <c r="AE86" i="6"/>
  <c r="Z86" i="6"/>
  <c r="BD60" i="52"/>
  <c r="BD63" i="52" s="1"/>
  <c r="BD58" i="52"/>
  <c r="AY60" i="52"/>
  <c r="AY63" i="52" s="1"/>
  <c r="AT60" i="52"/>
  <c r="AT63" i="52" s="1"/>
  <c r="AO60" i="52"/>
  <c r="AO63" i="52" s="1"/>
  <c r="AF66" i="53"/>
  <c r="AG66" i="53" s="1"/>
  <c r="BI60" i="52"/>
  <c r="BI63" i="52" s="1"/>
  <c r="BH13" i="52"/>
  <c r="BC13" i="52"/>
  <c r="AX13" i="52"/>
  <c r="AS13" i="52"/>
  <c r="AN13" i="52"/>
  <c r="AI13" i="52"/>
  <c r="AD13" i="52"/>
  <c r="Y13" i="52"/>
  <c r="T13" i="52"/>
  <c r="O13" i="52"/>
  <c r="J13" i="52"/>
  <c r="E13" i="52"/>
  <c r="S54" i="54"/>
  <c r="T54" i="54" s="1"/>
  <c r="S53" i="54"/>
  <c r="T53" i="54" s="1"/>
  <c r="Q51" i="54"/>
  <c r="P51" i="54"/>
  <c r="O51" i="54"/>
  <c r="N51" i="54"/>
  <c r="M51" i="54"/>
  <c r="L51" i="54"/>
  <c r="K51" i="54"/>
  <c r="J51" i="54"/>
  <c r="I51" i="54"/>
  <c r="H51" i="54"/>
  <c r="G51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S38" i="54"/>
  <c r="T38" i="54" s="1"/>
  <c r="S37" i="54"/>
  <c r="T37" i="54" s="1"/>
  <c r="S36" i="54"/>
  <c r="T36" i="54" s="1"/>
  <c r="S35" i="54"/>
  <c r="T35" i="54" s="1"/>
  <c r="S34" i="54"/>
  <c r="T34" i="54" s="1"/>
  <c r="S33" i="54"/>
  <c r="T33" i="54" s="1"/>
  <c r="Q30" i="54"/>
  <c r="P30" i="54"/>
  <c r="O30" i="54"/>
  <c r="N30" i="54"/>
  <c r="M30" i="54"/>
  <c r="L30" i="54"/>
  <c r="K30" i="54"/>
  <c r="J30" i="54"/>
  <c r="I30" i="54"/>
  <c r="H30" i="54"/>
  <c r="G30" i="54"/>
  <c r="F30" i="54"/>
  <c r="S29" i="54"/>
  <c r="T29" i="54" s="1"/>
  <c r="S28" i="54"/>
  <c r="T28" i="54" s="1"/>
  <c r="S27" i="54"/>
  <c r="T27" i="54" s="1"/>
  <c r="S26" i="54"/>
  <c r="T26" i="54" s="1"/>
  <c r="S25" i="54"/>
  <c r="T25" i="54" s="1"/>
  <c r="S24" i="54"/>
  <c r="T24" i="54" s="1"/>
  <c r="Q21" i="54"/>
  <c r="P21" i="54"/>
  <c r="O21" i="54"/>
  <c r="N21" i="54"/>
  <c r="M21" i="54"/>
  <c r="L21" i="54"/>
  <c r="K21" i="54"/>
  <c r="J21" i="54"/>
  <c r="I21" i="54"/>
  <c r="H21" i="54"/>
  <c r="G21" i="54"/>
  <c r="F21" i="54"/>
  <c r="S20" i="54"/>
  <c r="T20" i="54" s="1"/>
  <c r="S19" i="54"/>
  <c r="T19" i="54" s="1"/>
  <c r="S18" i="54"/>
  <c r="T18" i="54" s="1"/>
  <c r="S17" i="54"/>
  <c r="T17" i="54" s="1"/>
  <c r="S16" i="54"/>
  <c r="T16" i="54" s="1"/>
  <c r="S15" i="54"/>
  <c r="T15" i="54" s="1"/>
  <c r="Q12" i="54"/>
  <c r="P12" i="54"/>
  <c r="O12" i="54"/>
  <c r="N12" i="54"/>
  <c r="M12" i="54"/>
  <c r="L12" i="54"/>
  <c r="K12" i="54"/>
  <c r="J12" i="54"/>
  <c r="I12" i="54"/>
  <c r="H12" i="54"/>
  <c r="G12" i="54"/>
  <c r="S11" i="54"/>
  <c r="T11" i="54" s="1"/>
  <c r="S10" i="54"/>
  <c r="T10" i="54" s="1"/>
  <c r="S9" i="54"/>
  <c r="T9" i="54" s="1"/>
  <c r="S8" i="54"/>
  <c r="T8" i="54" s="1"/>
  <c r="S7" i="54"/>
  <c r="T7" i="54" s="1"/>
  <c r="T6" i="54"/>
  <c r="AD25" i="53"/>
  <c r="AC25" i="53"/>
  <c r="AB25" i="53"/>
  <c r="AA25" i="53"/>
  <c r="Z25" i="53"/>
  <c r="Y25" i="53"/>
  <c r="X25" i="53"/>
  <c r="W25" i="53"/>
  <c r="V25" i="53"/>
  <c r="U25" i="53"/>
  <c r="T25" i="53"/>
  <c r="S25" i="53"/>
  <c r="AD24" i="53"/>
  <c r="AC24" i="53"/>
  <c r="AB24" i="53"/>
  <c r="AA24" i="53"/>
  <c r="Z24" i="53"/>
  <c r="Y24" i="53"/>
  <c r="X24" i="53"/>
  <c r="W24" i="53"/>
  <c r="V24" i="53"/>
  <c r="U24" i="53"/>
  <c r="T24" i="53"/>
  <c r="S24" i="53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AD22" i="53"/>
  <c r="AC22" i="53"/>
  <c r="AB22" i="53"/>
  <c r="AA22" i="53"/>
  <c r="Z22" i="53"/>
  <c r="Y22" i="53"/>
  <c r="X22" i="53"/>
  <c r="W22" i="53"/>
  <c r="V22" i="53"/>
  <c r="U22" i="53"/>
  <c r="T22" i="53"/>
  <c r="S22" i="53"/>
  <c r="AD17" i="53"/>
  <c r="AC17" i="53"/>
  <c r="AB17" i="53"/>
  <c r="AA17" i="53"/>
  <c r="Z17" i="53"/>
  <c r="Y17" i="53"/>
  <c r="X17" i="53"/>
  <c r="W17" i="53"/>
  <c r="V17" i="53"/>
  <c r="U17" i="53"/>
  <c r="T17" i="53"/>
  <c r="S17" i="53"/>
  <c r="AD15" i="53"/>
  <c r="AC15" i="53"/>
  <c r="AB15" i="53"/>
  <c r="AA15" i="53"/>
  <c r="Z15" i="53"/>
  <c r="Y15" i="53"/>
  <c r="X15" i="53"/>
  <c r="W15" i="53"/>
  <c r="V15" i="53"/>
  <c r="U15" i="53"/>
  <c r="T15" i="53"/>
  <c r="S15" i="53"/>
  <c r="AD14" i="53"/>
  <c r="AC14" i="53"/>
  <c r="AB14" i="53"/>
  <c r="AA14" i="53"/>
  <c r="Z14" i="53"/>
  <c r="Y14" i="53"/>
  <c r="X14" i="53"/>
  <c r="W14" i="53"/>
  <c r="V14" i="53"/>
  <c r="U14" i="53"/>
  <c r="T14" i="53"/>
  <c r="S14" i="53"/>
  <c r="AD13" i="53"/>
  <c r="AC13" i="53"/>
  <c r="AB13" i="53"/>
  <c r="AA13" i="53"/>
  <c r="Z13" i="53"/>
  <c r="Y13" i="53"/>
  <c r="X13" i="53"/>
  <c r="W13" i="53"/>
  <c r="V13" i="53"/>
  <c r="U13" i="53"/>
  <c r="T13" i="53"/>
  <c r="S13" i="53"/>
  <c r="AD12" i="53"/>
  <c r="AC12" i="53"/>
  <c r="AB12" i="53"/>
  <c r="AA12" i="53"/>
  <c r="Z12" i="53"/>
  <c r="Y12" i="53"/>
  <c r="X12" i="53"/>
  <c r="W12" i="53"/>
  <c r="V12" i="53"/>
  <c r="U12" i="53"/>
  <c r="T12" i="53"/>
  <c r="AF8" i="53"/>
  <c r="AG8" i="53" s="1"/>
  <c r="C5" i="52"/>
  <c r="AF6" i="53" l="1"/>
  <c r="AG6" i="53" s="1"/>
  <c r="S18" i="53"/>
  <c r="V18" i="53"/>
  <c r="AC26" i="53"/>
  <c r="AC45" i="53" s="1"/>
  <c r="V26" i="53"/>
  <c r="V45" i="53" s="1"/>
  <c r="Y18" i="53"/>
  <c r="AD18" i="53"/>
  <c r="AF7" i="53"/>
  <c r="AG7" i="53" s="1"/>
  <c r="AA18" i="53"/>
  <c r="W26" i="53"/>
  <c r="W45" i="53" s="1"/>
  <c r="T18" i="53"/>
  <c r="AB18" i="53"/>
  <c r="X26" i="53"/>
  <c r="X45" i="53" s="1"/>
  <c r="X18" i="53"/>
  <c r="AC18" i="53"/>
  <c r="K52" i="54"/>
  <c r="K55" i="54" s="1"/>
  <c r="H52" i="54"/>
  <c r="H55" i="54" s="1"/>
  <c r="I52" i="54"/>
  <c r="I55" i="54" s="1"/>
  <c r="J52" i="54"/>
  <c r="J55" i="54" s="1"/>
  <c r="G52" i="54"/>
  <c r="G55" i="54" s="1"/>
  <c r="P52" i="54"/>
  <c r="P55" i="54" s="1"/>
  <c r="S21" i="54"/>
  <c r="T21" i="54" s="1"/>
  <c r="N52" i="54"/>
  <c r="N55" i="54" s="1"/>
  <c r="AF13" i="53"/>
  <c r="AG13" i="53" s="1"/>
  <c r="AF15" i="53"/>
  <c r="AG15" i="53" s="1"/>
  <c r="AD26" i="53"/>
  <c r="AD45" i="53" s="1"/>
  <c r="AF23" i="53"/>
  <c r="AG23" i="53" s="1"/>
  <c r="AF25" i="53"/>
  <c r="AG25" i="53" s="1"/>
  <c r="AA26" i="53"/>
  <c r="AA45" i="53" s="1"/>
  <c r="Q52" i="54"/>
  <c r="Q55" i="54" s="1"/>
  <c r="O52" i="54"/>
  <c r="O55" i="54" s="1"/>
  <c r="S30" i="54"/>
  <c r="T30" i="54" s="1"/>
  <c r="S51" i="54"/>
  <c r="T51" i="54" s="1"/>
  <c r="L52" i="54"/>
  <c r="L55" i="54" s="1"/>
  <c r="S39" i="54"/>
  <c r="T39" i="54" s="1"/>
  <c r="U26" i="53"/>
  <c r="U45" i="53" s="1"/>
  <c r="AF12" i="53"/>
  <c r="AG12" i="53" s="1"/>
  <c r="W18" i="53"/>
  <c r="AF22" i="53"/>
  <c r="AG22" i="53" s="1"/>
  <c r="AF24" i="53"/>
  <c r="AG24" i="53" s="1"/>
  <c r="S26" i="53"/>
  <c r="S45" i="53" s="1"/>
  <c r="M52" i="54"/>
  <c r="M55" i="54" s="1"/>
  <c r="Z18" i="53"/>
  <c r="Y26" i="53"/>
  <c r="Y45" i="53" s="1"/>
  <c r="AF14" i="53"/>
  <c r="AG14" i="53" s="1"/>
  <c r="AF17" i="53"/>
  <c r="AG17" i="53" s="1"/>
  <c r="Z26" i="53"/>
  <c r="Z45" i="53" s="1"/>
  <c r="U18" i="53"/>
  <c r="T26" i="53"/>
  <c r="T45" i="53" s="1"/>
  <c r="AB26" i="53"/>
  <c r="AB45" i="53" s="1"/>
  <c r="S12" i="54"/>
  <c r="T12" i="54" s="1"/>
  <c r="AF9" i="53"/>
  <c r="AG9" i="53" s="1"/>
  <c r="AF45" i="53" l="1"/>
  <c r="AG45" i="53" s="1"/>
  <c r="AF26" i="53"/>
  <c r="AG26" i="53" s="1"/>
  <c r="F52" i="54"/>
  <c r="S50" i="54"/>
  <c r="T50" i="54" s="1"/>
  <c r="AF18" i="53"/>
  <c r="AG18" i="53" s="1"/>
  <c r="F55" i="54" l="1"/>
  <c r="S55" i="54" s="1"/>
  <c r="T55" i="54" s="1"/>
  <c r="S52" i="54"/>
  <c r="T52" i="54" s="1"/>
  <c r="E10" i="45" l="1"/>
  <c r="J8" i="52"/>
  <c r="O8" i="52" s="1"/>
  <c r="E9" i="52"/>
  <c r="BM9" i="52"/>
  <c r="E10" i="52"/>
  <c r="F10" i="52"/>
  <c r="G10" i="52"/>
  <c r="H10" i="52"/>
  <c r="BN10" i="52"/>
  <c r="BO10" i="52"/>
  <c r="BP10" i="52"/>
  <c r="B14" i="52"/>
  <c r="F19" i="52"/>
  <c r="K19" i="52"/>
  <c r="P19" i="52"/>
  <c r="U19" i="52"/>
  <c r="U58" i="52" s="1"/>
  <c r="Z19" i="52"/>
  <c r="AE19" i="52"/>
  <c r="K28" i="52"/>
  <c r="P28" i="52"/>
  <c r="U28" i="52"/>
  <c r="Z28" i="52"/>
  <c r="AE28" i="52"/>
  <c r="F37" i="52"/>
  <c r="K37" i="52"/>
  <c r="P37" i="52"/>
  <c r="U37" i="52"/>
  <c r="Z37" i="52"/>
  <c r="AE37" i="52"/>
  <c r="F46" i="52"/>
  <c r="K46" i="52"/>
  <c r="P46" i="52"/>
  <c r="U46" i="52"/>
  <c r="Z46" i="52"/>
  <c r="AE46" i="52"/>
  <c r="K14" i="35"/>
  <c r="K16" i="35"/>
  <c r="K17" i="35"/>
  <c r="P58" i="52" l="1"/>
  <c r="K58" i="52"/>
  <c r="AE58" i="52"/>
  <c r="Z58" i="52"/>
  <c r="L10" i="52"/>
  <c r="J10" i="52"/>
  <c r="Z60" i="52"/>
  <c r="Z63" i="52" s="1"/>
  <c r="BC14" i="52"/>
  <c r="BE14" i="52" s="1"/>
  <c r="BF14" i="52" s="1"/>
  <c r="O14" i="52"/>
  <c r="AX14" i="52"/>
  <c r="AZ14" i="52" s="1"/>
  <c r="BA14" i="52" s="1"/>
  <c r="J14" i="52"/>
  <c r="AS14" i="52"/>
  <c r="E14" i="52"/>
  <c r="AN14" i="52"/>
  <c r="AI14" i="52"/>
  <c r="AK14" i="52" s="1"/>
  <c r="AL14" i="52" s="1"/>
  <c r="AD14" i="52"/>
  <c r="AF14" i="52" s="1"/>
  <c r="AG14" i="52" s="1"/>
  <c r="Y14" i="52"/>
  <c r="AA14" i="52" s="1"/>
  <c r="AB14" i="52" s="1"/>
  <c r="BH14" i="52"/>
  <c r="BJ14" i="52" s="1"/>
  <c r="BK14" i="52" s="1"/>
  <c r="T14" i="52"/>
  <c r="V14" i="52" s="1"/>
  <c r="W14" i="52" s="1"/>
  <c r="M10" i="52"/>
  <c r="J9" i="52"/>
  <c r="U60" i="52"/>
  <c r="U63" i="52" s="1"/>
  <c r="AE60" i="52"/>
  <c r="BN37" i="52"/>
  <c r="K60" i="52"/>
  <c r="P60" i="52"/>
  <c r="P63" i="52" s="1"/>
  <c r="BN46" i="52"/>
  <c r="BN19" i="52"/>
  <c r="O10" i="52"/>
  <c r="P10" i="52"/>
  <c r="T8" i="52"/>
  <c r="Q10" i="52"/>
  <c r="R10" i="52"/>
  <c r="O9" i="52"/>
  <c r="B15" i="52"/>
  <c r="K10" i="52"/>
  <c r="AK13" i="52"/>
  <c r="AL13" i="52" s="1"/>
  <c r="AP13" i="52"/>
  <c r="AQ13" i="52" s="1"/>
  <c r="AU13" i="52"/>
  <c r="AV13" i="52" s="1"/>
  <c r="AZ13" i="52"/>
  <c r="BA13" i="52" s="1"/>
  <c r="AI15" i="52" l="1"/>
  <c r="AD15" i="52"/>
  <c r="Y15" i="52"/>
  <c r="BH15" i="52"/>
  <c r="T15" i="52"/>
  <c r="BC15" i="52"/>
  <c r="O15" i="52"/>
  <c r="AX15" i="52"/>
  <c r="J15" i="52"/>
  <c r="AS15" i="52"/>
  <c r="AU15" i="52" s="1"/>
  <c r="AV15" i="52" s="1"/>
  <c r="E15" i="52"/>
  <c r="AN15" i="52"/>
  <c r="BO14" i="52"/>
  <c r="BP14" i="52" s="1"/>
  <c r="Q14" i="52"/>
  <c r="R14" i="52" s="1"/>
  <c r="L14" i="52"/>
  <c r="M14" i="52" s="1"/>
  <c r="L13" i="52"/>
  <c r="M13" i="52" s="1"/>
  <c r="BE13" i="52"/>
  <c r="BF13" i="52" s="1"/>
  <c r="Q13" i="52"/>
  <c r="R13" i="52" s="1"/>
  <c r="AF13" i="52"/>
  <c r="AG13" i="52" s="1"/>
  <c r="AA13" i="52"/>
  <c r="AB13" i="52" s="1"/>
  <c r="AP14" i="52"/>
  <c r="AQ14" i="52" s="1"/>
  <c r="BJ13" i="52"/>
  <c r="BK13" i="52" s="1"/>
  <c r="V13" i="52"/>
  <c r="W13" i="52" s="1"/>
  <c r="B16" i="52"/>
  <c r="Y8" i="52"/>
  <c r="T10" i="52"/>
  <c r="U10" i="52"/>
  <c r="W10" i="52"/>
  <c r="T9" i="52"/>
  <c r="V10" i="52"/>
  <c r="AU14" i="52"/>
  <c r="AV14" i="52" s="1"/>
  <c r="AE63" i="52"/>
  <c r="G14" i="52"/>
  <c r="H14" i="52" s="1"/>
  <c r="K63" i="52"/>
  <c r="BC16" i="52" l="1"/>
  <c r="BE16" i="52" s="1"/>
  <c r="BF16" i="52" s="1"/>
  <c r="O16" i="52"/>
  <c r="Q16" i="52" s="1"/>
  <c r="R16" i="52" s="1"/>
  <c r="AX16" i="52"/>
  <c r="AZ16" i="52" s="1"/>
  <c r="BA16" i="52" s="1"/>
  <c r="J16" i="52"/>
  <c r="L16" i="52" s="1"/>
  <c r="M16" i="52" s="1"/>
  <c r="AS16" i="52"/>
  <c r="E16" i="52"/>
  <c r="AN16" i="52"/>
  <c r="AP16" i="52" s="1"/>
  <c r="AQ16" i="52" s="1"/>
  <c r="AI16" i="52"/>
  <c r="AK16" i="52" s="1"/>
  <c r="AL16" i="52" s="1"/>
  <c r="AD16" i="52"/>
  <c r="AF16" i="52" s="1"/>
  <c r="AG16" i="52" s="1"/>
  <c r="Y16" i="52"/>
  <c r="AA16" i="52" s="1"/>
  <c r="AB16" i="52" s="1"/>
  <c r="BH16" i="52"/>
  <c r="BJ16" i="52" s="1"/>
  <c r="BK16" i="52" s="1"/>
  <c r="T16" i="52"/>
  <c r="G13" i="52"/>
  <c r="B17" i="52"/>
  <c r="BO13" i="52"/>
  <c r="BP13" i="52" s="1"/>
  <c r="BE15" i="52"/>
  <c r="BF15" i="52" s="1"/>
  <c r="AK15" i="52"/>
  <c r="AL15" i="52" s="1"/>
  <c r="V15" i="52"/>
  <c r="W15" i="52" s="1"/>
  <c r="G15" i="52"/>
  <c r="H15" i="52" s="1"/>
  <c r="AA15" i="52"/>
  <c r="AB15" i="52" s="1"/>
  <c r="AZ15" i="52"/>
  <c r="BA15" i="52" s="1"/>
  <c r="Q15" i="52"/>
  <c r="R15" i="52" s="1"/>
  <c r="Y9" i="52"/>
  <c r="Y10" i="52"/>
  <c r="Z10" i="52"/>
  <c r="AA10" i="52"/>
  <c r="AB10" i="52"/>
  <c r="AD8" i="52"/>
  <c r="BJ15" i="52"/>
  <c r="BK15" i="52" s="1"/>
  <c r="AP15" i="52"/>
  <c r="AQ15" i="52" s="1"/>
  <c r="L15" i="52"/>
  <c r="M15" i="52" s="1"/>
  <c r="AF15" i="52"/>
  <c r="AG15" i="52" s="1"/>
  <c r="AI17" i="52" l="1"/>
  <c r="AK17" i="52" s="1"/>
  <c r="AL17" i="52" s="1"/>
  <c r="AD17" i="52"/>
  <c r="AF17" i="52" s="1"/>
  <c r="AG17" i="52" s="1"/>
  <c r="Y17" i="52"/>
  <c r="AA17" i="52" s="1"/>
  <c r="AB17" i="52" s="1"/>
  <c r="BH17" i="52"/>
  <c r="BJ17" i="52" s="1"/>
  <c r="BK17" i="52" s="1"/>
  <c r="T17" i="52"/>
  <c r="BC17" i="52"/>
  <c r="BE17" i="52" s="1"/>
  <c r="BF17" i="52" s="1"/>
  <c r="O17" i="52"/>
  <c r="Q17" i="52" s="1"/>
  <c r="R17" i="52" s="1"/>
  <c r="AX17" i="52"/>
  <c r="AZ17" i="52" s="1"/>
  <c r="BA17" i="52" s="1"/>
  <c r="J17" i="52"/>
  <c r="L17" i="52" s="1"/>
  <c r="M17" i="52" s="1"/>
  <c r="AS17" i="52"/>
  <c r="AU17" i="52" s="1"/>
  <c r="AV17" i="52" s="1"/>
  <c r="E17" i="52"/>
  <c r="AN17" i="52"/>
  <c r="AP17" i="52" s="1"/>
  <c r="AQ17" i="52" s="1"/>
  <c r="BO16" i="52"/>
  <c r="BP16" i="52" s="1"/>
  <c r="V16" i="52"/>
  <c r="W16" i="52" s="1"/>
  <c r="B18" i="52"/>
  <c r="G16" i="52"/>
  <c r="H16" i="52" s="1"/>
  <c r="AU16" i="52"/>
  <c r="AV16" i="52" s="1"/>
  <c r="AD9" i="52"/>
  <c r="AD10" i="52"/>
  <c r="AI8" i="52"/>
  <c r="AE10" i="52"/>
  <c r="AF10" i="52"/>
  <c r="AG10" i="52"/>
  <c r="BO15" i="52"/>
  <c r="BP15" i="52" s="1"/>
  <c r="BC18" i="52" l="1"/>
  <c r="O18" i="52"/>
  <c r="Q18" i="52" s="1"/>
  <c r="R18" i="52" s="1"/>
  <c r="AX18" i="52"/>
  <c r="J18" i="52"/>
  <c r="AS18" i="52"/>
  <c r="E18" i="52"/>
  <c r="AN18" i="52"/>
  <c r="AI18" i="52"/>
  <c r="AK18" i="52" s="1"/>
  <c r="AL18" i="52" s="1"/>
  <c r="AD18" i="52"/>
  <c r="Y18" i="52"/>
  <c r="BH18" i="52"/>
  <c r="T18" i="52"/>
  <c r="T19" i="52" s="1"/>
  <c r="BO17" i="52"/>
  <c r="BP17" i="52" s="1"/>
  <c r="G17" i="52"/>
  <c r="H17" i="52" s="1"/>
  <c r="V17" i="52"/>
  <c r="W17" i="52" s="1"/>
  <c r="B22" i="52"/>
  <c r="AI10" i="52"/>
  <c r="AI9" i="52"/>
  <c r="AJ10" i="52"/>
  <c r="AK10" i="52"/>
  <c r="AL10" i="52"/>
  <c r="AN8" i="52"/>
  <c r="V19" i="52" l="1"/>
  <c r="W19" i="52" s="1"/>
  <c r="AI22" i="52"/>
  <c r="AK22" i="52" s="1"/>
  <c r="AL22" i="52" s="1"/>
  <c r="AD22" i="52"/>
  <c r="AF22" i="52" s="1"/>
  <c r="AG22" i="52" s="1"/>
  <c r="Y22" i="52"/>
  <c r="AA22" i="52" s="1"/>
  <c r="AB22" i="52" s="1"/>
  <c r="BH22" i="52"/>
  <c r="BJ22" i="52" s="1"/>
  <c r="BK22" i="52" s="1"/>
  <c r="T22" i="52"/>
  <c r="BC22" i="52"/>
  <c r="BE22" i="52" s="1"/>
  <c r="BF22" i="52" s="1"/>
  <c r="O22" i="52"/>
  <c r="Q22" i="52" s="1"/>
  <c r="R22" i="52" s="1"/>
  <c r="AX22" i="52"/>
  <c r="AZ22" i="52" s="1"/>
  <c r="BA22" i="52" s="1"/>
  <c r="J22" i="52"/>
  <c r="L22" i="52" s="1"/>
  <c r="M22" i="52" s="1"/>
  <c r="AS22" i="52"/>
  <c r="AU22" i="52" s="1"/>
  <c r="AV22" i="52" s="1"/>
  <c r="E22" i="52"/>
  <c r="AN22" i="52"/>
  <c r="AP22" i="52" s="1"/>
  <c r="AQ22" i="52" s="1"/>
  <c r="AI19" i="52"/>
  <c r="AK19" i="52" s="1"/>
  <c r="AL19" i="52" s="1"/>
  <c r="V18" i="52"/>
  <c r="W18" i="52" s="1"/>
  <c r="BJ18" i="52"/>
  <c r="BK18" i="52" s="1"/>
  <c r="BH19" i="52"/>
  <c r="BE18" i="52"/>
  <c r="BF18" i="52" s="1"/>
  <c r="BC19" i="52"/>
  <c r="L18" i="52"/>
  <c r="M18" i="52" s="1"/>
  <c r="J19" i="52"/>
  <c r="B23" i="52"/>
  <c r="B24" i="52" s="1"/>
  <c r="AU18" i="52"/>
  <c r="AV18" i="52" s="1"/>
  <c r="AS19" i="52"/>
  <c r="G18" i="52"/>
  <c r="H18" i="52" s="1"/>
  <c r="E19" i="52"/>
  <c r="AF18" i="52"/>
  <c r="AG18" i="52" s="1"/>
  <c r="AD19" i="52"/>
  <c r="AP18" i="52"/>
  <c r="AQ18" i="52" s="1"/>
  <c r="AN19" i="52"/>
  <c r="O19" i="52"/>
  <c r="AA18" i="52"/>
  <c r="AB18" i="52" s="1"/>
  <c r="Y19" i="52"/>
  <c r="AZ18" i="52"/>
  <c r="BA18" i="52" s="1"/>
  <c r="AX19" i="52"/>
  <c r="AS8" i="52"/>
  <c r="AN9" i="52"/>
  <c r="AN10" i="52"/>
  <c r="AO10" i="52"/>
  <c r="AP10" i="52"/>
  <c r="AQ10" i="52"/>
  <c r="AF19" i="52" l="1"/>
  <c r="AG19" i="52" s="1"/>
  <c r="Q19" i="52"/>
  <c r="R19" i="52" s="1"/>
  <c r="AP19" i="52"/>
  <c r="AQ19" i="52" s="1"/>
  <c r="L19" i="52"/>
  <c r="M19" i="52" s="1"/>
  <c r="BE19" i="52"/>
  <c r="BF19" i="52" s="1"/>
  <c r="AZ19" i="52"/>
  <c r="BA19" i="52" s="1"/>
  <c r="G19" i="52"/>
  <c r="H19" i="52" s="1"/>
  <c r="AA19" i="52"/>
  <c r="AB19" i="52" s="1"/>
  <c r="BJ19" i="52"/>
  <c r="BK19" i="52" s="1"/>
  <c r="AU19" i="52"/>
  <c r="AV19" i="52" s="1"/>
  <c r="AI24" i="52"/>
  <c r="AK24" i="52" s="1"/>
  <c r="AL24" i="52" s="1"/>
  <c r="AD24" i="52"/>
  <c r="AF24" i="52" s="1"/>
  <c r="AG24" i="52" s="1"/>
  <c r="Y24" i="52"/>
  <c r="AA24" i="52" s="1"/>
  <c r="AB24" i="52" s="1"/>
  <c r="BH24" i="52"/>
  <c r="BJ24" i="52" s="1"/>
  <c r="BK24" i="52" s="1"/>
  <c r="T24" i="52"/>
  <c r="BC24" i="52"/>
  <c r="BE24" i="52" s="1"/>
  <c r="BF24" i="52" s="1"/>
  <c r="O24" i="52"/>
  <c r="Q24" i="52" s="1"/>
  <c r="R24" i="52" s="1"/>
  <c r="AX24" i="52"/>
  <c r="AZ24" i="52" s="1"/>
  <c r="BA24" i="52" s="1"/>
  <c r="J24" i="52"/>
  <c r="L24" i="52" s="1"/>
  <c r="M24" i="52" s="1"/>
  <c r="AS24" i="52"/>
  <c r="AU24" i="52" s="1"/>
  <c r="AV24" i="52" s="1"/>
  <c r="E24" i="52"/>
  <c r="AN24" i="52"/>
  <c r="AP24" i="52" s="1"/>
  <c r="AQ24" i="52" s="1"/>
  <c r="BC23" i="52"/>
  <c r="BE23" i="52" s="1"/>
  <c r="BF23" i="52" s="1"/>
  <c r="O23" i="52"/>
  <c r="Q23" i="52" s="1"/>
  <c r="R23" i="52" s="1"/>
  <c r="AX23" i="52"/>
  <c r="AZ23" i="52" s="1"/>
  <c r="BA23" i="52" s="1"/>
  <c r="J23" i="52"/>
  <c r="L23" i="52" s="1"/>
  <c r="M23" i="52" s="1"/>
  <c r="AS23" i="52"/>
  <c r="AU23" i="52" s="1"/>
  <c r="AV23" i="52" s="1"/>
  <c r="E23" i="52"/>
  <c r="AN23" i="52"/>
  <c r="AP23" i="52" s="1"/>
  <c r="AQ23" i="52" s="1"/>
  <c r="AI23" i="52"/>
  <c r="AK23" i="52" s="1"/>
  <c r="AL23" i="52" s="1"/>
  <c r="AD23" i="52"/>
  <c r="AF23" i="52" s="1"/>
  <c r="AG23" i="52" s="1"/>
  <c r="Y23" i="52"/>
  <c r="AA23" i="52" s="1"/>
  <c r="AB23" i="52" s="1"/>
  <c r="BH23" i="52"/>
  <c r="BJ23" i="52" s="1"/>
  <c r="BK23" i="52" s="1"/>
  <c r="T23" i="52"/>
  <c r="V22" i="52"/>
  <c r="W22" i="52" s="1"/>
  <c r="BO18" i="52"/>
  <c r="BP18" i="52" s="1"/>
  <c r="BO19" i="52"/>
  <c r="BP19" i="52" s="1"/>
  <c r="B25" i="52"/>
  <c r="AX8" i="52"/>
  <c r="AS10" i="52"/>
  <c r="AT10" i="52"/>
  <c r="AU10" i="52"/>
  <c r="AS9" i="52"/>
  <c r="AV10" i="52"/>
  <c r="BC25" i="52" l="1"/>
  <c r="BE25" i="52" s="1"/>
  <c r="BF25" i="52" s="1"/>
  <c r="O25" i="52"/>
  <c r="Q25" i="52" s="1"/>
  <c r="R25" i="52" s="1"/>
  <c r="AX25" i="52"/>
  <c r="AZ25" i="52" s="1"/>
  <c r="BA25" i="52" s="1"/>
  <c r="J25" i="52"/>
  <c r="L25" i="52" s="1"/>
  <c r="M25" i="52" s="1"/>
  <c r="AS25" i="52"/>
  <c r="AU25" i="52" s="1"/>
  <c r="AV25" i="52" s="1"/>
  <c r="E25" i="52"/>
  <c r="AN25" i="52"/>
  <c r="AP25" i="52" s="1"/>
  <c r="AQ25" i="52" s="1"/>
  <c r="AI25" i="52"/>
  <c r="AK25" i="52" s="1"/>
  <c r="AL25" i="52" s="1"/>
  <c r="AD25" i="52"/>
  <c r="AF25" i="52" s="1"/>
  <c r="AG25" i="52" s="1"/>
  <c r="Y25" i="52"/>
  <c r="AA25" i="52" s="1"/>
  <c r="AB25" i="52" s="1"/>
  <c r="BH25" i="52"/>
  <c r="BJ25" i="52" s="1"/>
  <c r="BK25" i="52" s="1"/>
  <c r="T25" i="52"/>
  <c r="V23" i="52"/>
  <c r="W23" i="52" s="1"/>
  <c r="V24" i="52"/>
  <c r="W24" i="52" s="1"/>
  <c r="B26" i="52"/>
  <c r="BC8" i="52"/>
  <c r="AX9" i="52"/>
  <c r="AX10" i="52"/>
  <c r="AY10" i="52"/>
  <c r="BA10" i="52"/>
  <c r="AZ10" i="52"/>
  <c r="AI26" i="52" l="1"/>
  <c r="AK26" i="52" s="1"/>
  <c r="AL26" i="52" s="1"/>
  <c r="AD26" i="52"/>
  <c r="AF26" i="52" s="1"/>
  <c r="AG26" i="52" s="1"/>
  <c r="Y26" i="52"/>
  <c r="AA26" i="52" s="1"/>
  <c r="AB26" i="52" s="1"/>
  <c r="BH26" i="52"/>
  <c r="T26" i="52"/>
  <c r="BC26" i="52"/>
  <c r="BE26" i="52" s="1"/>
  <c r="BF26" i="52" s="1"/>
  <c r="O26" i="52"/>
  <c r="Q26" i="52" s="1"/>
  <c r="R26" i="52" s="1"/>
  <c r="AX26" i="52"/>
  <c r="J26" i="52"/>
  <c r="AS26" i="52"/>
  <c r="AU26" i="52" s="1"/>
  <c r="AV26" i="52" s="1"/>
  <c r="E26" i="52"/>
  <c r="AN26" i="52"/>
  <c r="V25" i="52"/>
  <c r="W25" i="52" s="1"/>
  <c r="B27" i="52"/>
  <c r="BC10" i="52"/>
  <c r="BD10" i="52"/>
  <c r="BH8" i="52"/>
  <c r="BE10" i="52"/>
  <c r="BF10" i="52"/>
  <c r="BC9" i="52"/>
  <c r="BC27" i="52" l="1"/>
  <c r="O27" i="52"/>
  <c r="Q27" i="52" s="1"/>
  <c r="R27" i="52" s="1"/>
  <c r="AX27" i="52"/>
  <c r="AZ27" i="52" s="1"/>
  <c r="BA27" i="52" s="1"/>
  <c r="J27" i="52"/>
  <c r="L27" i="52" s="1"/>
  <c r="M27" i="52" s="1"/>
  <c r="AS27" i="52"/>
  <c r="E27" i="52"/>
  <c r="E28" i="52" s="1"/>
  <c r="AN27" i="52"/>
  <c r="AP27" i="52" s="1"/>
  <c r="AQ27" i="52" s="1"/>
  <c r="AI27" i="52"/>
  <c r="AK27" i="52" s="1"/>
  <c r="AL27" i="52" s="1"/>
  <c r="AD27" i="52"/>
  <c r="AF27" i="52" s="1"/>
  <c r="AG27" i="52" s="1"/>
  <c r="Y27" i="52"/>
  <c r="AA27" i="52" s="1"/>
  <c r="AB27" i="52" s="1"/>
  <c r="BH27" i="52"/>
  <c r="BJ27" i="52" s="1"/>
  <c r="BK27" i="52" s="1"/>
  <c r="T27" i="52"/>
  <c r="T28" i="52" s="1"/>
  <c r="AZ26" i="52"/>
  <c r="BA26" i="52" s="1"/>
  <c r="L26" i="52"/>
  <c r="M26" i="52" s="1"/>
  <c r="V26" i="52"/>
  <c r="W26" i="52" s="1"/>
  <c r="BJ26" i="52"/>
  <c r="BK26" i="52" s="1"/>
  <c r="AP26" i="52"/>
  <c r="AQ26" i="52" s="1"/>
  <c r="B31" i="52"/>
  <c r="B32" i="52" s="1"/>
  <c r="BH10" i="52"/>
  <c r="BI10" i="52"/>
  <c r="BK10" i="52"/>
  <c r="BH9" i="52"/>
  <c r="BJ10" i="52"/>
  <c r="V28" i="52" l="1"/>
  <c r="W28" i="52" s="1"/>
  <c r="BC32" i="52"/>
  <c r="BE32" i="52" s="1"/>
  <c r="BF32" i="52" s="1"/>
  <c r="O32" i="52"/>
  <c r="Q32" i="52" s="1"/>
  <c r="R32" i="52" s="1"/>
  <c r="AX32" i="52"/>
  <c r="AZ32" i="52" s="1"/>
  <c r="BA32" i="52" s="1"/>
  <c r="J32" i="52"/>
  <c r="L32" i="52" s="1"/>
  <c r="M32" i="52" s="1"/>
  <c r="AS32" i="52"/>
  <c r="AU32" i="52" s="1"/>
  <c r="AV32" i="52" s="1"/>
  <c r="E32" i="52"/>
  <c r="AN32" i="52"/>
  <c r="AP32" i="52" s="1"/>
  <c r="AQ32" i="52" s="1"/>
  <c r="AI32" i="52"/>
  <c r="AK32" i="52" s="1"/>
  <c r="AL32" i="52" s="1"/>
  <c r="AD32" i="52"/>
  <c r="AF32" i="52" s="1"/>
  <c r="AG32" i="52" s="1"/>
  <c r="Y32" i="52"/>
  <c r="AA32" i="52" s="1"/>
  <c r="AB32" i="52" s="1"/>
  <c r="BH32" i="52"/>
  <c r="BJ32" i="52" s="1"/>
  <c r="BK32" i="52" s="1"/>
  <c r="T32" i="52"/>
  <c r="AI31" i="52"/>
  <c r="AK31" i="52" s="1"/>
  <c r="AL31" i="52" s="1"/>
  <c r="AD31" i="52"/>
  <c r="AF31" i="52" s="1"/>
  <c r="AG31" i="52" s="1"/>
  <c r="Y31" i="52"/>
  <c r="AA31" i="52" s="1"/>
  <c r="AB31" i="52" s="1"/>
  <c r="BH31" i="52"/>
  <c r="BJ31" i="52" s="1"/>
  <c r="BK31" i="52" s="1"/>
  <c r="T31" i="52"/>
  <c r="BC31" i="52"/>
  <c r="BE31" i="52" s="1"/>
  <c r="BF31" i="52" s="1"/>
  <c r="O31" i="52"/>
  <c r="Q31" i="52" s="1"/>
  <c r="R31" i="52" s="1"/>
  <c r="AX31" i="52"/>
  <c r="AZ31" i="52" s="1"/>
  <c r="BA31" i="52" s="1"/>
  <c r="J31" i="52"/>
  <c r="L31" i="52" s="1"/>
  <c r="M31" i="52" s="1"/>
  <c r="AS31" i="52"/>
  <c r="AU31" i="52" s="1"/>
  <c r="AV31" i="52" s="1"/>
  <c r="E31" i="52"/>
  <c r="AN31" i="52"/>
  <c r="AP31" i="52" s="1"/>
  <c r="AQ31" i="52" s="1"/>
  <c r="V27" i="52"/>
  <c r="W27" i="52" s="1"/>
  <c r="AU27" i="52"/>
  <c r="AV27" i="52" s="1"/>
  <c r="AS28" i="52"/>
  <c r="BH28" i="52"/>
  <c r="O28" i="52"/>
  <c r="B33" i="52"/>
  <c r="J28" i="52"/>
  <c r="BE27" i="52"/>
  <c r="BF27" i="52" s="1"/>
  <c r="BC28" i="52"/>
  <c r="AI28" i="52"/>
  <c r="AK28" i="52" s="1"/>
  <c r="AL28" i="52" s="1"/>
  <c r="AD28" i="52"/>
  <c r="AX28" i="52"/>
  <c r="AN28" i="52"/>
  <c r="Y28" i="52"/>
  <c r="Q28" i="52" l="1"/>
  <c r="R28" i="52" s="1"/>
  <c r="AZ28" i="52"/>
  <c r="BA28" i="52" s="1"/>
  <c r="AU28" i="52"/>
  <c r="AV28" i="52" s="1"/>
  <c r="AP28" i="52"/>
  <c r="AQ28" i="52" s="1"/>
  <c r="AF28" i="52"/>
  <c r="AG28" i="52" s="1"/>
  <c r="BE28" i="52"/>
  <c r="BF28" i="52" s="1"/>
  <c r="BJ28" i="52"/>
  <c r="BK28" i="52" s="1"/>
  <c r="L28" i="52"/>
  <c r="M28" i="52" s="1"/>
  <c r="AA28" i="52"/>
  <c r="AB28" i="52" s="1"/>
  <c r="BO31" i="52"/>
  <c r="BP31" i="52" s="1"/>
  <c r="BO32" i="52"/>
  <c r="BP32" i="52" s="1"/>
  <c r="AI33" i="52"/>
  <c r="AK33" i="52" s="1"/>
  <c r="AL33" i="52" s="1"/>
  <c r="AD33" i="52"/>
  <c r="AF33" i="52" s="1"/>
  <c r="AG33" i="52" s="1"/>
  <c r="Y33" i="52"/>
  <c r="AA33" i="52" s="1"/>
  <c r="AB33" i="52" s="1"/>
  <c r="BH33" i="52"/>
  <c r="BJ33" i="52" s="1"/>
  <c r="BK33" i="52" s="1"/>
  <c r="T33" i="52"/>
  <c r="BC33" i="52"/>
  <c r="BE33" i="52" s="1"/>
  <c r="BF33" i="52" s="1"/>
  <c r="O33" i="52"/>
  <c r="Q33" i="52" s="1"/>
  <c r="R33" i="52" s="1"/>
  <c r="AX33" i="52"/>
  <c r="AZ33" i="52" s="1"/>
  <c r="BA33" i="52" s="1"/>
  <c r="J33" i="52"/>
  <c r="L33" i="52" s="1"/>
  <c r="M33" i="52" s="1"/>
  <c r="AS33" i="52"/>
  <c r="AU33" i="52" s="1"/>
  <c r="AV33" i="52" s="1"/>
  <c r="E33" i="52"/>
  <c r="AN33" i="52"/>
  <c r="AP33" i="52" s="1"/>
  <c r="AQ33" i="52" s="1"/>
  <c r="V32" i="52"/>
  <c r="W32" i="52" s="1"/>
  <c r="V31" i="52"/>
  <c r="W31" i="52" s="1"/>
  <c r="G31" i="52"/>
  <c r="H31" i="52" s="1"/>
  <c r="G32" i="52"/>
  <c r="H32" i="52" s="1"/>
  <c r="B34" i="52"/>
  <c r="B35" i="52" s="1"/>
  <c r="AI35" i="52" l="1"/>
  <c r="AK35" i="52" s="1"/>
  <c r="AL35" i="52" s="1"/>
  <c r="AD35" i="52"/>
  <c r="AF35" i="52" s="1"/>
  <c r="AG35" i="52" s="1"/>
  <c r="Y35" i="52"/>
  <c r="AA35" i="52" s="1"/>
  <c r="AB35" i="52" s="1"/>
  <c r="BH35" i="52"/>
  <c r="BJ35" i="52" s="1"/>
  <c r="BK35" i="52" s="1"/>
  <c r="T35" i="52"/>
  <c r="V35" i="52" s="1"/>
  <c r="W35" i="52" s="1"/>
  <c r="BC35" i="52"/>
  <c r="BE35" i="52" s="1"/>
  <c r="BF35" i="52" s="1"/>
  <c r="O35" i="52"/>
  <c r="Q35" i="52" s="1"/>
  <c r="R35" i="52" s="1"/>
  <c r="AX35" i="52"/>
  <c r="AZ35" i="52" s="1"/>
  <c r="BA35" i="52" s="1"/>
  <c r="J35" i="52"/>
  <c r="L35" i="52" s="1"/>
  <c r="M35" i="52" s="1"/>
  <c r="AS35" i="52"/>
  <c r="AU35" i="52" s="1"/>
  <c r="AV35" i="52" s="1"/>
  <c r="E35" i="52"/>
  <c r="AN35" i="52"/>
  <c r="AP35" i="52" s="1"/>
  <c r="AQ35" i="52" s="1"/>
  <c r="BO33" i="52"/>
  <c r="BP33" i="52" s="1"/>
  <c r="BC34" i="52"/>
  <c r="BE34" i="52" s="1"/>
  <c r="BF34" i="52" s="1"/>
  <c r="O34" i="52"/>
  <c r="Q34" i="52" s="1"/>
  <c r="R34" i="52" s="1"/>
  <c r="AX34" i="52"/>
  <c r="AZ34" i="52" s="1"/>
  <c r="BA34" i="52" s="1"/>
  <c r="J34" i="52"/>
  <c r="L34" i="52" s="1"/>
  <c r="M34" i="52" s="1"/>
  <c r="AS34" i="52"/>
  <c r="AU34" i="52" s="1"/>
  <c r="AV34" i="52" s="1"/>
  <c r="E34" i="52"/>
  <c r="AN34" i="52"/>
  <c r="AP34" i="52" s="1"/>
  <c r="AQ34" i="52" s="1"/>
  <c r="AI34" i="52"/>
  <c r="AK34" i="52" s="1"/>
  <c r="AL34" i="52" s="1"/>
  <c r="AD34" i="52"/>
  <c r="AF34" i="52" s="1"/>
  <c r="AG34" i="52" s="1"/>
  <c r="Y34" i="52"/>
  <c r="AA34" i="52" s="1"/>
  <c r="AB34" i="52" s="1"/>
  <c r="BH34" i="52"/>
  <c r="BJ34" i="52" s="1"/>
  <c r="BK34" i="52" s="1"/>
  <c r="T34" i="52"/>
  <c r="B36" i="52"/>
  <c r="B40" i="52" s="1"/>
  <c r="V33" i="52"/>
  <c r="W33" i="52" s="1"/>
  <c r="G33" i="52"/>
  <c r="H33" i="52" s="1"/>
  <c r="AI40" i="52" l="1"/>
  <c r="AD40" i="52"/>
  <c r="Y40" i="52"/>
  <c r="BH40" i="52"/>
  <c r="T40" i="52"/>
  <c r="BC40" i="52"/>
  <c r="O40" i="52"/>
  <c r="AX40" i="52"/>
  <c r="J40" i="52"/>
  <c r="AS40" i="52"/>
  <c r="E40" i="52"/>
  <c r="AN40" i="52"/>
  <c r="BO34" i="52"/>
  <c r="BP34" i="52" s="1"/>
  <c r="BO35" i="52"/>
  <c r="BP35" i="52" s="1"/>
  <c r="G35" i="52"/>
  <c r="H35" i="52" s="1"/>
  <c r="BC36" i="52"/>
  <c r="BE36" i="52" s="1"/>
  <c r="BF36" i="52" s="1"/>
  <c r="O36" i="52"/>
  <c r="Q36" i="52" s="1"/>
  <c r="R36" i="52" s="1"/>
  <c r="AX36" i="52"/>
  <c r="AZ36" i="52" s="1"/>
  <c r="BA36" i="52" s="1"/>
  <c r="J36" i="52"/>
  <c r="L36" i="52" s="1"/>
  <c r="M36" i="52" s="1"/>
  <c r="AS36" i="52"/>
  <c r="AU36" i="52" s="1"/>
  <c r="AV36" i="52" s="1"/>
  <c r="E36" i="52"/>
  <c r="G36" i="52" s="1"/>
  <c r="H36" i="52" s="1"/>
  <c r="AN36" i="52"/>
  <c r="AP36" i="52" s="1"/>
  <c r="AQ36" i="52" s="1"/>
  <c r="AI36" i="52"/>
  <c r="AK36" i="52" s="1"/>
  <c r="AL36" i="52" s="1"/>
  <c r="AD36" i="52"/>
  <c r="AF36" i="52" s="1"/>
  <c r="AG36" i="52" s="1"/>
  <c r="Y36" i="52"/>
  <c r="AA36" i="52" s="1"/>
  <c r="AB36" i="52" s="1"/>
  <c r="BH36" i="52"/>
  <c r="BH37" i="52" s="1"/>
  <c r="T36" i="52"/>
  <c r="V36" i="52" s="1"/>
  <c r="W36" i="52" s="1"/>
  <c r="V34" i="52"/>
  <c r="W34" i="52" s="1"/>
  <c r="G34" i="52"/>
  <c r="H34" i="52" s="1"/>
  <c r="B41" i="52"/>
  <c r="AS37" i="52" l="1"/>
  <c r="J37" i="52"/>
  <c r="BJ36" i="52"/>
  <c r="BK36" i="52" s="1"/>
  <c r="AI37" i="52"/>
  <c r="AK37" i="52" s="1"/>
  <c r="AL37" i="52" s="1"/>
  <c r="AN37" i="52"/>
  <c r="BC37" i="52"/>
  <c r="T37" i="52"/>
  <c r="E37" i="52"/>
  <c r="Y37" i="52"/>
  <c r="BO36" i="52"/>
  <c r="BP36" i="52" s="1"/>
  <c r="BC41" i="52"/>
  <c r="BE41" i="52" s="1"/>
  <c r="BF41" i="52" s="1"/>
  <c r="O41" i="52"/>
  <c r="Q41" i="52" s="1"/>
  <c r="R41" i="52" s="1"/>
  <c r="AX41" i="52"/>
  <c r="AZ41" i="52" s="1"/>
  <c r="BA41" i="52" s="1"/>
  <c r="J41" i="52"/>
  <c r="L41" i="52" s="1"/>
  <c r="M41" i="52" s="1"/>
  <c r="AS41" i="52"/>
  <c r="AU41" i="52" s="1"/>
  <c r="AV41" i="52" s="1"/>
  <c r="E41" i="52"/>
  <c r="AN41" i="52"/>
  <c r="AP41" i="52" s="1"/>
  <c r="AQ41" i="52" s="1"/>
  <c r="AI41" i="52"/>
  <c r="AK41" i="52" s="1"/>
  <c r="AL41" i="52" s="1"/>
  <c r="AD41" i="52"/>
  <c r="AF41" i="52" s="1"/>
  <c r="AG41" i="52" s="1"/>
  <c r="Y41" i="52"/>
  <c r="AA41" i="52" s="1"/>
  <c r="AB41" i="52" s="1"/>
  <c r="BH41" i="52"/>
  <c r="BJ41" i="52" s="1"/>
  <c r="BK41" i="52" s="1"/>
  <c r="T41" i="52"/>
  <c r="O37" i="52"/>
  <c r="AD37" i="52"/>
  <c r="AX37" i="52"/>
  <c r="AA40" i="52"/>
  <c r="AB40" i="52" s="1"/>
  <c r="AF40" i="52"/>
  <c r="AG40" i="52" s="1"/>
  <c r="AP40" i="52"/>
  <c r="AQ40" i="52" s="1"/>
  <c r="AZ40" i="52"/>
  <c r="BA40" i="52" s="1"/>
  <c r="Q40" i="52"/>
  <c r="R40" i="52" s="1"/>
  <c r="L40" i="52"/>
  <c r="M40" i="52" s="1"/>
  <c r="B42" i="52"/>
  <c r="BJ40" i="52"/>
  <c r="BK40" i="52" s="1"/>
  <c r="G40" i="52"/>
  <c r="H40" i="52" s="1"/>
  <c r="AK40" i="52"/>
  <c r="AL40" i="52" s="1"/>
  <c r="V40" i="52"/>
  <c r="W40" i="52" s="1"/>
  <c r="BJ37" i="52"/>
  <c r="BK37" i="52" s="1"/>
  <c r="BE40" i="52"/>
  <c r="BF40" i="52" s="1"/>
  <c r="AU40" i="52"/>
  <c r="AV40" i="52" s="1"/>
  <c r="V37" i="52" l="1"/>
  <c r="W37" i="52" s="1"/>
  <c r="BE37" i="52"/>
  <c r="BF37" i="52" s="1"/>
  <c r="Q37" i="52"/>
  <c r="R37" i="52" s="1"/>
  <c r="L37" i="52"/>
  <c r="M37" i="52" s="1"/>
  <c r="AA37" i="52"/>
  <c r="AB37" i="52" s="1"/>
  <c r="AU37" i="52"/>
  <c r="AV37" i="52" s="1"/>
  <c r="AP37" i="52"/>
  <c r="AQ37" i="52" s="1"/>
  <c r="AZ37" i="52"/>
  <c r="BA37" i="52" s="1"/>
  <c r="AF37" i="52"/>
  <c r="AG37" i="52" s="1"/>
  <c r="G37" i="52"/>
  <c r="H37" i="52" s="1"/>
  <c r="BO41" i="52"/>
  <c r="BP41" i="52" s="1"/>
  <c r="BO37" i="52"/>
  <c r="BP37" i="52" s="1"/>
  <c r="AI42" i="52"/>
  <c r="AD42" i="52"/>
  <c r="AF42" i="52" s="1"/>
  <c r="AG42" i="52" s="1"/>
  <c r="Y42" i="52"/>
  <c r="AA42" i="52" s="1"/>
  <c r="AB42" i="52" s="1"/>
  <c r="BH42" i="52"/>
  <c r="BJ42" i="52" s="1"/>
  <c r="BK42" i="52" s="1"/>
  <c r="T42" i="52"/>
  <c r="BC42" i="52"/>
  <c r="O42" i="52"/>
  <c r="AX42" i="52"/>
  <c r="AZ42" i="52" s="1"/>
  <c r="BA42" i="52" s="1"/>
  <c r="J42" i="52"/>
  <c r="L42" i="52" s="1"/>
  <c r="M42" i="52" s="1"/>
  <c r="AS42" i="52"/>
  <c r="E42" i="52"/>
  <c r="AN42" i="52"/>
  <c r="AP42" i="52" s="1"/>
  <c r="AQ42" i="52" s="1"/>
  <c r="V41" i="52"/>
  <c r="W41" i="52" s="1"/>
  <c r="BO40" i="52"/>
  <c r="BP40" i="52" s="1"/>
  <c r="B43" i="52"/>
  <c r="G41" i="52"/>
  <c r="H41" i="52" s="1"/>
  <c r="BC43" i="52" l="1"/>
  <c r="BE43" i="52" s="1"/>
  <c r="BF43" i="52" s="1"/>
  <c r="O43" i="52"/>
  <c r="Q43" i="52" s="1"/>
  <c r="R43" i="52" s="1"/>
  <c r="AX43" i="52"/>
  <c r="J43" i="52"/>
  <c r="AS43" i="52"/>
  <c r="AU43" i="52" s="1"/>
  <c r="AV43" i="52" s="1"/>
  <c r="E43" i="52"/>
  <c r="AN43" i="52"/>
  <c r="AP43" i="52" s="1"/>
  <c r="AQ43" i="52" s="1"/>
  <c r="AI43" i="52"/>
  <c r="AK43" i="52" s="1"/>
  <c r="AL43" i="52" s="1"/>
  <c r="AD43" i="52"/>
  <c r="AF43" i="52" s="1"/>
  <c r="AG43" i="52" s="1"/>
  <c r="Y43" i="52"/>
  <c r="AA43" i="52" s="1"/>
  <c r="AB43" i="52" s="1"/>
  <c r="BH43" i="52"/>
  <c r="BJ43" i="52" s="1"/>
  <c r="BK43" i="52" s="1"/>
  <c r="T43" i="52"/>
  <c r="BO42" i="52"/>
  <c r="BP42" i="52" s="1"/>
  <c r="AK42" i="52"/>
  <c r="AL42" i="52" s="1"/>
  <c r="BE42" i="52"/>
  <c r="BF42" i="52" s="1"/>
  <c r="Q42" i="52"/>
  <c r="R42" i="52" s="1"/>
  <c r="G42" i="52"/>
  <c r="H42" i="52" s="1"/>
  <c r="AU42" i="52"/>
  <c r="AV42" i="52" s="1"/>
  <c r="B44" i="52"/>
  <c r="V42" i="52"/>
  <c r="W42" i="52" s="1"/>
  <c r="AI44" i="52" l="1"/>
  <c r="AK44" i="52" s="1"/>
  <c r="AL44" i="52" s="1"/>
  <c r="AD44" i="52"/>
  <c r="AF44" i="52" s="1"/>
  <c r="AG44" i="52" s="1"/>
  <c r="Y44" i="52"/>
  <c r="AA44" i="52" s="1"/>
  <c r="AB44" i="52" s="1"/>
  <c r="BH44" i="52"/>
  <c r="BJ44" i="52" s="1"/>
  <c r="BK44" i="52" s="1"/>
  <c r="T44" i="52"/>
  <c r="BC44" i="52"/>
  <c r="BE44" i="52" s="1"/>
  <c r="BF44" i="52" s="1"/>
  <c r="O44" i="52"/>
  <c r="Q44" i="52" s="1"/>
  <c r="R44" i="52" s="1"/>
  <c r="AX44" i="52"/>
  <c r="AZ44" i="52" s="1"/>
  <c r="BA44" i="52" s="1"/>
  <c r="J44" i="52"/>
  <c r="L44" i="52" s="1"/>
  <c r="M44" i="52" s="1"/>
  <c r="AS44" i="52"/>
  <c r="AU44" i="52" s="1"/>
  <c r="AV44" i="52" s="1"/>
  <c r="E44" i="52"/>
  <c r="AN44" i="52"/>
  <c r="V43" i="52"/>
  <c r="W43" i="52" s="1"/>
  <c r="L43" i="52"/>
  <c r="M43" i="52" s="1"/>
  <c r="AZ43" i="52"/>
  <c r="BA43" i="52" s="1"/>
  <c r="B45" i="52"/>
  <c r="B49" i="52" s="1"/>
  <c r="G43" i="52"/>
  <c r="H43" i="52" s="1"/>
  <c r="AD49" i="52" l="1"/>
  <c r="AI49" i="52"/>
  <c r="T49" i="52"/>
  <c r="AS49" i="52"/>
  <c r="O49" i="52"/>
  <c r="E49" i="52"/>
  <c r="BH49" i="52"/>
  <c r="J49" i="52"/>
  <c r="BC49" i="52"/>
  <c r="AX49" i="52"/>
  <c r="AN49" i="52"/>
  <c r="Y49" i="52"/>
  <c r="B50" i="52"/>
  <c r="BO44" i="52"/>
  <c r="BP44" i="52" s="1"/>
  <c r="BC45" i="52"/>
  <c r="BE45" i="52" s="1"/>
  <c r="BF45" i="52" s="1"/>
  <c r="O45" i="52"/>
  <c r="Q45" i="52" s="1"/>
  <c r="R45" i="52" s="1"/>
  <c r="AX45" i="52"/>
  <c r="J45" i="52"/>
  <c r="L45" i="52" s="1"/>
  <c r="M45" i="52" s="1"/>
  <c r="AS45" i="52"/>
  <c r="AU45" i="52" s="1"/>
  <c r="AV45" i="52" s="1"/>
  <c r="E45" i="52"/>
  <c r="AN45" i="52"/>
  <c r="AP45" i="52" s="1"/>
  <c r="AQ45" i="52" s="1"/>
  <c r="AI45" i="52"/>
  <c r="AI46" i="52" s="1"/>
  <c r="AD45" i="52"/>
  <c r="AF45" i="52" s="1"/>
  <c r="AG45" i="52" s="1"/>
  <c r="Y45" i="52"/>
  <c r="AA45" i="52" s="1"/>
  <c r="AB45" i="52" s="1"/>
  <c r="BH45" i="52"/>
  <c r="BJ45" i="52" s="1"/>
  <c r="BK45" i="52" s="1"/>
  <c r="T45" i="52"/>
  <c r="V44" i="52"/>
  <c r="W44" i="52" s="1"/>
  <c r="BO43" i="52"/>
  <c r="BP43" i="52" s="1"/>
  <c r="AP44" i="52"/>
  <c r="AQ44" i="52" s="1"/>
  <c r="G44" i="52"/>
  <c r="H44" i="52" s="1"/>
  <c r="BJ49" i="52" l="1"/>
  <c r="BK49" i="52" s="1"/>
  <c r="G49" i="52"/>
  <c r="H49" i="52" s="1"/>
  <c r="Q49" i="52"/>
  <c r="R49" i="52" s="1"/>
  <c r="AA49" i="52"/>
  <c r="AB49" i="52" s="1"/>
  <c r="AU49" i="52"/>
  <c r="AV49" i="52" s="1"/>
  <c r="AD50" i="52"/>
  <c r="AF50" i="52" s="1"/>
  <c r="AG50" i="52" s="1"/>
  <c r="E50" i="52"/>
  <c r="G50" i="52" s="1"/>
  <c r="H50" i="52" s="1"/>
  <c r="BH50" i="52"/>
  <c r="BJ50" i="52" s="1"/>
  <c r="BK50" i="52" s="1"/>
  <c r="T50" i="52"/>
  <c r="V50" i="52" s="1"/>
  <c r="W50" i="52" s="1"/>
  <c r="AS50" i="52"/>
  <c r="AU50" i="52" s="1"/>
  <c r="AV50" i="52" s="1"/>
  <c r="AI50" i="52"/>
  <c r="AK50" i="52" s="1"/>
  <c r="AL50" i="52" s="1"/>
  <c r="O50" i="52"/>
  <c r="Q50" i="52" s="1"/>
  <c r="R50" i="52" s="1"/>
  <c r="AN50" i="52"/>
  <c r="AP50" i="52" s="1"/>
  <c r="AQ50" i="52" s="1"/>
  <c r="BC50" i="52"/>
  <c r="BE50" i="52" s="1"/>
  <c r="BF50" i="52" s="1"/>
  <c r="Y50" i="52"/>
  <c r="AA50" i="52" s="1"/>
  <c r="AB50" i="52" s="1"/>
  <c r="J50" i="52"/>
  <c r="L50" i="52" s="1"/>
  <c r="M50" i="52" s="1"/>
  <c r="AX50" i="52"/>
  <c r="AZ50" i="52" s="1"/>
  <c r="BA50" i="52" s="1"/>
  <c r="B51" i="52"/>
  <c r="AP49" i="52"/>
  <c r="AQ49" i="52" s="1"/>
  <c r="V49" i="52"/>
  <c r="W49" i="52" s="1"/>
  <c r="L49" i="52"/>
  <c r="M49" i="52" s="1"/>
  <c r="AZ49" i="52"/>
  <c r="BA49" i="52" s="1"/>
  <c r="AK49" i="52"/>
  <c r="AL49" i="52" s="1"/>
  <c r="BE49" i="52"/>
  <c r="BF49" i="52" s="1"/>
  <c r="AF49" i="52"/>
  <c r="AG49" i="52" s="1"/>
  <c r="AK45" i="52"/>
  <c r="AL45" i="52" s="1"/>
  <c r="BO45" i="52"/>
  <c r="BP45" i="52" s="1"/>
  <c r="V45" i="52"/>
  <c r="W45" i="52" s="1"/>
  <c r="Y46" i="52"/>
  <c r="BH46" i="52"/>
  <c r="BC46" i="52"/>
  <c r="J46" i="52"/>
  <c r="G45" i="52"/>
  <c r="H45" i="52" s="1"/>
  <c r="E46" i="52"/>
  <c r="AZ45" i="52"/>
  <c r="BA45" i="52" s="1"/>
  <c r="AX46" i="52"/>
  <c r="O46" i="52"/>
  <c r="AK46" i="52"/>
  <c r="AL46" i="52" s="1"/>
  <c r="AI58" i="52"/>
  <c r="AN46" i="52"/>
  <c r="T46" i="52"/>
  <c r="AD46" i="52"/>
  <c r="AS46" i="52"/>
  <c r="BC51" i="52" l="1"/>
  <c r="AS51" i="52"/>
  <c r="AU51" i="52" s="1"/>
  <c r="AV51" i="52" s="1"/>
  <c r="AI51" i="52"/>
  <c r="AK51" i="52" s="1"/>
  <c r="AL51" i="52" s="1"/>
  <c r="Y51" i="52"/>
  <c r="AD51" i="52"/>
  <c r="T51" i="52"/>
  <c r="AN51" i="52"/>
  <c r="BH51" i="52"/>
  <c r="BJ51" i="52" s="1"/>
  <c r="BK51" i="52" s="1"/>
  <c r="O51" i="52"/>
  <c r="Q51" i="52" s="1"/>
  <c r="R51" i="52" s="1"/>
  <c r="AX51" i="52"/>
  <c r="E51" i="52"/>
  <c r="G51" i="52" s="1"/>
  <c r="H51" i="52" s="1"/>
  <c r="J51" i="52"/>
  <c r="B52" i="52"/>
  <c r="BJ46" i="52"/>
  <c r="BK46" i="52" s="1"/>
  <c r="AA46" i="52"/>
  <c r="AB46" i="52" s="1"/>
  <c r="L46" i="52"/>
  <c r="M46" i="52" s="1"/>
  <c r="BE46" i="52"/>
  <c r="BF46" i="52" s="1"/>
  <c r="J14" i="35"/>
  <c r="BO46" i="52"/>
  <c r="BP46" i="52" s="1"/>
  <c r="V46" i="52"/>
  <c r="W46" i="52" s="1"/>
  <c r="Q46" i="52"/>
  <c r="R46" i="52" s="1"/>
  <c r="G46" i="52"/>
  <c r="H46" i="52" s="1"/>
  <c r="AU46" i="52"/>
  <c r="AV46" i="52" s="1"/>
  <c r="AP46" i="52"/>
  <c r="AQ46" i="52" s="1"/>
  <c r="AZ46" i="52"/>
  <c r="BA46" i="52" s="1"/>
  <c r="AF46" i="52"/>
  <c r="AG46" i="52" s="1"/>
  <c r="AK58" i="52"/>
  <c r="AL58" i="52" s="1"/>
  <c r="AP51" i="52" l="1"/>
  <c r="AQ51" i="52" s="1"/>
  <c r="V51" i="52"/>
  <c r="W51" i="52" s="1"/>
  <c r="AI52" i="52"/>
  <c r="AK52" i="52" s="1"/>
  <c r="AL52" i="52" s="1"/>
  <c r="O52" i="52"/>
  <c r="BH52" i="52"/>
  <c r="BJ52" i="52" s="1"/>
  <c r="BK52" i="52" s="1"/>
  <c r="T52" i="52"/>
  <c r="V52" i="52" s="1"/>
  <c r="W52" i="52" s="1"/>
  <c r="AS52" i="52"/>
  <c r="AN52" i="52"/>
  <c r="AP52" i="52" s="1"/>
  <c r="AQ52" i="52" s="1"/>
  <c r="E52" i="52"/>
  <c r="G52" i="52" s="1"/>
  <c r="H52" i="52" s="1"/>
  <c r="Y52" i="52"/>
  <c r="AA52" i="52" s="1"/>
  <c r="AB52" i="52" s="1"/>
  <c r="BC52" i="52"/>
  <c r="BE52" i="52" s="1"/>
  <c r="BF52" i="52" s="1"/>
  <c r="J52" i="52"/>
  <c r="L52" i="52" s="1"/>
  <c r="M52" i="52" s="1"/>
  <c r="AD52" i="52"/>
  <c r="AF52" i="52" s="1"/>
  <c r="AG52" i="52" s="1"/>
  <c r="AX52" i="52"/>
  <c r="AZ52" i="52" s="1"/>
  <c r="BA52" i="52" s="1"/>
  <c r="B53" i="52"/>
  <c r="AF51" i="52"/>
  <c r="AG51" i="52" s="1"/>
  <c r="L51" i="52"/>
  <c r="M51" i="52" s="1"/>
  <c r="AA51" i="52"/>
  <c r="AB51" i="52" s="1"/>
  <c r="AZ51" i="52"/>
  <c r="BA51" i="52" s="1"/>
  <c r="BE51" i="52"/>
  <c r="BF51" i="52" s="1"/>
  <c r="J16" i="35"/>
  <c r="BO59" i="52"/>
  <c r="BP59" i="52" s="1"/>
  <c r="Q52" i="52" l="1"/>
  <c r="R52" i="52" s="1"/>
  <c r="B54" i="52"/>
  <c r="Y53" i="52"/>
  <c r="E53" i="52"/>
  <c r="G53" i="52" s="1"/>
  <c r="H53" i="52" s="1"/>
  <c r="O53" i="52"/>
  <c r="Q53" i="52" s="1"/>
  <c r="R53" i="52" s="1"/>
  <c r="AD53" i="52"/>
  <c r="AF53" i="52" s="1"/>
  <c r="AG53" i="52" s="1"/>
  <c r="AX53" i="52"/>
  <c r="BC53" i="52"/>
  <c r="BE53" i="52" s="1"/>
  <c r="BF53" i="52" s="1"/>
  <c r="J53" i="52"/>
  <c r="L53" i="52" s="1"/>
  <c r="M53" i="52" s="1"/>
  <c r="AI53" i="52"/>
  <c r="AK53" i="52" s="1"/>
  <c r="AL53" i="52" s="1"/>
  <c r="T53" i="52"/>
  <c r="AN53" i="52"/>
  <c r="AP53" i="52" s="1"/>
  <c r="AQ53" i="52" s="1"/>
  <c r="BH53" i="52"/>
  <c r="BJ53" i="52" s="1"/>
  <c r="BK53" i="52" s="1"/>
  <c r="AS53" i="52"/>
  <c r="AU53" i="52" s="1"/>
  <c r="AV53" i="52" s="1"/>
  <c r="B59" i="52"/>
  <c r="AU52" i="52"/>
  <c r="AV52" i="52" s="1"/>
  <c r="J17" i="35"/>
  <c r="B7" i="53"/>
  <c r="BO61" i="52"/>
  <c r="BP61" i="52" s="1"/>
  <c r="AZ53" i="52" l="1"/>
  <c r="BA53" i="52" s="1"/>
  <c r="AD59" i="52"/>
  <c r="AF59" i="52" s="1"/>
  <c r="AG59" i="52" s="1"/>
  <c r="AS59" i="52"/>
  <c r="AU59" i="52" s="1"/>
  <c r="AV59" i="52" s="1"/>
  <c r="O59" i="52"/>
  <c r="Q59" i="52" s="1"/>
  <c r="R59" i="52" s="1"/>
  <c r="Y59" i="52"/>
  <c r="AA59" i="52" s="1"/>
  <c r="AB59" i="52" s="1"/>
  <c r="E59" i="52"/>
  <c r="G59" i="52" s="1"/>
  <c r="H59" i="52" s="1"/>
  <c r="AN59" i="52"/>
  <c r="AP59" i="52" s="1"/>
  <c r="AQ59" i="52" s="1"/>
  <c r="BH59" i="52"/>
  <c r="BJ59" i="52" s="1"/>
  <c r="BK59" i="52" s="1"/>
  <c r="J59" i="52"/>
  <c r="L59" i="52" s="1"/>
  <c r="M59" i="52" s="1"/>
  <c r="T59" i="52"/>
  <c r="V59" i="52" s="1"/>
  <c r="W59" i="52" s="1"/>
  <c r="BC59" i="52"/>
  <c r="BE59" i="52" s="1"/>
  <c r="BF59" i="52" s="1"/>
  <c r="AX59" i="52"/>
  <c r="AZ59" i="52" s="1"/>
  <c r="BA59" i="52" s="1"/>
  <c r="AI59" i="52"/>
  <c r="V53" i="52"/>
  <c r="W53" i="52" s="1"/>
  <c r="AA53" i="52"/>
  <c r="AB53" i="52" s="1"/>
  <c r="Y55" i="52"/>
  <c r="B61" i="52"/>
  <c r="BH54" i="52"/>
  <c r="BJ54" i="52" s="1"/>
  <c r="BK54" i="52" s="1"/>
  <c r="Y54" i="52"/>
  <c r="AA54" i="52" s="1"/>
  <c r="AB54" i="52" s="1"/>
  <c r="AX54" i="52"/>
  <c r="AZ54" i="52" s="1"/>
  <c r="BA54" i="52" s="1"/>
  <c r="T54" i="52"/>
  <c r="V54" i="52" s="1"/>
  <c r="W54" i="52" s="1"/>
  <c r="AS54" i="52"/>
  <c r="AU54" i="52" s="1"/>
  <c r="AV54" i="52" s="1"/>
  <c r="E54" i="52"/>
  <c r="G54" i="52" s="1"/>
  <c r="H54" i="52" s="1"/>
  <c r="AD54" i="52"/>
  <c r="AF54" i="52" s="1"/>
  <c r="AG54" i="52" s="1"/>
  <c r="AN54" i="52"/>
  <c r="O54" i="52"/>
  <c r="Q54" i="52" s="1"/>
  <c r="R54" i="52" s="1"/>
  <c r="BC54" i="52"/>
  <c r="BE54" i="52" s="1"/>
  <c r="BF54" i="52" s="1"/>
  <c r="J54" i="52"/>
  <c r="L54" i="52" s="1"/>
  <c r="M54" i="52" s="1"/>
  <c r="AI54" i="52"/>
  <c r="B8" i="53"/>
  <c r="B12" i="53" s="1"/>
  <c r="B13" i="53" s="1"/>
  <c r="BO62" i="52"/>
  <c r="BP62" i="52" s="1"/>
  <c r="B14" i="53" l="1"/>
  <c r="BH55" i="52"/>
  <c r="BJ55" i="52" s="1"/>
  <c r="BK55" i="52" s="1"/>
  <c r="BH58" i="52"/>
  <c r="J55" i="52"/>
  <c r="J58" i="52" s="1"/>
  <c r="AK54" i="52"/>
  <c r="AL54" i="52" s="1"/>
  <c r="AI55" i="52"/>
  <c r="AK55" i="52" s="1"/>
  <c r="AL55" i="52" s="1"/>
  <c r="BC55" i="52"/>
  <c r="T55" i="52"/>
  <c r="O55" i="52"/>
  <c r="AX61" i="52"/>
  <c r="AZ61" i="52" s="1"/>
  <c r="BA61" i="52" s="1"/>
  <c r="BH61" i="52"/>
  <c r="BJ61" i="52" s="1"/>
  <c r="BK61" i="52" s="1"/>
  <c r="J61" i="52"/>
  <c r="L61" i="52" s="1"/>
  <c r="M61" i="52" s="1"/>
  <c r="T61" i="52"/>
  <c r="V61" i="52" s="1"/>
  <c r="W61" i="52" s="1"/>
  <c r="E61" i="52"/>
  <c r="BC61" i="52"/>
  <c r="BE61" i="52" s="1"/>
  <c r="BF61" i="52" s="1"/>
  <c r="AD61" i="52"/>
  <c r="AF61" i="52" s="1"/>
  <c r="AG61" i="52" s="1"/>
  <c r="AN61" i="52"/>
  <c r="AP61" i="52" s="1"/>
  <c r="AQ61" i="52" s="1"/>
  <c r="O61" i="52"/>
  <c r="Q61" i="52" s="1"/>
  <c r="R61" i="52" s="1"/>
  <c r="AI61" i="52"/>
  <c r="AK61" i="52" s="1"/>
  <c r="AL61" i="52" s="1"/>
  <c r="Y61" i="52"/>
  <c r="AA61" i="52" s="1"/>
  <c r="AB61" i="52" s="1"/>
  <c r="AS61" i="52"/>
  <c r="AU61" i="52" s="1"/>
  <c r="AV61" i="52" s="1"/>
  <c r="B62" i="52"/>
  <c r="AD55" i="52"/>
  <c r="AK59" i="52"/>
  <c r="AL59" i="52" s="1"/>
  <c r="AI60" i="52"/>
  <c r="AX55" i="52"/>
  <c r="E55" i="52"/>
  <c r="E58" i="52" s="1"/>
  <c r="E60" i="52" s="1"/>
  <c r="AA55" i="52"/>
  <c r="AB55" i="52" s="1"/>
  <c r="Y58" i="52"/>
  <c r="AP54" i="52"/>
  <c r="AQ54" i="52" s="1"/>
  <c r="AN55" i="52"/>
  <c r="AS55" i="52"/>
  <c r="E11" i="45"/>
  <c r="E9" i="45"/>
  <c r="D9" i="45"/>
  <c r="C5" i="35"/>
  <c r="B15" i="53" l="1"/>
  <c r="G61" i="52"/>
  <c r="H61" i="52" s="1"/>
  <c r="E16" i="35"/>
  <c r="AU55" i="52"/>
  <c r="AV55" i="52" s="1"/>
  <c r="AS58" i="52"/>
  <c r="V55" i="52"/>
  <c r="W55" i="52" s="1"/>
  <c r="T58" i="52"/>
  <c r="AK60" i="52"/>
  <c r="AL60" i="52" s="1"/>
  <c r="AF55" i="52"/>
  <c r="AG55" i="52" s="1"/>
  <c r="AD58" i="52"/>
  <c r="BE55" i="52"/>
  <c r="BF55" i="52" s="1"/>
  <c r="BC58" i="52"/>
  <c r="AI62" i="52"/>
  <c r="AK62" i="52" s="1"/>
  <c r="AL62" i="52" s="1"/>
  <c r="J62" i="52"/>
  <c r="O62" i="52"/>
  <c r="Q62" i="52" s="1"/>
  <c r="R62" i="52" s="1"/>
  <c r="AD62" i="52"/>
  <c r="AF62" i="52" s="1"/>
  <c r="AG62" i="52" s="1"/>
  <c r="AS62" i="52"/>
  <c r="AU62" i="52" s="1"/>
  <c r="AV62" i="52" s="1"/>
  <c r="AN62" i="52"/>
  <c r="AP62" i="52" s="1"/>
  <c r="AQ62" i="52" s="1"/>
  <c r="BC62" i="52"/>
  <c r="BE62" i="52" s="1"/>
  <c r="BF62" i="52" s="1"/>
  <c r="Y62" i="52"/>
  <c r="AA62" i="52" s="1"/>
  <c r="AB62" i="52" s="1"/>
  <c r="E62" i="52"/>
  <c r="BH62" i="52"/>
  <c r="BJ62" i="52" s="1"/>
  <c r="BK62" i="52" s="1"/>
  <c r="AX62" i="52"/>
  <c r="AZ62" i="52" s="1"/>
  <c r="BA62" i="52" s="1"/>
  <c r="T62" i="52"/>
  <c r="V62" i="52" s="1"/>
  <c r="W62" i="52" s="1"/>
  <c r="Q55" i="52"/>
  <c r="R55" i="52" s="1"/>
  <c r="O58" i="52"/>
  <c r="AA58" i="52"/>
  <c r="AB58" i="52" s="1"/>
  <c r="Y60" i="52"/>
  <c r="L55" i="52"/>
  <c r="M55" i="52" s="1"/>
  <c r="AP55" i="52"/>
  <c r="AQ55" i="52" s="1"/>
  <c r="AN58" i="52"/>
  <c r="G55" i="52"/>
  <c r="H55" i="52" s="1"/>
  <c r="BJ58" i="52"/>
  <c r="BK58" i="52" s="1"/>
  <c r="BH60" i="52"/>
  <c r="AZ55" i="52"/>
  <c r="BA55" i="52" s="1"/>
  <c r="AX58" i="52"/>
  <c r="D10" i="45"/>
  <c r="P19" i="35"/>
  <c r="P20" i="35" s="1"/>
  <c r="P21" i="35" s="1"/>
  <c r="P22" i="35" s="1"/>
  <c r="P23" i="35" s="1"/>
  <c r="P24" i="35" s="1"/>
  <c r="BQ10" i="6"/>
  <c r="BP10" i="6"/>
  <c r="BO10" i="6"/>
  <c r="BN9" i="6"/>
  <c r="B17" i="53" l="1"/>
  <c r="B22" i="53" s="1"/>
  <c r="B16" i="53"/>
  <c r="BO26" i="6"/>
  <c r="BO27" i="6" s="1"/>
  <c r="G62" i="52"/>
  <c r="H62" i="52" s="1"/>
  <c r="E17" i="35"/>
  <c r="E63" i="52"/>
  <c r="AF58" i="52"/>
  <c r="AG58" i="52" s="1"/>
  <c r="AD60" i="52"/>
  <c r="AP58" i="52"/>
  <c r="AQ58" i="52" s="1"/>
  <c r="AN60" i="52"/>
  <c r="AI63" i="52"/>
  <c r="AK63" i="52" s="1"/>
  <c r="AL63" i="52" s="1"/>
  <c r="BJ60" i="52"/>
  <c r="BK60" i="52" s="1"/>
  <c r="BH63" i="52"/>
  <c r="BJ63" i="52" s="1"/>
  <c r="BK63" i="52" s="1"/>
  <c r="Q58" i="52"/>
  <c r="R58" i="52" s="1"/>
  <c r="O60" i="52"/>
  <c r="AZ58" i="52"/>
  <c r="BA58" i="52" s="1"/>
  <c r="AX60" i="52"/>
  <c r="L58" i="52"/>
  <c r="M58" i="52" s="1"/>
  <c r="J60" i="52"/>
  <c r="L60" i="52" s="1"/>
  <c r="M60" i="52" s="1"/>
  <c r="L62" i="52"/>
  <c r="M62" i="52" s="1"/>
  <c r="V58" i="52"/>
  <c r="W58" i="52" s="1"/>
  <c r="T60" i="52"/>
  <c r="E64" i="52"/>
  <c r="E13" i="35"/>
  <c r="AA60" i="52"/>
  <c r="AB60" i="52" s="1"/>
  <c r="Y63" i="52"/>
  <c r="AA63" i="52" s="1"/>
  <c r="AB63" i="52" s="1"/>
  <c r="BE58" i="52"/>
  <c r="BF58" i="52" s="1"/>
  <c r="BC60" i="52"/>
  <c r="AU58" i="52"/>
  <c r="AV58" i="52" s="1"/>
  <c r="AS60" i="52"/>
  <c r="K21" i="35"/>
  <c r="D11" i="45"/>
  <c r="BO84" i="6"/>
  <c r="H10" i="35"/>
  <c r="G10" i="35"/>
  <c r="F10" i="35"/>
  <c r="E9" i="35"/>
  <c r="M10" i="35"/>
  <c r="J63" i="52" l="1"/>
  <c r="J64" i="52" s="1"/>
  <c r="BE60" i="52"/>
  <c r="BF60" i="52" s="1"/>
  <c r="BC63" i="52"/>
  <c r="BE63" i="52" s="1"/>
  <c r="BF63" i="52" s="1"/>
  <c r="AX63" i="52"/>
  <c r="AZ63" i="52" s="1"/>
  <c r="BA63" i="52" s="1"/>
  <c r="AZ60" i="52"/>
  <c r="BA60" i="52" s="1"/>
  <c r="AD63" i="52"/>
  <c r="AF63" i="52" s="1"/>
  <c r="AG63" i="52" s="1"/>
  <c r="AF60" i="52"/>
  <c r="AG60" i="52" s="1"/>
  <c r="AN63" i="52"/>
  <c r="AP63" i="52" s="1"/>
  <c r="AQ63" i="52" s="1"/>
  <c r="AP60" i="52"/>
  <c r="AQ60" i="52" s="1"/>
  <c r="AU60" i="52"/>
  <c r="AV60" i="52" s="1"/>
  <c r="AS63" i="52"/>
  <c r="AU63" i="52" s="1"/>
  <c r="AV63" i="52" s="1"/>
  <c r="T63" i="52"/>
  <c r="V60" i="52"/>
  <c r="W60" i="52" s="1"/>
  <c r="Q60" i="52"/>
  <c r="R60" i="52" s="1"/>
  <c r="O63" i="52"/>
  <c r="O64" i="52" s="1"/>
  <c r="BO62" i="6"/>
  <c r="B23" i="53"/>
  <c r="K42" i="35"/>
  <c r="E14" i="35"/>
  <c r="E15" i="35" s="1"/>
  <c r="F14" i="35"/>
  <c r="F17" i="35"/>
  <c r="F16" i="35"/>
  <c r="D12" i="45"/>
  <c r="L10" i="35"/>
  <c r="K10" i="35"/>
  <c r="J9" i="35"/>
  <c r="T9" i="6"/>
  <c r="T10" i="6"/>
  <c r="K35" i="35" l="1"/>
  <c r="BO76" i="6"/>
  <c r="BO86" i="6" s="1"/>
  <c r="B24" i="53"/>
  <c r="L63" i="52"/>
  <c r="M63" i="52" s="1"/>
  <c r="V63" i="52"/>
  <c r="W63" i="52" s="1"/>
  <c r="Q63" i="52"/>
  <c r="R63" i="52" s="1"/>
  <c r="K36" i="35"/>
  <c r="K24" i="35"/>
  <c r="K25" i="35" s="1"/>
  <c r="G16" i="35"/>
  <c r="H16" i="35" s="1"/>
  <c r="G14" i="35"/>
  <c r="H14" i="35" s="1"/>
  <c r="B25" i="53" l="1"/>
  <c r="K39" i="35"/>
  <c r="K44" i="35" s="1"/>
  <c r="G17" i="35"/>
  <c r="H17" i="35" s="1"/>
  <c r="L14" i="35"/>
  <c r="M14" i="35" s="1"/>
  <c r="L17" i="35"/>
  <c r="M17" i="35" s="1"/>
  <c r="L16" i="35"/>
  <c r="M16" i="35" s="1"/>
  <c r="B29" i="53" l="1"/>
  <c r="E18" i="35"/>
  <c r="J15" i="35"/>
  <c r="J18" i="35" s="1"/>
  <c r="B30" i="53" l="1"/>
  <c r="B31" i="53" s="1"/>
  <c r="B32" i="53" s="1"/>
  <c r="B33" i="53" l="1"/>
  <c r="B34" i="53" l="1"/>
  <c r="B35" i="53" l="1"/>
  <c r="W10" i="6"/>
  <c r="V10" i="6"/>
  <c r="U10" i="6"/>
  <c r="B36" i="53" l="1"/>
  <c r="AD8" i="6"/>
  <c r="AD9" i="6" s="1"/>
  <c r="Y9" i="6"/>
  <c r="Y10" i="6"/>
  <c r="Z10" i="6"/>
  <c r="AA10" i="6"/>
  <c r="AB10" i="6"/>
  <c r="B37" i="53" l="1"/>
  <c r="AE10" i="6"/>
  <c r="AG10" i="6"/>
  <c r="AF10" i="6"/>
  <c r="AD10" i="6"/>
  <c r="AI8" i="6"/>
  <c r="AN8" i="6" s="1"/>
  <c r="B38" i="53" l="1"/>
  <c r="AI10" i="6"/>
  <c r="AK10" i="6"/>
  <c r="AJ10" i="6"/>
  <c r="AL10" i="6"/>
  <c r="AI9" i="6"/>
  <c r="AN9" i="6"/>
  <c r="AS8" i="6"/>
  <c r="AS9" i="6" s="1"/>
  <c r="AQ10" i="6"/>
  <c r="AO10" i="6"/>
  <c r="AN10" i="6"/>
  <c r="AP10" i="6"/>
  <c r="AT10" i="6" l="1"/>
  <c r="B39" i="53"/>
  <c r="B40" i="53" s="1"/>
  <c r="B41" i="53" s="1"/>
  <c r="AV10" i="6"/>
  <c r="AU10" i="6"/>
  <c r="AX8" i="6"/>
  <c r="AX9" i="6" s="1"/>
  <c r="AS10" i="6"/>
  <c r="B43" i="53" l="1"/>
  <c r="B44" i="53" s="1"/>
  <c r="BC13" i="6"/>
  <c r="BE13" i="6" s="1"/>
  <c r="AN13" i="6"/>
  <c r="AP13" i="6" s="1"/>
  <c r="AF13" i="6"/>
  <c r="AS13" i="6"/>
  <c r="AU13" i="6" s="1"/>
  <c r="AX13" i="6"/>
  <c r="AZ13" i="6" s="1"/>
  <c r="BH13" i="6"/>
  <c r="BJ13" i="6" s="1"/>
  <c r="BC8" i="6"/>
  <c r="BC9" i="6" s="1"/>
  <c r="BA10" i="6"/>
  <c r="AX10" i="6"/>
  <c r="AY10" i="6"/>
  <c r="AZ10" i="6"/>
  <c r="B14" i="6"/>
  <c r="AA13" i="6" l="1"/>
  <c r="B49" i="53"/>
  <c r="B50" i="53" s="1"/>
  <c r="B51" i="53" s="1"/>
  <c r="B52" i="53" s="1"/>
  <c r="B56" i="53" s="1"/>
  <c r="B57" i="53" s="1"/>
  <c r="B58" i="53" s="1"/>
  <c r="B59" i="53" s="1"/>
  <c r="B60" i="53" s="1"/>
  <c r="B61" i="53" s="1"/>
  <c r="B62" i="53" s="1"/>
  <c r="BF10" i="6"/>
  <c r="V13" i="6"/>
  <c r="BC10" i="6"/>
  <c r="BD10" i="6"/>
  <c r="BH8" i="6"/>
  <c r="BH9" i="6" s="1"/>
  <c r="BE10" i="6"/>
  <c r="AG13" i="6"/>
  <c r="B15" i="6"/>
  <c r="BP14" i="6" l="1"/>
  <c r="B64" i="53"/>
  <c r="B65" i="53" s="1"/>
  <c r="BI10" i="6"/>
  <c r="BJ10" i="6"/>
  <c r="BK10" i="6"/>
  <c r="BH10" i="6"/>
  <c r="W13" i="6"/>
  <c r="AB13" i="6"/>
  <c r="AQ13" i="6"/>
  <c r="BA13" i="6"/>
  <c r="AV13" i="6"/>
  <c r="BK13" i="6"/>
  <c r="BF13" i="6"/>
  <c r="B20" i="6"/>
  <c r="O16" i="6" l="1"/>
  <c r="Q16" i="6" s="1"/>
  <c r="R16" i="6" s="1"/>
  <c r="BP15" i="6"/>
  <c r="BQ15" i="6" s="1"/>
  <c r="AD20" i="6"/>
  <c r="AF20" i="6" s="1"/>
  <c r="AG20" i="6" s="1"/>
  <c r="J20" i="6"/>
  <c r="O20" i="6"/>
  <c r="Q20" i="6" s="1"/>
  <c r="R20" i="6" s="1"/>
  <c r="T20" i="6"/>
  <c r="Y20" i="6"/>
  <c r="E20" i="6"/>
  <c r="J16" i="6"/>
  <c r="E16" i="6"/>
  <c r="G16" i="6" s="1"/>
  <c r="H16" i="6" s="1"/>
  <c r="T16" i="6"/>
  <c r="V16" i="6" s="1"/>
  <c r="B69" i="53"/>
  <c r="B70" i="53" s="1"/>
  <c r="B71" i="53" s="1"/>
  <c r="B72" i="53" s="1"/>
  <c r="B73" i="53" s="1"/>
  <c r="BC20" i="6"/>
  <c r="BE20" i="6" s="1"/>
  <c r="BF20" i="6" s="1"/>
  <c r="AI20" i="6"/>
  <c r="AK20" i="6" s="1"/>
  <c r="BH20" i="6"/>
  <c r="BJ20" i="6" s="1"/>
  <c r="AN20" i="6"/>
  <c r="AP20" i="6" s="1"/>
  <c r="AX20" i="6"/>
  <c r="AZ20" i="6" s="1"/>
  <c r="AS20" i="6"/>
  <c r="AU20" i="6" s="1"/>
  <c r="AS16" i="6"/>
  <c r="BQ14" i="6"/>
  <c r="AX16" i="6"/>
  <c r="BC16" i="6"/>
  <c r="BE16" i="6" s="1"/>
  <c r="AN16" i="6"/>
  <c r="AP16" i="6" s="1"/>
  <c r="AD16" i="6"/>
  <c r="AF16" i="6" s="1"/>
  <c r="BH16" i="6"/>
  <c r="BJ16" i="6" s="1"/>
  <c r="Y16" i="6"/>
  <c r="AA16" i="6" s="1"/>
  <c r="BR20" i="6" l="1"/>
  <c r="G20" i="6"/>
  <c r="H20" i="6" s="1"/>
  <c r="L20" i="6"/>
  <c r="M20" i="6" s="1"/>
  <c r="L16" i="6"/>
  <c r="M16" i="6" s="1"/>
  <c r="AI13" i="6"/>
  <c r="V20" i="6"/>
  <c r="W20" i="6" s="1"/>
  <c r="AA20" i="6"/>
  <c r="AB20" i="6" s="1"/>
  <c r="AZ16" i="6"/>
  <c r="BA16" i="6" s="1"/>
  <c r="AU16" i="6"/>
  <c r="AV16" i="6" s="1"/>
  <c r="AL20" i="6"/>
  <c r="BK20" i="6"/>
  <c r="AV20" i="6"/>
  <c r="AQ16" i="6"/>
  <c r="BK16" i="6"/>
  <c r="AG16" i="6"/>
  <c r="AQ20" i="6"/>
  <c r="AB16" i="6"/>
  <c r="BA20" i="6"/>
  <c r="BF16" i="6"/>
  <c r="W16" i="6"/>
  <c r="AK13" i="6" l="1"/>
  <c r="AL13" i="6" s="1"/>
  <c r="AI16" i="6"/>
  <c r="AK16" i="6" s="1"/>
  <c r="AL16" i="6" s="1"/>
  <c r="E21" i="35"/>
  <c r="F31" i="35"/>
  <c r="F35" i="35"/>
  <c r="F29" i="35"/>
  <c r="F37" i="35"/>
  <c r="F28" i="35"/>
  <c r="F36" i="35"/>
  <c r="F38" i="35"/>
  <c r="F30" i="35"/>
  <c r="BP20" i="6"/>
  <c r="BQ20" i="6" s="1"/>
  <c r="BP13" i="6"/>
  <c r="BQ13" i="6" s="1"/>
  <c r="F21" i="35"/>
  <c r="F42" i="35"/>
  <c r="F24" i="35"/>
  <c r="BR13" i="6" l="1"/>
  <c r="BN16" i="6"/>
  <c r="BP16" i="6" s="1"/>
  <c r="BQ16" i="6" s="1"/>
  <c r="F32" i="35"/>
  <c r="F39" i="35"/>
  <c r="F25" i="35"/>
  <c r="G21" i="35"/>
  <c r="H21" i="35" s="1"/>
  <c r="J21" i="35" l="1"/>
  <c r="L21" i="35" s="1"/>
  <c r="M21" i="35" s="1"/>
  <c r="F44" i="35"/>
  <c r="B21" i="6"/>
  <c r="O21" i="6" l="1"/>
  <c r="Q21" i="6" s="1"/>
  <c r="R21" i="6" s="1"/>
  <c r="T21" i="6"/>
  <c r="AD21" i="6"/>
  <c r="J21" i="6"/>
  <c r="Y21" i="6"/>
  <c r="E21" i="6"/>
  <c r="B22" i="6"/>
  <c r="AI21" i="6"/>
  <c r="AX21" i="6"/>
  <c r="AZ21" i="6" s="1"/>
  <c r="AN21" i="6"/>
  <c r="AP21" i="6" s="1"/>
  <c r="AQ21" i="6" s="1"/>
  <c r="BC21" i="6"/>
  <c r="BH21" i="6"/>
  <c r="AS21" i="6"/>
  <c r="BR21" i="6" l="1"/>
  <c r="B23" i="6"/>
  <c r="O22" i="6"/>
  <c r="Q22" i="6" s="1"/>
  <c r="R22" i="6" s="1"/>
  <c r="T22" i="6"/>
  <c r="Y22" i="6"/>
  <c r="E22" i="6"/>
  <c r="AD22" i="6"/>
  <c r="J22" i="6"/>
  <c r="L22" i="6" s="1"/>
  <c r="M22" i="6" s="1"/>
  <c r="G21" i="6"/>
  <c r="H21" i="6" s="1"/>
  <c r="L21" i="6"/>
  <c r="M21" i="6" s="1"/>
  <c r="AA21" i="6"/>
  <c r="AB21" i="6" s="1"/>
  <c r="BJ21" i="6"/>
  <c r="BK21" i="6" s="1"/>
  <c r="BE21" i="6"/>
  <c r="BF21" i="6" s="1"/>
  <c r="AU21" i="6"/>
  <c r="AV21" i="6" s="1"/>
  <c r="AF21" i="6"/>
  <c r="AG21" i="6" s="1"/>
  <c r="AK21" i="6"/>
  <c r="AL21" i="6" s="1"/>
  <c r="V21" i="6"/>
  <c r="AS22" i="6"/>
  <c r="AU22" i="6" s="1"/>
  <c r="AV22" i="6" s="1"/>
  <c r="BC22" i="6"/>
  <c r="BH22" i="6"/>
  <c r="AX22" i="6"/>
  <c r="AZ22" i="6" s="1"/>
  <c r="AN22" i="6"/>
  <c r="AP22" i="6" s="1"/>
  <c r="AQ22" i="6" s="1"/>
  <c r="AI22" i="6"/>
  <c r="AK22" i="6" s="1"/>
  <c r="AL22" i="6" s="1"/>
  <c r="BR22" i="6" l="1"/>
  <c r="T23" i="6"/>
  <c r="Y23" i="6"/>
  <c r="E23" i="6"/>
  <c r="O23" i="6"/>
  <c r="Q23" i="6" s="1"/>
  <c r="R23" i="6" s="1"/>
  <c r="AD23" i="6"/>
  <c r="AF23" i="6" s="1"/>
  <c r="AG23" i="6" s="1"/>
  <c r="J23" i="6"/>
  <c r="B24" i="6"/>
  <c r="AI24" i="6" s="1"/>
  <c r="AN24" i="6" s="1"/>
  <c r="AS24" i="6" s="1"/>
  <c r="AX24" i="6" s="1"/>
  <c r="BC24" i="6" s="1"/>
  <c r="BH24" i="6" s="1"/>
  <c r="B25" i="6"/>
  <c r="G22" i="6"/>
  <c r="H22" i="6" s="1"/>
  <c r="V22" i="6"/>
  <c r="W22" i="6" s="1"/>
  <c r="BP21" i="6"/>
  <c r="BQ21" i="6" s="1"/>
  <c r="AF22" i="6"/>
  <c r="AG22" i="6" s="1"/>
  <c r="AA22" i="6"/>
  <c r="AB22" i="6" s="1"/>
  <c r="BJ22" i="6"/>
  <c r="BK22" i="6" s="1"/>
  <c r="BE22" i="6"/>
  <c r="BF22" i="6" s="1"/>
  <c r="AX23" i="6"/>
  <c r="AZ23" i="6" s="1"/>
  <c r="BA23" i="6" s="1"/>
  <c r="BH23" i="6"/>
  <c r="AN23" i="6"/>
  <c r="BC23" i="6"/>
  <c r="AI23" i="6"/>
  <c r="AK23" i="6" s="1"/>
  <c r="AL23" i="6" s="1"/>
  <c r="AS23" i="6"/>
  <c r="AU23" i="6" s="1"/>
  <c r="AV23" i="6" s="1"/>
  <c r="W21" i="6"/>
  <c r="T24" i="6" l="1"/>
  <c r="Y24" i="6"/>
  <c r="AA24" i="6" s="1"/>
  <c r="AB24" i="6" s="1"/>
  <c r="E24" i="6"/>
  <c r="AD24" i="6"/>
  <c r="AF24" i="6" s="1"/>
  <c r="AG24" i="6" s="1"/>
  <c r="J24" i="6"/>
  <c r="L24" i="6" s="1"/>
  <c r="M24" i="6" s="1"/>
  <c r="O24" i="6"/>
  <c r="Q24" i="6" s="1"/>
  <c r="R24" i="6" s="1"/>
  <c r="Y25" i="6"/>
  <c r="E25" i="6"/>
  <c r="AD25" i="6"/>
  <c r="AF25" i="6" s="1"/>
  <c r="AG25" i="6" s="1"/>
  <c r="J25" i="6"/>
  <c r="L25" i="6" s="1"/>
  <c r="M25" i="6" s="1"/>
  <c r="T25" i="6"/>
  <c r="O25" i="6"/>
  <c r="Q25" i="6" s="1"/>
  <c r="R25" i="6" s="1"/>
  <c r="G23" i="6"/>
  <c r="H23" i="6" s="1"/>
  <c r="BR23" i="6"/>
  <c r="L23" i="6"/>
  <c r="M23" i="6" s="1"/>
  <c r="V23" i="6"/>
  <c r="W23" i="6" s="1"/>
  <c r="BE23" i="6"/>
  <c r="BF23" i="6" s="1"/>
  <c r="AP23" i="6"/>
  <c r="AQ23" i="6" s="1"/>
  <c r="BJ23" i="6"/>
  <c r="BK23" i="6" s="1"/>
  <c r="AA23" i="6"/>
  <c r="AB23" i="6" s="1"/>
  <c r="BP22" i="6"/>
  <c r="BQ22" i="6" s="1"/>
  <c r="AN25" i="6"/>
  <c r="AP25" i="6" s="1"/>
  <c r="AQ25" i="6" s="1"/>
  <c r="AI25" i="6"/>
  <c r="AX25" i="6"/>
  <c r="BC25" i="6"/>
  <c r="AS25" i="6"/>
  <c r="BH25" i="6"/>
  <c r="BP25" i="6" l="1"/>
  <c r="BQ25" i="6" s="1"/>
  <c r="G24" i="6"/>
  <c r="H24" i="6" s="1"/>
  <c r="E26" i="6"/>
  <c r="O26" i="6"/>
  <c r="V24" i="6"/>
  <c r="W24" i="6" s="1"/>
  <c r="G25" i="6"/>
  <c r="H25" i="6" s="1"/>
  <c r="J26" i="6"/>
  <c r="J27" i="6" s="1"/>
  <c r="V25" i="6"/>
  <c r="W25" i="6" s="1"/>
  <c r="T26" i="6"/>
  <c r="T27" i="6" s="1"/>
  <c r="BE25" i="6"/>
  <c r="BF25" i="6" s="1"/>
  <c r="AZ25" i="6"/>
  <c r="BA25" i="6" s="1"/>
  <c r="BJ25" i="6"/>
  <c r="BK25" i="6" s="1"/>
  <c r="AK25" i="6"/>
  <c r="AL25" i="6" s="1"/>
  <c r="AA25" i="6"/>
  <c r="AB25" i="6" s="1"/>
  <c r="AU25" i="6"/>
  <c r="AV25" i="6" s="1"/>
  <c r="BP23" i="6"/>
  <c r="BQ23" i="6" s="1"/>
  <c r="B30" i="6"/>
  <c r="O30" i="6" s="1"/>
  <c r="Q26" i="6" l="1"/>
  <c r="O27" i="6"/>
  <c r="G26" i="6"/>
  <c r="E27" i="6"/>
  <c r="R26" i="6"/>
  <c r="R27" i="6" s="1"/>
  <c r="Q27" i="6"/>
  <c r="H26" i="6"/>
  <c r="H27" i="6" s="1"/>
  <c r="G27" i="6"/>
  <c r="BR24" i="6"/>
  <c r="BP24" i="6"/>
  <c r="BQ24" i="6" s="1"/>
  <c r="BR25" i="6"/>
  <c r="Q30" i="6"/>
  <c r="R30" i="6" s="1"/>
  <c r="E30" i="6"/>
  <c r="G30" i="6" s="1"/>
  <c r="H30" i="6" s="1"/>
  <c r="J30" i="6"/>
  <c r="L26" i="6"/>
  <c r="BN26" i="6"/>
  <c r="BN27" i="6" s="1"/>
  <c r="BC30" i="6"/>
  <c r="BE30" i="6" s="1"/>
  <c r="AD30" i="6"/>
  <c r="AF30" i="6" s="1"/>
  <c r="AG30" i="6" s="1"/>
  <c r="Y30" i="6"/>
  <c r="AA30" i="6" s="1"/>
  <c r="AS30" i="6"/>
  <c r="AU30" i="6" s="1"/>
  <c r="AN30" i="6"/>
  <c r="AP30" i="6" s="1"/>
  <c r="T30" i="6"/>
  <c r="BH30" i="6"/>
  <c r="BJ30" i="6" s="1"/>
  <c r="AX30" i="6"/>
  <c r="AZ30" i="6" s="1"/>
  <c r="AI30" i="6"/>
  <c r="AK30" i="6" s="1"/>
  <c r="AI26" i="6"/>
  <c r="AD26" i="6"/>
  <c r="BH26" i="6"/>
  <c r="BJ26" i="6" s="1"/>
  <c r="BC26" i="6"/>
  <c r="BE26" i="6" s="1"/>
  <c r="AN26" i="6"/>
  <c r="Y26" i="6"/>
  <c r="AS26" i="6"/>
  <c r="AS27" i="6" s="1"/>
  <c r="AX26" i="6"/>
  <c r="AZ26" i="6" s="1"/>
  <c r="B31" i="6"/>
  <c r="O31" i="6" s="1"/>
  <c r="Q31" i="6" s="1"/>
  <c r="R31" i="6" s="1"/>
  <c r="AA26" i="6" l="1"/>
  <c r="AA27" i="6" s="1"/>
  <c r="Y27" i="6"/>
  <c r="AK26" i="6"/>
  <c r="AK27" i="6" s="1"/>
  <c r="AI27" i="6"/>
  <c r="AF26" i="6"/>
  <c r="AF27" i="6" s="1"/>
  <c r="AD27" i="6"/>
  <c r="AP26" i="6"/>
  <c r="AP27" i="6" s="1"/>
  <c r="AN27" i="6"/>
  <c r="M26" i="6"/>
  <c r="M27" i="6" s="1"/>
  <c r="L27" i="6"/>
  <c r="E31" i="6"/>
  <c r="G31" i="6" s="1"/>
  <c r="H31" i="6" s="1"/>
  <c r="J31" i="6"/>
  <c r="L31" i="6" s="1"/>
  <c r="M31" i="6" s="1"/>
  <c r="L30" i="6"/>
  <c r="M30" i="6" s="1"/>
  <c r="BN30" i="6"/>
  <c r="E24" i="35"/>
  <c r="G24" i="35" s="1"/>
  <c r="H24" i="35" s="1"/>
  <c r="V30" i="6"/>
  <c r="W30" i="6" s="1"/>
  <c r="AU26" i="6"/>
  <c r="V26" i="6"/>
  <c r="BH31" i="6"/>
  <c r="T31" i="6"/>
  <c r="AD31" i="6"/>
  <c r="AF31" i="6" s="1"/>
  <c r="AX31" i="6"/>
  <c r="Y31" i="6"/>
  <c r="AN31" i="6"/>
  <c r="BC31" i="6"/>
  <c r="BE31" i="6" s="1"/>
  <c r="BF31" i="6" s="1"/>
  <c r="AS31" i="6"/>
  <c r="AU31" i="6" s="1"/>
  <c r="AV31" i="6" s="1"/>
  <c r="AI31" i="6"/>
  <c r="AL26" i="6"/>
  <c r="AL27" i="6" s="1"/>
  <c r="AL30" i="6"/>
  <c r="BK26" i="6"/>
  <c r="BK30" i="6"/>
  <c r="AB26" i="6"/>
  <c r="AB27" i="6" s="1"/>
  <c r="BF26" i="6"/>
  <c r="AV30" i="6"/>
  <c r="BA30" i="6"/>
  <c r="AB30" i="6"/>
  <c r="BF30" i="6"/>
  <c r="BA26" i="6"/>
  <c r="AQ30" i="6"/>
  <c r="B32" i="6"/>
  <c r="O32" i="6" s="1"/>
  <c r="Q32" i="6" s="1"/>
  <c r="R32" i="6" s="1"/>
  <c r="AQ26" i="6" l="1"/>
  <c r="AQ27" i="6" s="1"/>
  <c r="AG26" i="6"/>
  <c r="AG27" i="6" s="1"/>
  <c r="W26" i="6"/>
  <c r="W27" i="6" s="1"/>
  <c r="V27" i="6"/>
  <c r="AV26" i="6"/>
  <c r="AV27" i="6" s="1"/>
  <c r="AU27" i="6"/>
  <c r="E32" i="6"/>
  <c r="G32" i="6" s="1"/>
  <c r="H32" i="6" s="1"/>
  <c r="J32" i="6"/>
  <c r="BN31" i="6"/>
  <c r="BP31" i="6" s="1"/>
  <c r="V31" i="6"/>
  <c r="W31" i="6" s="1"/>
  <c r="BP30" i="6"/>
  <c r="BQ30" i="6" s="1"/>
  <c r="AK31" i="6"/>
  <c r="AL31" i="6" s="1"/>
  <c r="AP31" i="6"/>
  <c r="AQ31" i="6" s="1"/>
  <c r="BJ31" i="6"/>
  <c r="BK31" i="6" s="1"/>
  <c r="AA31" i="6"/>
  <c r="AB31" i="6" s="1"/>
  <c r="AZ31" i="6"/>
  <c r="BA31" i="6" s="1"/>
  <c r="J24" i="35"/>
  <c r="J25" i="35" s="1"/>
  <c r="BP26" i="6"/>
  <c r="BQ26" i="6" s="1"/>
  <c r="AD32" i="6"/>
  <c r="AF32" i="6" s="1"/>
  <c r="AG32" i="6" s="1"/>
  <c r="BH32" i="6"/>
  <c r="BJ32" i="6" s="1"/>
  <c r="BK32" i="6" s="1"/>
  <c r="AX32" i="6"/>
  <c r="AZ32" i="6" s="1"/>
  <c r="BA32" i="6" s="1"/>
  <c r="BC32" i="6"/>
  <c r="BE32" i="6" s="1"/>
  <c r="T32" i="6"/>
  <c r="Y32" i="6"/>
  <c r="AS32" i="6"/>
  <c r="AU32" i="6" s="1"/>
  <c r="AI32" i="6"/>
  <c r="AN32" i="6"/>
  <c r="AP32" i="6" s="1"/>
  <c r="AG31" i="6"/>
  <c r="B33" i="6"/>
  <c r="O33" i="6" s="1"/>
  <c r="Q33" i="6" s="1"/>
  <c r="R33" i="6" s="1"/>
  <c r="O34" i="6" l="1"/>
  <c r="E33" i="6"/>
  <c r="G33" i="6" s="1"/>
  <c r="H33" i="6" s="1"/>
  <c r="J33" i="6"/>
  <c r="L33" i="6" s="1"/>
  <c r="M33" i="6" s="1"/>
  <c r="L32" i="6"/>
  <c r="M32" i="6" s="1"/>
  <c r="BN32" i="6"/>
  <c r="BP32" i="6" s="1"/>
  <c r="BQ32" i="6" s="1"/>
  <c r="V32" i="6"/>
  <c r="W32" i="6" s="1"/>
  <c r="AA32" i="6"/>
  <c r="AB32" i="6" s="1"/>
  <c r="AK32" i="6"/>
  <c r="AL32" i="6" s="1"/>
  <c r="BH33" i="6"/>
  <c r="Y33" i="6"/>
  <c r="AI33" i="6"/>
  <c r="BC33" i="6"/>
  <c r="AD33" i="6"/>
  <c r="AS33" i="6"/>
  <c r="AU33" i="6" s="1"/>
  <c r="AV33" i="6" s="1"/>
  <c r="AN33" i="6"/>
  <c r="AX33" i="6"/>
  <c r="T33" i="6"/>
  <c r="BQ31" i="6"/>
  <c r="L24" i="35"/>
  <c r="M24" i="35" s="1"/>
  <c r="BF32" i="6"/>
  <c r="AV32" i="6"/>
  <c r="AQ32" i="6"/>
  <c r="Q34" i="6" l="1"/>
  <c r="R34" i="6" s="1"/>
  <c r="J34" i="6"/>
  <c r="L34" i="6" s="1"/>
  <c r="M34" i="6" s="1"/>
  <c r="E34" i="6"/>
  <c r="G34" i="6" s="1"/>
  <c r="H34" i="6" s="1"/>
  <c r="BN33" i="6"/>
  <c r="BP33" i="6" s="1"/>
  <c r="BQ33" i="6" s="1"/>
  <c r="V33" i="6"/>
  <c r="W33" i="6" s="1"/>
  <c r="AF33" i="6"/>
  <c r="AG33" i="6" s="1"/>
  <c r="BE33" i="6"/>
  <c r="BF33" i="6" s="1"/>
  <c r="AK33" i="6"/>
  <c r="AL33" i="6" s="1"/>
  <c r="AZ33" i="6"/>
  <c r="BA33" i="6" s="1"/>
  <c r="AA33" i="6"/>
  <c r="AB33" i="6" s="1"/>
  <c r="AP33" i="6"/>
  <c r="AQ33" i="6" s="1"/>
  <c r="BJ33" i="6"/>
  <c r="BK33" i="6" s="1"/>
  <c r="BN34" i="6" l="1"/>
  <c r="J28" i="35" s="1"/>
  <c r="Y34" i="6"/>
  <c r="AS34" i="6"/>
  <c r="AI34" i="6"/>
  <c r="AX34" i="6"/>
  <c r="BH34" i="6"/>
  <c r="AD34" i="6"/>
  <c r="AN34" i="6"/>
  <c r="BC34" i="6"/>
  <c r="T34" i="6"/>
  <c r="E28" i="35" l="1"/>
  <c r="AP34" i="6"/>
  <c r="AQ34" i="6" s="1"/>
  <c r="AK34" i="6"/>
  <c r="BE34" i="6"/>
  <c r="BF34" i="6" s="1"/>
  <c r="AF34" i="6"/>
  <c r="AG34" i="6" s="1"/>
  <c r="BJ34" i="6"/>
  <c r="BK34" i="6" s="1"/>
  <c r="V34" i="6"/>
  <c r="W34" i="6" s="1"/>
  <c r="AZ34" i="6"/>
  <c r="BA34" i="6" s="1"/>
  <c r="AA34" i="6"/>
  <c r="AB34" i="6" s="1"/>
  <c r="AU34" i="6"/>
  <c r="AV34" i="6" s="1"/>
  <c r="AL34" i="6"/>
  <c r="BP34" i="6" l="1"/>
  <c r="BQ34" i="6" s="1"/>
  <c r="B37" i="6"/>
  <c r="J37" i="6" l="1"/>
  <c r="L37" i="6" s="1"/>
  <c r="M37" i="6" s="1"/>
  <c r="O37" i="6"/>
  <c r="AS37" i="6"/>
  <c r="AU37" i="6" s="1"/>
  <c r="AV37" i="6" s="1"/>
  <c r="E37" i="6"/>
  <c r="AI37" i="6"/>
  <c r="AD37" i="6"/>
  <c r="BH37" i="6"/>
  <c r="AN37" i="6"/>
  <c r="AX37" i="6"/>
  <c r="T37" i="6"/>
  <c r="BC37" i="6"/>
  <c r="Y37" i="6"/>
  <c r="B38" i="6"/>
  <c r="J38" i="6" l="1"/>
  <c r="L38" i="6" s="1"/>
  <c r="M38" i="6" s="1"/>
  <c r="O38" i="6"/>
  <c r="Q38" i="6" s="1"/>
  <c r="R38" i="6" s="1"/>
  <c r="Q37" i="6"/>
  <c r="R37" i="6" s="1"/>
  <c r="AS38" i="6"/>
  <c r="AU38" i="6" s="1"/>
  <c r="AV38" i="6" s="1"/>
  <c r="E38" i="6"/>
  <c r="G38" i="6" s="1"/>
  <c r="H38" i="6" s="1"/>
  <c r="G37" i="6"/>
  <c r="H37" i="6" s="1"/>
  <c r="BN37" i="6"/>
  <c r="BJ37" i="6"/>
  <c r="BK37" i="6" s="1"/>
  <c r="AF37" i="6"/>
  <c r="AG37" i="6" s="1"/>
  <c r="AP37" i="6"/>
  <c r="AQ37" i="6" s="1"/>
  <c r="AA37" i="6"/>
  <c r="AB37" i="6" s="1"/>
  <c r="V37" i="6"/>
  <c r="W37" i="6" s="1"/>
  <c r="AZ37" i="6"/>
  <c r="BA37" i="6" s="1"/>
  <c r="AK37" i="6"/>
  <c r="AL37" i="6" s="1"/>
  <c r="BE37" i="6"/>
  <c r="BF37" i="6" s="1"/>
  <c r="BH38" i="6"/>
  <c r="BJ38" i="6" s="1"/>
  <c r="BK38" i="6" s="1"/>
  <c r="AI38" i="6"/>
  <c r="AK38" i="6" s="1"/>
  <c r="AL38" i="6" s="1"/>
  <c r="AD38" i="6"/>
  <c r="AF38" i="6" s="1"/>
  <c r="AG38" i="6" s="1"/>
  <c r="AN38" i="6"/>
  <c r="AP38" i="6" s="1"/>
  <c r="AQ38" i="6" s="1"/>
  <c r="T38" i="6"/>
  <c r="BC38" i="6"/>
  <c r="BE38" i="6" s="1"/>
  <c r="BF38" i="6" s="1"/>
  <c r="AX38" i="6"/>
  <c r="AZ38" i="6" s="1"/>
  <c r="BA38" i="6" s="1"/>
  <c r="Y38" i="6"/>
  <c r="AA38" i="6" s="1"/>
  <c r="AB38" i="6" s="1"/>
  <c r="E25" i="35"/>
  <c r="B39" i="6"/>
  <c r="J39" i="6" l="1"/>
  <c r="L39" i="6" s="1"/>
  <c r="M39" i="6" s="1"/>
  <c r="O39" i="6"/>
  <c r="AS39" i="6"/>
  <c r="AU39" i="6" s="1"/>
  <c r="AV39" i="6" s="1"/>
  <c r="E39" i="6"/>
  <c r="G39" i="6" s="1"/>
  <c r="H39" i="6" s="1"/>
  <c r="BN38" i="6"/>
  <c r="BP38" i="6" s="1"/>
  <c r="BQ38" i="6" s="1"/>
  <c r="G25" i="35"/>
  <c r="H25" i="35" s="1"/>
  <c r="V38" i="6"/>
  <c r="W38" i="6" s="1"/>
  <c r="BP37" i="6"/>
  <c r="BQ37" i="6" s="1"/>
  <c r="AD39" i="6"/>
  <c r="AF39" i="6" s="1"/>
  <c r="AG39" i="6" s="1"/>
  <c r="BH39" i="6"/>
  <c r="BJ39" i="6" s="1"/>
  <c r="BK39" i="6" s="1"/>
  <c r="Y39" i="6"/>
  <c r="AA39" i="6" s="1"/>
  <c r="AB39" i="6" s="1"/>
  <c r="AI39" i="6"/>
  <c r="AK39" i="6" s="1"/>
  <c r="AL39" i="6" s="1"/>
  <c r="BC39" i="6"/>
  <c r="BE39" i="6" s="1"/>
  <c r="BF39" i="6" s="1"/>
  <c r="AN39" i="6"/>
  <c r="T39" i="6"/>
  <c r="AX39" i="6"/>
  <c r="AZ39" i="6" s="1"/>
  <c r="BA39" i="6" s="1"/>
  <c r="B40" i="6"/>
  <c r="Q39" i="6" l="1"/>
  <c r="R39" i="6" s="1"/>
  <c r="J40" i="6"/>
  <c r="L40" i="6" s="1"/>
  <c r="M40" i="6" s="1"/>
  <c r="O40" i="6"/>
  <c r="Q40" i="6" s="1"/>
  <c r="R40" i="6" s="1"/>
  <c r="BN39" i="6"/>
  <c r="AS40" i="6"/>
  <c r="AU40" i="6" s="1"/>
  <c r="AV40" i="6" s="1"/>
  <c r="E40" i="6"/>
  <c r="G40" i="6" s="1"/>
  <c r="H40" i="6" s="1"/>
  <c r="L25" i="35"/>
  <c r="M25" i="35" s="1"/>
  <c r="AP39" i="6"/>
  <c r="AQ39" i="6" s="1"/>
  <c r="V39" i="6"/>
  <c r="W39" i="6" s="1"/>
  <c r="AX40" i="6"/>
  <c r="AZ40" i="6" s="1"/>
  <c r="BA40" i="6" s="1"/>
  <c r="AD40" i="6"/>
  <c r="AI40" i="6"/>
  <c r="AK40" i="6" s="1"/>
  <c r="AL40" i="6" s="1"/>
  <c r="Y40" i="6"/>
  <c r="AA40" i="6" s="1"/>
  <c r="AB40" i="6" s="1"/>
  <c r="AN40" i="6"/>
  <c r="AP40" i="6" s="1"/>
  <c r="AQ40" i="6" s="1"/>
  <c r="BC40" i="6"/>
  <c r="BE40" i="6" s="1"/>
  <c r="BF40" i="6" s="1"/>
  <c r="BH40" i="6"/>
  <c r="BJ40" i="6" s="1"/>
  <c r="BK40" i="6" s="1"/>
  <c r="T40" i="6"/>
  <c r="B41" i="6"/>
  <c r="J41" i="6" l="1"/>
  <c r="L41" i="6" s="1"/>
  <c r="M41" i="6" s="1"/>
  <c r="O41" i="6"/>
  <c r="Q41" i="6" s="1"/>
  <c r="R41" i="6" s="1"/>
  <c r="BN40" i="6"/>
  <c r="BP40" i="6" s="1"/>
  <c r="BQ40" i="6" s="1"/>
  <c r="AS41" i="6"/>
  <c r="AU41" i="6" s="1"/>
  <c r="AV41" i="6" s="1"/>
  <c r="E41" i="6"/>
  <c r="G41" i="6" s="1"/>
  <c r="H41" i="6" s="1"/>
  <c r="BP39" i="6"/>
  <c r="BQ39" i="6" s="1"/>
  <c r="AF40" i="6"/>
  <c r="AG40" i="6" s="1"/>
  <c r="V40" i="6"/>
  <c r="W40" i="6" s="1"/>
  <c r="BC41" i="6"/>
  <c r="AI41" i="6"/>
  <c r="AN41" i="6"/>
  <c r="BH41" i="6"/>
  <c r="AX41" i="6"/>
  <c r="AD41" i="6"/>
  <c r="T41" i="6"/>
  <c r="Y41" i="6"/>
  <c r="B42" i="6"/>
  <c r="O42" i="6" s="1"/>
  <c r="Q42" i="6" s="1"/>
  <c r="R42" i="6" s="1"/>
  <c r="E42" i="6" l="1"/>
  <c r="G42" i="6" s="1"/>
  <c r="H42" i="6" s="1"/>
  <c r="J42" i="6"/>
  <c r="B43" i="6"/>
  <c r="AI43" i="6" s="1"/>
  <c r="AK43" i="6" s="1"/>
  <c r="AL43" i="6" s="1"/>
  <c r="AS42" i="6"/>
  <c r="AU42" i="6" s="1"/>
  <c r="AV42" i="6" s="1"/>
  <c r="BN41" i="6"/>
  <c r="AA41" i="6"/>
  <c r="AB41" i="6" s="1"/>
  <c r="BJ41" i="6"/>
  <c r="BK41" i="6" s="1"/>
  <c r="BE41" i="6"/>
  <c r="BF41" i="6" s="1"/>
  <c r="AP41" i="6"/>
  <c r="AQ41" i="6" s="1"/>
  <c r="AF41" i="6"/>
  <c r="AG41" i="6" s="1"/>
  <c r="AZ41" i="6"/>
  <c r="BA41" i="6" s="1"/>
  <c r="B44" i="6"/>
  <c r="AK41" i="6"/>
  <c r="AL41" i="6" s="1"/>
  <c r="V41" i="6"/>
  <c r="W41" i="6" s="1"/>
  <c r="AX42" i="6"/>
  <c r="T42" i="6"/>
  <c r="BH42" i="6"/>
  <c r="BC42" i="6"/>
  <c r="Y42" i="6"/>
  <c r="AA42" i="6" s="1"/>
  <c r="AD42" i="6"/>
  <c r="AI42" i="6"/>
  <c r="AN42" i="6"/>
  <c r="AP42" i="6" s="1"/>
  <c r="Y43" i="6" l="1"/>
  <c r="AA43" i="6" s="1"/>
  <c r="AB43" i="6" s="1"/>
  <c r="T43" i="6"/>
  <c r="V43" i="6" s="1"/>
  <c r="W43" i="6" s="1"/>
  <c r="J44" i="6"/>
  <c r="L44" i="6" s="1"/>
  <c r="M44" i="6" s="1"/>
  <c r="O44" i="6"/>
  <c r="Q44" i="6" s="1"/>
  <c r="R44" i="6" s="1"/>
  <c r="J43" i="6"/>
  <c r="L43" i="6" s="1"/>
  <c r="M43" i="6" s="1"/>
  <c r="O43" i="6"/>
  <c r="AN43" i="6"/>
  <c r="AP43" i="6" s="1"/>
  <c r="AQ43" i="6" s="1"/>
  <c r="AD43" i="6"/>
  <c r="AF43" i="6" s="1"/>
  <c r="AG43" i="6" s="1"/>
  <c r="L42" i="6"/>
  <c r="M42" i="6" s="1"/>
  <c r="BC43" i="6"/>
  <c r="BE43" i="6" s="1"/>
  <c r="BF43" i="6" s="1"/>
  <c r="AX43" i="6"/>
  <c r="AZ43" i="6" s="1"/>
  <c r="BA43" i="6" s="1"/>
  <c r="BH43" i="6"/>
  <c r="BJ43" i="6" s="1"/>
  <c r="BK43" i="6" s="1"/>
  <c r="AS44" i="6"/>
  <c r="AU44" i="6" s="1"/>
  <c r="AV44" i="6" s="1"/>
  <c r="E44" i="6"/>
  <c r="G44" i="6" s="1"/>
  <c r="H44" i="6" s="1"/>
  <c r="AS43" i="6"/>
  <c r="AU43" i="6" s="1"/>
  <c r="AV43" i="6" s="1"/>
  <c r="E43" i="6"/>
  <c r="G43" i="6" s="1"/>
  <c r="H43" i="6" s="1"/>
  <c r="V42" i="6"/>
  <c r="W42" i="6" s="1"/>
  <c r="BN42" i="6"/>
  <c r="BP42" i="6" s="1"/>
  <c r="BP41" i="6"/>
  <c r="BQ41" i="6" s="1"/>
  <c r="B45" i="6"/>
  <c r="AI44" i="6"/>
  <c r="AK44" i="6" s="1"/>
  <c r="AL44" i="6" s="1"/>
  <c r="BH44" i="6"/>
  <c r="T44" i="6"/>
  <c r="Y44" i="6"/>
  <c r="AA44" i="6" s="1"/>
  <c r="AB44" i="6" s="1"/>
  <c r="AN44" i="6"/>
  <c r="AP44" i="6" s="1"/>
  <c r="AQ44" i="6" s="1"/>
  <c r="AX44" i="6"/>
  <c r="AZ44" i="6" s="1"/>
  <c r="BA44" i="6" s="1"/>
  <c r="AD44" i="6"/>
  <c r="AF44" i="6" s="1"/>
  <c r="AG44" i="6" s="1"/>
  <c r="BC44" i="6"/>
  <c r="BE44" i="6" s="1"/>
  <c r="BF44" i="6" s="1"/>
  <c r="BJ42" i="6"/>
  <c r="BK42" i="6" s="1"/>
  <c r="AB42" i="6"/>
  <c r="BE42" i="6"/>
  <c r="BF42" i="6" s="1"/>
  <c r="AK42" i="6"/>
  <c r="AL42" i="6" s="1"/>
  <c r="AZ42" i="6"/>
  <c r="BA42" i="6" s="1"/>
  <c r="AF42" i="6"/>
  <c r="AG42" i="6" s="1"/>
  <c r="AQ42" i="6"/>
  <c r="J45" i="6" l="1"/>
  <c r="L45" i="6" s="1"/>
  <c r="M45" i="6" s="1"/>
  <c r="O45" i="6"/>
  <c r="Q45" i="6" s="1"/>
  <c r="R45" i="6" s="1"/>
  <c r="Q43" i="6"/>
  <c r="R43" i="6" s="1"/>
  <c r="BN43" i="6"/>
  <c r="BP43" i="6" s="1"/>
  <c r="BQ43" i="6" s="1"/>
  <c r="AS45" i="6"/>
  <c r="AU45" i="6" s="1"/>
  <c r="AV45" i="6" s="1"/>
  <c r="E45" i="6"/>
  <c r="G45" i="6" s="1"/>
  <c r="H45" i="6" s="1"/>
  <c r="BN44" i="6"/>
  <c r="BJ44" i="6"/>
  <c r="BK44" i="6" s="1"/>
  <c r="B46" i="6"/>
  <c r="AI45" i="6"/>
  <c r="AK45" i="6" s="1"/>
  <c r="AL45" i="6" s="1"/>
  <c r="T45" i="6"/>
  <c r="BC45" i="6"/>
  <c r="BE45" i="6" s="1"/>
  <c r="BF45" i="6" s="1"/>
  <c r="BH45" i="6"/>
  <c r="BJ45" i="6" s="1"/>
  <c r="BK45" i="6" s="1"/>
  <c r="AD45" i="6"/>
  <c r="AF45" i="6" s="1"/>
  <c r="AG45" i="6" s="1"/>
  <c r="Y45" i="6"/>
  <c r="AA45" i="6" s="1"/>
  <c r="AB45" i="6" s="1"/>
  <c r="AX45" i="6"/>
  <c r="AZ45" i="6" s="1"/>
  <c r="BA45" i="6" s="1"/>
  <c r="AN45" i="6"/>
  <c r="AP45" i="6" s="1"/>
  <c r="AQ45" i="6" s="1"/>
  <c r="V44" i="6"/>
  <c r="W44" i="6" s="1"/>
  <c r="BQ42" i="6"/>
  <c r="J46" i="6" l="1"/>
  <c r="L46" i="6" s="1"/>
  <c r="M46" i="6" s="1"/>
  <c r="O46" i="6"/>
  <c r="Q46" i="6" s="1"/>
  <c r="R46" i="6" s="1"/>
  <c r="AS46" i="6"/>
  <c r="AU46" i="6" s="1"/>
  <c r="AV46" i="6" s="1"/>
  <c r="E46" i="6"/>
  <c r="G46" i="6" s="1"/>
  <c r="H46" i="6" s="1"/>
  <c r="BN45" i="6"/>
  <c r="BP45" i="6" s="1"/>
  <c r="BQ45" i="6" s="1"/>
  <c r="BP44" i="6"/>
  <c r="BQ44" i="6" s="1"/>
  <c r="V45" i="6"/>
  <c r="W45" i="6" s="1"/>
  <c r="B47" i="6"/>
  <c r="BC46" i="6"/>
  <c r="BE46" i="6" s="1"/>
  <c r="BF46" i="6" s="1"/>
  <c r="T46" i="6"/>
  <c r="AI46" i="6"/>
  <c r="AD46" i="6"/>
  <c r="AF46" i="6" s="1"/>
  <c r="AG46" i="6" s="1"/>
  <c r="AX46" i="6"/>
  <c r="AZ46" i="6" s="1"/>
  <c r="BA46" i="6" s="1"/>
  <c r="BH46" i="6"/>
  <c r="AN46" i="6"/>
  <c r="AP46" i="6" s="1"/>
  <c r="AQ46" i="6" s="1"/>
  <c r="Y46" i="6"/>
  <c r="J47" i="6" l="1"/>
  <c r="L47" i="6" s="1"/>
  <c r="M47" i="6" s="1"/>
  <c r="O47" i="6"/>
  <c r="Q47" i="6" s="1"/>
  <c r="R47" i="6" s="1"/>
  <c r="AS47" i="6"/>
  <c r="AU47" i="6" s="1"/>
  <c r="AV47" i="6" s="1"/>
  <c r="E47" i="6"/>
  <c r="G47" i="6" s="1"/>
  <c r="H47" i="6" s="1"/>
  <c r="BN46" i="6"/>
  <c r="BJ46" i="6"/>
  <c r="BK46" i="6" s="1"/>
  <c r="AK46" i="6"/>
  <c r="AL46" i="6" s="1"/>
  <c r="B48" i="6"/>
  <c r="AX47" i="6"/>
  <c r="AZ47" i="6" s="1"/>
  <c r="BA47" i="6" s="1"/>
  <c r="AD47" i="6"/>
  <c r="BC47" i="6"/>
  <c r="Y47" i="6"/>
  <c r="AA47" i="6" s="1"/>
  <c r="AB47" i="6" s="1"/>
  <c r="AN47" i="6"/>
  <c r="AI47" i="6"/>
  <c r="AK47" i="6" s="1"/>
  <c r="AL47" i="6" s="1"/>
  <c r="T47" i="6"/>
  <c r="BH47" i="6"/>
  <c r="BJ47" i="6" s="1"/>
  <c r="BK47" i="6" s="1"/>
  <c r="AA46" i="6"/>
  <c r="AB46" i="6" s="1"/>
  <c r="V46" i="6"/>
  <c r="W46" i="6" s="1"/>
  <c r="J48" i="6" l="1"/>
  <c r="L48" i="6" s="1"/>
  <c r="M48" i="6" s="1"/>
  <c r="O48" i="6"/>
  <c r="Q48" i="6" s="1"/>
  <c r="R48" i="6" s="1"/>
  <c r="AS48" i="6"/>
  <c r="AU48" i="6" s="1"/>
  <c r="AV48" i="6" s="1"/>
  <c r="E48" i="6"/>
  <c r="G48" i="6" s="1"/>
  <c r="H48" i="6" s="1"/>
  <c r="BN47" i="6"/>
  <c r="BP47" i="6" s="1"/>
  <c r="BQ47" i="6" s="1"/>
  <c r="AP47" i="6"/>
  <c r="AQ47" i="6" s="1"/>
  <c r="B49" i="6"/>
  <c r="O49" i="6" s="1"/>
  <c r="AN48" i="6"/>
  <c r="AP48" i="6" s="1"/>
  <c r="AQ48" i="6" s="1"/>
  <c r="Y48" i="6"/>
  <c r="AX48" i="6"/>
  <c r="BH48" i="6"/>
  <c r="BJ48" i="6" s="1"/>
  <c r="BK48" i="6" s="1"/>
  <c r="BC48" i="6"/>
  <c r="BE48" i="6" s="1"/>
  <c r="BF48" i="6" s="1"/>
  <c r="AD48" i="6"/>
  <c r="AF48" i="6" s="1"/>
  <c r="AG48" i="6" s="1"/>
  <c r="AI48" i="6"/>
  <c r="AK48" i="6" s="1"/>
  <c r="AL48" i="6" s="1"/>
  <c r="T48" i="6"/>
  <c r="BE47" i="6"/>
  <c r="BF47" i="6" s="1"/>
  <c r="BP46" i="6"/>
  <c r="BQ46" i="6" s="1"/>
  <c r="AF47" i="6"/>
  <c r="AG47" i="6" s="1"/>
  <c r="V47" i="6"/>
  <c r="W47" i="6" s="1"/>
  <c r="Q49" i="6" l="1"/>
  <c r="R49" i="6" s="1"/>
  <c r="O50" i="6"/>
  <c r="E49" i="6"/>
  <c r="G49" i="6" s="1"/>
  <c r="H49" i="6" s="1"/>
  <c r="J49" i="6"/>
  <c r="B52" i="6"/>
  <c r="AS49" i="6"/>
  <c r="BN48" i="6"/>
  <c r="Y49" i="6"/>
  <c r="AA49" i="6" s="1"/>
  <c r="AB49" i="6" s="1"/>
  <c r="AN49" i="6"/>
  <c r="AP49" i="6" s="1"/>
  <c r="AQ49" i="6" s="1"/>
  <c r="AX49" i="6"/>
  <c r="AZ49" i="6" s="1"/>
  <c r="BA49" i="6" s="1"/>
  <c r="T49" i="6"/>
  <c r="BH49" i="6"/>
  <c r="BJ49" i="6" s="1"/>
  <c r="BK49" i="6" s="1"/>
  <c r="AD49" i="6"/>
  <c r="AF49" i="6" s="1"/>
  <c r="AG49" i="6" s="1"/>
  <c r="BC49" i="6"/>
  <c r="BE49" i="6" s="1"/>
  <c r="BF49" i="6" s="1"/>
  <c r="AI49" i="6"/>
  <c r="AK49" i="6" s="1"/>
  <c r="AL49" i="6" s="1"/>
  <c r="V48" i="6"/>
  <c r="W48" i="6" s="1"/>
  <c r="AA48" i="6"/>
  <c r="AB48" i="6" s="1"/>
  <c r="AZ48" i="6"/>
  <c r="BA48" i="6" s="1"/>
  <c r="J52" i="6" l="1"/>
  <c r="L52" i="6" s="1"/>
  <c r="M52" i="6" s="1"/>
  <c r="O52" i="6"/>
  <c r="Q52" i="6" s="1"/>
  <c r="R52" i="6" s="1"/>
  <c r="Q50" i="6"/>
  <c r="R50" i="6" s="1"/>
  <c r="E50" i="6"/>
  <c r="BC52" i="6"/>
  <c r="BE52" i="6" s="1"/>
  <c r="BF52" i="6" s="1"/>
  <c r="Y52" i="6"/>
  <c r="AA52" i="6" s="1"/>
  <c r="AB52" i="6" s="1"/>
  <c r="AN52" i="6"/>
  <c r="AP52" i="6" s="1"/>
  <c r="AQ52" i="6" s="1"/>
  <c r="AD52" i="6"/>
  <c r="AF52" i="6" s="1"/>
  <c r="AG52" i="6" s="1"/>
  <c r="AI52" i="6"/>
  <c r="AK52" i="6" s="1"/>
  <c r="AL52" i="6" s="1"/>
  <c r="L49" i="6"/>
  <c r="M49" i="6" s="1"/>
  <c r="J50" i="6"/>
  <c r="AX52" i="6"/>
  <c r="AZ52" i="6" s="1"/>
  <c r="BA52" i="6" s="1"/>
  <c r="AS52" i="6"/>
  <c r="AU52" i="6" s="1"/>
  <c r="AV52" i="6" s="1"/>
  <c r="E52" i="6"/>
  <c r="G52" i="6" s="1"/>
  <c r="H52" i="6" s="1"/>
  <c r="B53" i="6"/>
  <c r="G50" i="6"/>
  <c r="H50" i="6" s="1"/>
  <c r="T52" i="6"/>
  <c r="BH52" i="6"/>
  <c r="BJ52" i="6" s="1"/>
  <c r="BK52" i="6" s="1"/>
  <c r="AU49" i="6"/>
  <c r="AV49" i="6" s="1"/>
  <c r="AS50" i="6"/>
  <c r="T50" i="6"/>
  <c r="V50" i="6" s="1"/>
  <c r="W50" i="6" s="1"/>
  <c r="BN49" i="6"/>
  <c r="BC50" i="6"/>
  <c r="Y50" i="6"/>
  <c r="E29" i="35" s="1"/>
  <c r="AI50" i="6"/>
  <c r="AX50" i="6"/>
  <c r="V49" i="6"/>
  <c r="W49" i="6" s="1"/>
  <c r="G28" i="35"/>
  <c r="H28" i="35" s="1"/>
  <c r="BH50" i="6"/>
  <c r="AD50" i="6"/>
  <c r="BP48" i="6"/>
  <c r="BQ48" i="6" s="1"/>
  <c r="AN50" i="6"/>
  <c r="E30" i="35" l="1"/>
  <c r="O53" i="6"/>
  <c r="BN52" i="6"/>
  <c r="J30" i="35" s="1"/>
  <c r="L30" i="35" s="1"/>
  <c r="M30" i="35" s="1"/>
  <c r="AD53" i="6"/>
  <c r="AD54" i="6" s="1"/>
  <c r="AF54" i="6" s="1"/>
  <c r="AG54" i="6" s="1"/>
  <c r="L50" i="6"/>
  <c r="M50" i="6" s="1"/>
  <c r="AN53" i="6"/>
  <c r="AN54" i="6" s="1"/>
  <c r="AP54" i="6" s="1"/>
  <c r="AQ54" i="6" s="1"/>
  <c r="J53" i="6"/>
  <c r="L53" i="6" s="1"/>
  <c r="M53" i="6" s="1"/>
  <c r="B58" i="6"/>
  <c r="O58" i="6" s="1"/>
  <c r="BH53" i="6"/>
  <c r="BJ53" i="6" s="1"/>
  <c r="BK53" i="6" s="1"/>
  <c r="AI53" i="6"/>
  <c r="AI54" i="6" s="1"/>
  <c r="AK54" i="6" s="1"/>
  <c r="AL54" i="6" s="1"/>
  <c r="BC53" i="6"/>
  <c r="BE53" i="6" s="1"/>
  <c r="BF53" i="6" s="1"/>
  <c r="V52" i="6"/>
  <c r="W52" i="6" s="1"/>
  <c r="T53" i="6"/>
  <c r="T54" i="6" s="1"/>
  <c r="AS53" i="6"/>
  <c r="AU53" i="6" s="1"/>
  <c r="AV53" i="6" s="1"/>
  <c r="E53" i="6"/>
  <c r="Y53" i="6"/>
  <c r="AX53" i="6"/>
  <c r="AX54" i="6" s="1"/>
  <c r="AZ54" i="6" s="1"/>
  <c r="BA54" i="6" s="1"/>
  <c r="AU50" i="6"/>
  <c r="AV50" i="6" s="1"/>
  <c r="G30" i="35"/>
  <c r="H30" i="35" s="1"/>
  <c r="BE50" i="6"/>
  <c r="BF50" i="6" s="1"/>
  <c r="AA50" i="6"/>
  <c r="AB50" i="6" s="1"/>
  <c r="AZ50" i="6"/>
  <c r="BA50" i="6" s="1"/>
  <c r="AP50" i="6"/>
  <c r="AQ50" i="6" s="1"/>
  <c r="AF50" i="6"/>
  <c r="AG50" i="6" s="1"/>
  <c r="BJ50" i="6"/>
  <c r="BK50" i="6" s="1"/>
  <c r="AK50" i="6"/>
  <c r="AL50" i="6" s="1"/>
  <c r="BP49" i="6"/>
  <c r="BQ49" i="6" s="1"/>
  <c r="BN50" i="6"/>
  <c r="J29" i="35" s="1"/>
  <c r="E31" i="35" l="1"/>
  <c r="G31" i="35" s="1"/>
  <c r="H31" i="35" s="1"/>
  <c r="B59" i="6"/>
  <c r="O59" i="6" s="1"/>
  <c r="Q59" i="6" s="1"/>
  <c r="R59" i="6" s="1"/>
  <c r="AP53" i="6"/>
  <c r="AQ53" i="6" s="1"/>
  <c r="AN58" i="6"/>
  <c r="AP58" i="6" s="1"/>
  <c r="AQ58" i="6" s="1"/>
  <c r="T58" i="6"/>
  <c r="V58" i="6" s="1"/>
  <c r="W58" i="6" s="1"/>
  <c r="Q53" i="6"/>
  <c r="R53" i="6" s="1"/>
  <c r="O54" i="6"/>
  <c r="Q58" i="6"/>
  <c r="R58" i="6" s="1"/>
  <c r="AS58" i="6"/>
  <c r="AU58" i="6" s="1"/>
  <c r="AV58" i="6" s="1"/>
  <c r="BH58" i="6"/>
  <c r="BJ58" i="6" s="1"/>
  <c r="BK58" i="6" s="1"/>
  <c r="BC58" i="6"/>
  <c r="BE58" i="6" s="1"/>
  <c r="BF58" i="6" s="1"/>
  <c r="AD58" i="6"/>
  <c r="AF58" i="6" s="1"/>
  <c r="AG58" i="6" s="1"/>
  <c r="AZ53" i="6"/>
  <c r="BA53" i="6" s="1"/>
  <c r="BP52" i="6"/>
  <c r="BQ52" i="6" s="1"/>
  <c r="AK53" i="6"/>
  <c r="AL53" i="6" s="1"/>
  <c r="AF53" i="6"/>
  <c r="AG53" i="6" s="1"/>
  <c r="BC54" i="6"/>
  <c r="BE54" i="6" s="1"/>
  <c r="BF54" i="6" s="1"/>
  <c r="V53" i="6"/>
  <c r="W53" i="6" s="1"/>
  <c r="E58" i="6"/>
  <c r="G58" i="6" s="1"/>
  <c r="H58" i="6" s="1"/>
  <c r="J58" i="6"/>
  <c r="AI58" i="6"/>
  <c r="AK58" i="6" s="1"/>
  <c r="AL58" i="6" s="1"/>
  <c r="AX58" i="6"/>
  <c r="AZ58" i="6" s="1"/>
  <c r="BA58" i="6" s="1"/>
  <c r="BH54" i="6"/>
  <c r="BJ54" i="6" s="1"/>
  <c r="BK54" i="6" s="1"/>
  <c r="J54" i="6"/>
  <c r="Y58" i="6"/>
  <c r="AA58" i="6" s="1"/>
  <c r="AB58" i="6" s="1"/>
  <c r="BN53" i="6"/>
  <c r="J31" i="35" s="1"/>
  <c r="L31" i="35" s="1"/>
  <c r="M31" i="35" s="1"/>
  <c r="G53" i="6"/>
  <c r="H53" i="6" s="1"/>
  <c r="E54" i="6"/>
  <c r="AA53" i="6"/>
  <c r="AB53" i="6" s="1"/>
  <c r="Y54" i="6"/>
  <c r="AA54" i="6" s="1"/>
  <c r="AB54" i="6" s="1"/>
  <c r="AS54" i="6"/>
  <c r="AU54" i="6" s="1"/>
  <c r="AV54" i="6" s="1"/>
  <c r="E32" i="35"/>
  <c r="V54" i="6"/>
  <c r="W54" i="6" s="1"/>
  <c r="BP50" i="6"/>
  <c r="BQ50" i="6" s="1"/>
  <c r="AX59" i="6"/>
  <c r="AZ59" i="6" s="1"/>
  <c r="BA59" i="6" s="1"/>
  <c r="AN59" i="6"/>
  <c r="AP59" i="6" s="1"/>
  <c r="AQ59" i="6" s="1"/>
  <c r="Y59" i="6"/>
  <c r="AA59" i="6" s="1"/>
  <c r="AB59" i="6" s="1"/>
  <c r="BC59" i="6"/>
  <c r="BE59" i="6" s="1"/>
  <c r="BF59" i="6" s="1"/>
  <c r="AD59" i="6"/>
  <c r="AF59" i="6" s="1"/>
  <c r="AG59" i="6" s="1"/>
  <c r="L28" i="35"/>
  <c r="M28" i="35" s="1"/>
  <c r="BH59" i="6" l="1"/>
  <c r="BJ59" i="6" s="1"/>
  <c r="BK59" i="6" s="1"/>
  <c r="AS59" i="6"/>
  <c r="AU59" i="6" s="1"/>
  <c r="AV59" i="6" s="1"/>
  <c r="T59" i="6"/>
  <c r="BN59" i="6" s="1"/>
  <c r="J59" i="6"/>
  <c r="L59" i="6" s="1"/>
  <c r="M59" i="6" s="1"/>
  <c r="AI59" i="6"/>
  <c r="AK59" i="6" s="1"/>
  <c r="AL59" i="6" s="1"/>
  <c r="B60" i="6"/>
  <c r="O60" i="6" s="1"/>
  <c r="Q60" i="6" s="1"/>
  <c r="R60" i="6" s="1"/>
  <c r="E59" i="6"/>
  <c r="G59" i="6" s="1"/>
  <c r="H59" i="6" s="1"/>
  <c r="Q54" i="6"/>
  <c r="R54" i="6" s="1"/>
  <c r="BN58" i="6"/>
  <c r="BP58" i="6" s="1"/>
  <c r="BQ58" i="6" s="1"/>
  <c r="J32" i="35"/>
  <c r="BN54" i="6"/>
  <c r="BP54" i="6" s="1"/>
  <c r="BQ54" i="6" s="1"/>
  <c r="BP53" i="6"/>
  <c r="BQ53" i="6" s="1"/>
  <c r="L58" i="6"/>
  <c r="M58" i="6" s="1"/>
  <c r="L54" i="6"/>
  <c r="M54" i="6" s="1"/>
  <c r="G54" i="6"/>
  <c r="H54" i="6" s="1"/>
  <c r="V59" i="6"/>
  <c r="W59" i="6" s="1"/>
  <c r="Y60" i="6" l="1"/>
  <c r="AA60" i="6" s="1"/>
  <c r="AB60" i="6" s="1"/>
  <c r="AX60" i="6"/>
  <c r="AZ60" i="6" s="1"/>
  <c r="BA60" i="6" s="1"/>
  <c r="J60" i="6"/>
  <c r="L60" i="6" s="1"/>
  <c r="M60" i="6" s="1"/>
  <c r="T60" i="6"/>
  <c r="V60" i="6" s="1"/>
  <c r="W60" i="6" s="1"/>
  <c r="AN60" i="6"/>
  <c r="AP60" i="6" s="1"/>
  <c r="AQ60" i="6" s="1"/>
  <c r="AI60" i="6"/>
  <c r="AK60" i="6" s="1"/>
  <c r="AL60" i="6" s="1"/>
  <c r="B61" i="6"/>
  <c r="O61" i="6" s="1"/>
  <c r="Q61" i="6" s="1"/>
  <c r="R61" i="6" s="1"/>
  <c r="BC60" i="6"/>
  <c r="BE60" i="6" s="1"/>
  <c r="BF60" i="6" s="1"/>
  <c r="E60" i="6"/>
  <c r="G60" i="6" s="1"/>
  <c r="H60" i="6" s="1"/>
  <c r="AS60" i="6"/>
  <c r="AU60" i="6" s="1"/>
  <c r="AV60" i="6" s="1"/>
  <c r="BH60" i="6"/>
  <c r="BJ60" i="6" s="1"/>
  <c r="BK60" i="6" s="1"/>
  <c r="AD60" i="6"/>
  <c r="AF60" i="6" s="1"/>
  <c r="AG60" i="6" s="1"/>
  <c r="BP59" i="6"/>
  <c r="BQ59" i="6" s="1"/>
  <c r="T61" i="6"/>
  <c r="AD61" i="6"/>
  <c r="AF61" i="6" s="1"/>
  <c r="AG61" i="6" s="1"/>
  <c r="Y61" i="6"/>
  <c r="AA61" i="6" s="1"/>
  <c r="AB61" i="6" s="1"/>
  <c r="B65" i="6" l="1"/>
  <c r="O65" i="6" s="1"/>
  <c r="BH61" i="6"/>
  <c r="BJ61" i="6" s="1"/>
  <c r="BK61" i="6" s="1"/>
  <c r="E61" i="6"/>
  <c r="G61" i="6" s="1"/>
  <c r="H61" i="6" s="1"/>
  <c r="AS61" i="6"/>
  <c r="AU61" i="6" s="1"/>
  <c r="AV61" i="6" s="1"/>
  <c r="J61" i="6"/>
  <c r="L61" i="6" s="1"/>
  <c r="M61" i="6" s="1"/>
  <c r="AI61" i="6"/>
  <c r="AK61" i="6" s="1"/>
  <c r="AL61" i="6" s="1"/>
  <c r="AN61" i="6"/>
  <c r="AP61" i="6" s="1"/>
  <c r="AQ61" i="6" s="1"/>
  <c r="AX61" i="6"/>
  <c r="AZ61" i="6" s="1"/>
  <c r="BA61" i="6" s="1"/>
  <c r="O62" i="6"/>
  <c r="Q62" i="6" s="1"/>
  <c r="R62" i="6" s="1"/>
  <c r="BN60" i="6"/>
  <c r="BP60" i="6" s="1"/>
  <c r="BQ60" i="6" s="1"/>
  <c r="BC61" i="6"/>
  <c r="BE61" i="6" s="1"/>
  <c r="BF61" i="6" s="1"/>
  <c r="Q65" i="6"/>
  <c r="R65" i="6" s="1"/>
  <c r="E62" i="6"/>
  <c r="G62" i="6" s="1"/>
  <c r="H62" i="6" s="1"/>
  <c r="E65" i="6"/>
  <c r="G65" i="6" s="1"/>
  <c r="H65" i="6" s="1"/>
  <c r="J65" i="6"/>
  <c r="L65" i="6" s="1"/>
  <c r="M65" i="6" s="1"/>
  <c r="J62" i="6"/>
  <c r="T62" i="6"/>
  <c r="V62" i="6" s="1"/>
  <c r="W62" i="6" s="1"/>
  <c r="BN61" i="6"/>
  <c r="AD62" i="6"/>
  <c r="Y62" i="6"/>
  <c r="BC65" i="6"/>
  <c r="BE65" i="6" s="1"/>
  <c r="BF65" i="6" s="1"/>
  <c r="AI65" i="6"/>
  <c r="AK65" i="6" s="1"/>
  <c r="AL65" i="6" s="1"/>
  <c r="T65" i="6"/>
  <c r="B66" i="6"/>
  <c r="O66" i="6" s="1"/>
  <c r="Q66" i="6" s="1"/>
  <c r="R66" i="6" s="1"/>
  <c r="AX65" i="6"/>
  <c r="AZ65" i="6" s="1"/>
  <c r="BA65" i="6" s="1"/>
  <c r="AS65" i="6"/>
  <c r="AU65" i="6" s="1"/>
  <c r="AV65" i="6" s="1"/>
  <c r="Y65" i="6"/>
  <c r="AA65" i="6" s="1"/>
  <c r="AB65" i="6" s="1"/>
  <c r="AN65" i="6"/>
  <c r="AP65" i="6" s="1"/>
  <c r="AQ65" i="6" s="1"/>
  <c r="AD65" i="6"/>
  <c r="AF65" i="6" s="1"/>
  <c r="AG65" i="6" s="1"/>
  <c r="BH65" i="6"/>
  <c r="BJ65" i="6" s="1"/>
  <c r="BK65" i="6" s="1"/>
  <c r="V61" i="6"/>
  <c r="W61" i="6" s="1"/>
  <c r="BH62" i="6" l="1"/>
  <c r="AS62" i="6"/>
  <c r="AN62" i="6"/>
  <c r="AX62" i="6"/>
  <c r="AZ62" i="6" s="1"/>
  <c r="BA62" i="6" s="1"/>
  <c r="AI62" i="6"/>
  <c r="E35" i="35" s="1"/>
  <c r="G35" i="35" s="1"/>
  <c r="H35" i="35" s="1"/>
  <c r="BN62" i="6"/>
  <c r="J35" i="35" s="1"/>
  <c r="BC62" i="6"/>
  <c r="BE62" i="6" s="1"/>
  <c r="BF62" i="6" s="1"/>
  <c r="E66" i="6"/>
  <c r="G66" i="6" s="1"/>
  <c r="H66" i="6" s="1"/>
  <c r="J66" i="6"/>
  <c r="L62" i="6"/>
  <c r="M62" i="6" s="1"/>
  <c r="BN65" i="6"/>
  <c r="AU62" i="6"/>
  <c r="AV62" i="6" s="1"/>
  <c r="AA62" i="6"/>
  <c r="AB62" i="6" s="1"/>
  <c r="BJ62" i="6"/>
  <c r="BK62" i="6" s="1"/>
  <c r="AP62" i="6"/>
  <c r="AQ62" i="6" s="1"/>
  <c r="AF62" i="6"/>
  <c r="AG62" i="6" s="1"/>
  <c r="BP61" i="6"/>
  <c r="BQ61" i="6" s="1"/>
  <c r="AS66" i="6"/>
  <c r="AU66" i="6" s="1"/>
  <c r="AV66" i="6" s="1"/>
  <c r="BH66" i="6"/>
  <c r="BJ66" i="6" s="1"/>
  <c r="BK66" i="6" s="1"/>
  <c r="BC66" i="6"/>
  <c r="BE66" i="6" s="1"/>
  <c r="BF66" i="6" s="1"/>
  <c r="AD66" i="6"/>
  <c r="AF66" i="6" s="1"/>
  <c r="AG66" i="6" s="1"/>
  <c r="AI66" i="6"/>
  <c r="AK66" i="6" s="1"/>
  <c r="AL66" i="6" s="1"/>
  <c r="AX66" i="6"/>
  <c r="AZ66" i="6" s="1"/>
  <c r="BA66" i="6" s="1"/>
  <c r="AN66" i="6"/>
  <c r="AP66" i="6" s="1"/>
  <c r="AQ66" i="6" s="1"/>
  <c r="T66" i="6"/>
  <c r="B67" i="6"/>
  <c r="O67" i="6" s="1"/>
  <c r="Q67" i="6" s="1"/>
  <c r="R67" i="6" s="1"/>
  <c r="Y66" i="6"/>
  <c r="AA66" i="6" s="1"/>
  <c r="AB66" i="6" s="1"/>
  <c r="V65" i="6"/>
  <c r="W65" i="6" s="1"/>
  <c r="AK62" i="6" l="1"/>
  <c r="AL62" i="6" s="1"/>
  <c r="E67" i="6"/>
  <c r="G67" i="6" s="1"/>
  <c r="H67" i="6" s="1"/>
  <c r="J67" i="6"/>
  <c r="L67" i="6" s="1"/>
  <c r="M67" i="6" s="1"/>
  <c r="L66" i="6"/>
  <c r="M66" i="6" s="1"/>
  <c r="BN66" i="6"/>
  <c r="BP66" i="6" s="1"/>
  <c r="BQ66" i="6" s="1"/>
  <c r="BP65" i="6"/>
  <c r="BQ65" i="6" s="1"/>
  <c r="L35" i="35"/>
  <c r="M35" i="35" s="1"/>
  <c r="BP62" i="6"/>
  <c r="BQ62" i="6" s="1"/>
  <c r="B68" i="6"/>
  <c r="O68" i="6" s="1"/>
  <c r="Q68" i="6" s="1"/>
  <c r="R68" i="6" s="1"/>
  <c r="T67" i="6"/>
  <c r="BC67" i="6"/>
  <c r="BE67" i="6" s="1"/>
  <c r="BF67" i="6" s="1"/>
  <c r="BH67" i="6"/>
  <c r="BJ67" i="6" s="1"/>
  <c r="BK67" i="6" s="1"/>
  <c r="AX67" i="6"/>
  <c r="AZ67" i="6" s="1"/>
  <c r="BA67" i="6" s="1"/>
  <c r="AN67" i="6"/>
  <c r="AP67" i="6" s="1"/>
  <c r="AQ67" i="6" s="1"/>
  <c r="AD67" i="6"/>
  <c r="AF67" i="6" s="1"/>
  <c r="AG67" i="6" s="1"/>
  <c r="AI67" i="6"/>
  <c r="AK67" i="6" s="1"/>
  <c r="AL67" i="6" s="1"/>
  <c r="Y67" i="6"/>
  <c r="AA67" i="6" s="1"/>
  <c r="AB67" i="6" s="1"/>
  <c r="AS67" i="6"/>
  <c r="AU67" i="6" s="1"/>
  <c r="AV67" i="6" s="1"/>
  <c r="V66" i="6"/>
  <c r="W66" i="6" s="1"/>
  <c r="E68" i="6" l="1"/>
  <c r="G68" i="6" s="1"/>
  <c r="H68" i="6" s="1"/>
  <c r="J68" i="6"/>
  <c r="L68" i="6" s="1"/>
  <c r="M68" i="6" s="1"/>
  <c r="B69" i="6"/>
  <c r="AX69" i="6" s="1"/>
  <c r="AZ69" i="6" s="1"/>
  <c r="BA69" i="6" s="1"/>
  <c r="BN67" i="6"/>
  <c r="BP67" i="6" s="1"/>
  <c r="BQ67" i="6" s="1"/>
  <c r="V67" i="6"/>
  <c r="W67" i="6" s="1"/>
  <c r="BH68" i="6"/>
  <c r="AD68" i="6"/>
  <c r="BC68" i="6"/>
  <c r="T68" i="6"/>
  <c r="AI68" i="6"/>
  <c r="AN68" i="6"/>
  <c r="AX68" i="6"/>
  <c r="AS68" i="6"/>
  <c r="Y68" i="6"/>
  <c r="BC69" i="6" l="1"/>
  <c r="BE69" i="6" s="1"/>
  <c r="BF69" i="6" s="1"/>
  <c r="T69" i="6"/>
  <c r="V69" i="6" s="1"/>
  <c r="W69" i="6" s="1"/>
  <c r="BH69" i="6"/>
  <c r="BJ69" i="6" s="1"/>
  <c r="BK69" i="6" s="1"/>
  <c r="O69" i="6"/>
  <c r="AS69" i="6"/>
  <c r="AU69" i="6" s="1"/>
  <c r="AV69" i="6" s="1"/>
  <c r="B70" i="6"/>
  <c r="O70" i="6" s="1"/>
  <c r="Q70" i="6" s="1"/>
  <c r="R70" i="6" s="1"/>
  <c r="BN68" i="6"/>
  <c r="Y69" i="6"/>
  <c r="AA69" i="6" s="1"/>
  <c r="AB69" i="6" s="1"/>
  <c r="E69" i="6"/>
  <c r="G69" i="6" s="1"/>
  <c r="H69" i="6" s="1"/>
  <c r="J69" i="6"/>
  <c r="L69" i="6" s="1"/>
  <c r="M69" i="6" s="1"/>
  <c r="AN69" i="6"/>
  <c r="AP69" i="6" s="1"/>
  <c r="AQ69" i="6" s="1"/>
  <c r="AD69" i="6"/>
  <c r="AF69" i="6" s="1"/>
  <c r="AG69" i="6" s="1"/>
  <c r="AI69" i="6"/>
  <c r="AK69" i="6" s="1"/>
  <c r="AL69" i="6" s="1"/>
  <c r="AU68" i="6"/>
  <c r="AV68" i="6" s="1"/>
  <c r="AP68" i="6"/>
  <c r="AQ68" i="6" s="1"/>
  <c r="AK68" i="6"/>
  <c r="AL68" i="6" s="1"/>
  <c r="AA68" i="6"/>
  <c r="AB68" i="6" s="1"/>
  <c r="BJ68" i="6"/>
  <c r="BK68" i="6" s="1"/>
  <c r="BE68" i="6"/>
  <c r="BF68" i="6" s="1"/>
  <c r="AZ68" i="6"/>
  <c r="BA68" i="6" s="1"/>
  <c r="V68" i="6"/>
  <c r="W68" i="6" s="1"/>
  <c r="AF68" i="6"/>
  <c r="AG68" i="6" s="1"/>
  <c r="AS70" i="6" l="1"/>
  <c r="AU70" i="6" s="1"/>
  <c r="AV70" i="6" s="1"/>
  <c r="AX70" i="6"/>
  <c r="AZ70" i="6" s="1"/>
  <c r="BA70" i="6" s="1"/>
  <c r="AI70" i="6"/>
  <c r="AK70" i="6" s="1"/>
  <c r="AL70" i="6" s="1"/>
  <c r="AN70" i="6"/>
  <c r="AP70" i="6" s="1"/>
  <c r="AQ70" i="6" s="1"/>
  <c r="BC70" i="6"/>
  <c r="BE70" i="6" s="1"/>
  <c r="BF70" i="6" s="1"/>
  <c r="J70" i="6"/>
  <c r="L70" i="6" s="1"/>
  <c r="M70" i="6" s="1"/>
  <c r="E70" i="6"/>
  <c r="G70" i="6" s="1"/>
  <c r="H70" i="6" s="1"/>
  <c r="AD70" i="6"/>
  <c r="AF70" i="6" s="1"/>
  <c r="AG70" i="6" s="1"/>
  <c r="Y70" i="6"/>
  <c r="AA70" i="6" s="1"/>
  <c r="AB70" i="6" s="1"/>
  <c r="Q69" i="6"/>
  <c r="R69" i="6" s="1"/>
  <c r="BH70" i="6"/>
  <c r="BJ70" i="6" s="1"/>
  <c r="BK70" i="6" s="1"/>
  <c r="B71" i="6"/>
  <c r="O71" i="6" s="1"/>
  <c r="Q71" i="6" s="1"/>
  <c r="R71" i="6" s="1"/>
  <c r="T70" i="6"/>
  <c r="V70" i="6" s="1"/>
  <c r="W70" i="6" s="1"/>
  <c r="BN69" i="6"/>
  <c r="BP69" i="6" s="1"/>
  <c r="BQ69" i="6" s="1"/>
  <c r="BP68" i="6"/>
  <c r="BQ68" i="6" s="1"/>
  <c r="J71" i="6" l="1"/>
  <c r="L71" i="6" s="1"/>
  <c r="M71" i="6" s="1"/>
  <c r="E71" i="6"/>
  <c r="G71" i="6" s="1"/>
  <c r="H71" i="6" s="1"/>
  <c r="AN71" i="6"/>
  <c r="AP71" i="6" s="1"/>
  <c r="AQ71" i="6" s="1"/>
  <c r="AI71" i="6"/>
  <c r="AK71" i="6" s="1"/>
  <c r="AL71" i="6" s="1"/>
  <c r="AX71" i="6"/>
  <c r="AZ71" i="6" s="1"/>
  <c r="BA71" i="6" s="1"/>
  <c r="BC71" i="6"/>
  <c r="BE71" i="6" s="1"/>
  <c r="BF71" i="6" s="1"/>
  <c r="AS71" i="6"/>
  <c r="AU71" i="6" s="1"/>
  <c r="AV71" i="6" s="1"/>
  <c r="BN70" i="6"/>
  <c r="BP70" i="6" s="1"/>
  <c r="BQ70" i="6" s="1"/>
  <c r="AD71" i="6"/>
  <c r="AF71" i="6" s="1"/>
  <c r="AG71" i="6" s="1"/>
  <c r="Y71" i="6"/>
  <c r="AA71" i="6" s="1"/>
  <c r="AB71" i="6" s="1"/>
  <c r="BH71" i="6"/>
  <c r="BJ71" i="6" s="1"/>
  <c r="BK71" i="6" s="1"/>
  <c r="T71" i="6"/>
  <c r="T72" i="6" s="1"/>
  <c r="V72" i="6" s="1"/>
  <c r="W72" i="6" s="1"/>
  <c r="B74" i="6"/>
  <c r="AS74" i="6" s="1"/>
  <c r="AU74" i="6" s="1"/>
  <c r="AV74" i="6" s="1"/>
  <c r="O72" i="6"/>
  <c r="J72" i="6" l="1"/>
  <c r="E72" i="6"/>
  <c r="G72" i="6" s="1"/>
  <c r="H72" i="6" s="1"/>
  <c r="AX72" i="6"/>
  <c r="AZ72" i="6" s="1"/>
  <c r="BA72" i="6" s="1"/>
  <c r="AD72" i="6"/>
  <c r="AF72" i="6" s="1"/>
  <c r="AG72" i="6" s="1"/>
  <c r="AN72" i="6"/>
  <c r="AP72" i="6" s="1"/>
  <c r="AQ72" i="6" s="1"/>
  <c r="AI72" i="6"/>
  <c r="AK72" i="6" s="1"/>
  <c r="AL72" i="6" s="1"/>
  <c r="AS72" i="6"/>
  <c r="AU72" i="6" s="1"/>
  <c r="AV72" i="6" s="1"/>
  <c r="BC72" i="6"/>
  <c r="BE72" i="6" s="1"/>
  <c r="BF72" i="6" s="1"/>
  <c r="V71" i="6"/>
  <c r="W71" i="6" s="1"/>
  <c r="BN71" i="6"/>
  <c r="BP71" i="6" s="1"/>
  <c r="BQ71" i="6" s="1"/>
  <c r="BH72" i="6"/>
  <c r="BJ72" i="6" s="1"/>
  <c r="BK72" i="6" s="1"/>
  <c r="Q72" i="6"/>
  <c r="R72" i="6" s="1"/>
  <c r="Y74" i="6"/>
  <c r="AA74" i="6" s="1"/>
  <c r="AB74" i="6" s="1"/>
  <c r="O74" i="6"/>
  <c r="Q74" i="6" s="1"/>
  <c r="R74" i="6" s="1"/>
  <c r="B75" i="6"/>
  <c r="AD74" i="6"/>
  <c r="AF74" i="6" s="1"/>
  <c r="AG74" i="6" s="1"/>
  <c r="BC74" i="6"/>
  <c r="BE74" i="6" s="1"/>
  <c r="BF74" i="6" s="1"/>
  <c r="AN74" i="6"/>
  <c r="AP74" i="6" s="1"/>
  <c r="AQ74" i="6" s="1"/>
  <c r="T74" i="6"/>
  <c r="V74" i="6" s="1"/>
  <c r="W74" i="6" s="1"/>
  <c r="J74" i="6"/>
  <c r="L74" i="6" s="1"/>
  <c r="M74" i="6" s="1"/>
  <c r="E74" i="6"/>
  <c r="G74" i="6" s="1"/>
  <c r="H74" i="6" s="1"/>
  <c r="AI74" i="6"/>
  <c r="AX74" i="6"/>
  <c r="AZ74" i="6" s="1"/>
  <c r="BA74" i="6" s="1"/>
  <c r="Y72" i="6"/>
  <c r="BH74" i="6"/>
  <c r="BJ74" i="6" s="1"/>
  <c r="BK74" i="6" s="1"/>
  <c r="L72" i="6"/>
  <c r="M72" i="6" s="1"/>
  <c r="AK74" i="6" l="1"/>
  <c r="AL74" i="6" s="1"/>
  <c r="E37" i="35"/>
  <c r="G37" i="35" s="1"/>
  <c r="H37" i="35" s="1"/>
  <c r="BN72" i="6"/>
  <c r="J36" i="35" s="1"/>
  <c r="L36" i="35" s="1"/>
  <c r="M36" i="35" s="1"/>
  <c r="BN74" i="6"/>
  <c r="J75" i="6"/>
  <c r="O75" i="6"/>
  <c r="Q75" i="6" s="1"/>
  <c r="R75" i="6" s="1"/>
  <c r="E75" i="6"/>
  <c r="AI75" i="6"/>
  <c r="T75" i="6"/>
  <c r="BC75" i="6"/>
  <c r="BE75" i="6" s="1"/>
  <c r="BF75" i="6" s="1"/>
  <c r="BH75" i="6"/>
  <c r="AD75" i="6"/>
  <c r="AF75" i="6" s="1"/>
  <c r="AG75" i="6" s="1"/>
  <c r="AN75" i="6"/>
  <c r="Y75" i="6"/>
  <c r="AA75" i="6" s="1"/>
  <c r="AB75" i="6" s="1"/>
  <c r="AX75" i="6"/>
  <c r="AS75" i="6"/>
  <c r="B79" i="6"/>
  <c r="B80" i="6" s="1"/>
  <c r="E36" i="35"/>
  <c r="G36" i="35" s="1"/>
  <c r="H36" i="35" s="1"/>
  <c r="AA72" i="6"/>
  <c r="AB72" i="6" s="1"/>
  <c r="AK75" i="6" l="1"/>
  <c r="AL75" i="6" s="1"/>
  <c r="E38" i="35"/>
  <c r="G38" i="35" s="1"/>
  <c r="H38" i="35" s="1"/>
  <c r="BP72" i="6"/>
  <c r="BQ72" i="6" s="1"/>
  <c r="BC76" i="6"/>
  <c r="BE76" i="6" s="1"/>
  <c r="BF76" i="6" s="1"/>
  <c r="G75" i="6"/>
  <c r="H75" i="6" s="1"/>
  <c r="E76" i="6"/>
  <c r="G76" i="6" s="1"/>
  <c r="H76" i="6" s="1"/>
  <c r="BJ75" i="6"/>
  <c r="BK75" i="6" s="1"/>
  <c r="BH76" i="6"/>
  <c r="BJ76" i="6" s="1"/>
  <c r="BK76" i="6" s="1"/>
  <c r="L75" i="6"/>
  <c r="M75" i="6" s="1"/>
  <c r="J76" i="6"/>
  <c r="L76" i="6" s="1"/>
  <c r="M76" i="6" s="1"/>
  <c r="BC79" i="6"/>
  <c r="BE79" i="6" s="1"/>
  <c r="BF79" i="6" s="1"/>
  <c r="O79" i="6"/>
  <c r="BH79" i="6"/>
  <c r="BJ79" i="6" s="1"/>
  <c r="BK79" i="6" s="1"/>
  <c r="Y79" i="6"/>
  <c r="AA79" i="6" s="1"/>
  <c r="AB79" i="6" s="1"/>
  <c r="T79" i="6"/>
  <c r="AD79" i="6"/>
  <c r="AF79" i="6" s="1"/>
  <c r="AG79" i="6" s="1"/>
  <c r="AI79" i="6"/>
  <c r="AK79" i="6" s="1"/>
  <c r="AL79" i="6" s="1"/>
  <c r="J79" i="6"/>
  <c r="L79" i="6" s="1"/>
  <c r="M79" i="6" s="1"/>
  <c r="AX79" i="6"/>
  <c r="AZ79" i="6" s="1"/>
  <c r="BA79" i="6" s="1"/>
  <c r="B81" i="6"/>
  <c r="E79" i="6"/>
  <c r="G79" i="6" s="1"/>
  <c r="H79" i="6" s="1"/>
  <c r="AS79" i="6"/>
  <c r="AU79" i="6" s="1"/>
  <c r="AV79" i="6" s="1"/>
  <c r="AN79" i="6"/>
  <c r="AP79" i="6" s="1"/>
  <c r="AQ79" i="6" s="1"/>
  <c r="AD76" i="6"/>
  <c r="AF76" i="6" s="1"/>
  <c r="AG76" i="6" s="1"/>
  <c r="O80" i="6"/>
  <c r="Q80" i="6" s="1"/>
  <c r="R80" i="6" s="1"/>
  <c r="J80" i="6"/>
  <c r="L80" i="6" s="1"/>
  <c r="M80" i="6" s="1"/>
  <c r="AI80" i="6"/>
  <c r="AK80" i="6" s="1"/>
  <c r="AL80" i="6" s="1"/>
  <c r="AN80" i="6"/>
  <c r="AP80" i="6" s="1"/>
  <c r="AQ80" i="6" s="1"/>
  <c r="BC80" i="6"/>
  <c r="BE80" i="6" s="1"/>
  <c r="BF80" i="6" s="1"/>
  <c r="AD80" i="6"/>
  <c r="AF80" i="6" s="1"/>
  <c r="AG80" i="6" s="1"/>
  <c r="AS80" i="6"/>
  <c r="AU80" i="6" s="1"/>
  <c r="AV80" i="6" s="1"/>
  <c r="E80" i="6"/>
  <c r="G80" i="6" s="1"/>
  <c r="H80" i="6" s="1"/>
  <c r="T80" i="6"/>
  <c r="BH80" i="6"/>
  <c r="BJ80" i="6" s="1"/>
  <c r="BK80" i="6" s="1"/>
  <c r="Y80" i="6"/>
  <c r="AA80" i="6" s="1"/>
  <c r="AB80" i="6" s="1"/>
  <c r="AX80" i="6"/>
  <c r="AZ80" i="6" s="1"/>
  <c r="BA80" i="6" s="1"/>
  <c r="AN76" i="6"/>
  <c r="AP76" i="6" s="1"/>
  <c r="AQ76" i="6" s="1"/>
  <c r="AP75" i="6"/>
  <c r="AQ75" i="6" s="1"/>
  <c r="Y76" i="6"/>
  <c r="AA76" i="6" s="1"/>
  <c r="AB76" i="6" s="1"/>
  <c r="AU75" i="6"/>
  <c r="AV75" i="6" s="1"/>
  <c r="AS76" i="6"/>
  <c r="AU76" i="6" s="1"/>
  <c r="AV76" i="6" s="1"/>
  <c r="AI76" i="6"/>
  <c r="AK76" i="6" s="1"/>
  <c r="AL76" i="6" s="1"/>
  <c r="E39" i="35"/>
  <c r="G39" i="35" s="1"/>
  <c r="H39" i="35" s="1"/>
  <c r="O76" i="6"/>
  <c r="AZ75" i="6"/>
  <c r="BA75" i="6" s="1"/>
  <c r="AX76" i="6"/>
  <c r="AZ76" i="6" s="1"/>
  <c r="BA76" i="6" s="1"/>
  <c r="T76" i="6"/>
  <c r="BN75" i="6"/>
  <c r="V75" i="6"/>
  <c r="W75" i="6" s="1"/>
  <c r="BP74" i="6"/>
  <c r="BQ74" i="6" s="1"/>
  <c r="J37" i="35"/>
  <c r="L37" i="35" s="1"/>
  <c r="M37" i="35" s="1"/>
  <c r="G32" i="35"/>
  <c r="H32" i="35" s="1"/>
  <c r="G29" i="35" l="1"/>
  <c r="H29" i="35" s="1"/>
  <c r="V76" i="6"/>
  <c r="W76" i="6" s="1"/>
  <c r="BN80" i="6"/>
  <c r="BP80" i="6" s="1"/>
  <c r="BQ80" i="6" s="1"/>
  <c r="V80" i="6"/>
  <c r="W80" i="6" s="1"/>
  <c r="V79" i="6"/>
  <c r="W79" i="6" s="1"/>
  <c r="BN79" i="6"/>
  <c r="BP79" i="6" s="1"/>
  <c r="BQ79" i="6" s="1"/>
  <c r="Q76" i="6"/>
  <c r="R76" i="6" s="1"/>
  <c r="J81" i="6"/>
  <c r="L81" i="6" s="1"/>
  <c r="M81" i="6" s="1"/>
  <c r="O81" i="6"/>
  <c r="Q81" i="6" s="1"/>
  <c r="R81" i="6" s="1"/>
  <c r="AI81" i="6"/>
  <c r="AK81" i="6" s="1"/>
  <c r="AL81" i="6" s="1"/>
  <c r="AS81" i="6"/>
  <c r="AU81" i="6" s="1"/>
  <c r="AV81" i="6" s="1"/>
  <c r="AX81" i="6"/>
  <c r="AZ81" i="6" s="1"/>
  <c r="BA81" i="6" s="1"/>
  <c r="BH81" i="6"/>
  <c r="BJ81" i="6" s="1"/>
  <c r="BK81" i="6" s="1"/>
  <c r="BC81" i="6"/>
  <c r="BE81" i="6" s="1"/>
  <c r="BF81" i="6" s="1"/>
  <c r="E81" i="6"/>
  <c r="G81" i="6" s="1"/>
  <c r="H81" i="6" s="1"/>
  <c r="AN81" i="6"/>
  <c r="AP81" i="6" s="1"/>
  <c r="AQ81" i="6" s="1"/>
  <c r="AD81" i="6"/>
  <c r="AF81" i="6" s="1"/>
  <c r="AG81" i="6" s="1"/>
  <c r="T81" i="6"/>
  <c r="Y81" i="6"/>
  <c r="AA81" i="6" s="1"/>
  <c r="AB81" i="6" s="1"/>
  <c r="BP75" i="6"/>
  <c r="BQ75" i="6" s="1"/>
  <c r="J38" i="35"/>
  <c r="BN76" i="6"/>
  <c r="BP76" i="6" s="1"/>
  <c r="BQ76" i="6" s="1"/>
  <c r="Q79" i="6"/>
  <c r="R79" i="6" s="1"/>
  <c r="B82" i="6"/>
  <c r="L32" i="35"/>
  <c r="M32" i="35" s="1"/>
  <c r="L29" i="35"/>
  <c r="M29" i="35" s="1"/>
  <c r="G22" i="52"/>
  <c r="H22" i="52" s="1"/>
  <c r="BO22" i="52"/>
  <c r="BP22" i="52" s="1"/>
  <c r="G23" i="52"/>
  <c r="H23" i="52" s="1"/>
  <c r="BO23" i="52"/>
  <c r="BP23" i="52" s="1"/>
  <c r="G24" i="52"/>
  <c r="H24" i="52" s="1"/>
  <c r="BO24" i="52"/>
  <c r="BP24" i="52" s="1"/>
  <c r="G25" i="52"/>
  <c r="H25" i="52" s="1"/>
  <c r="BO25" i="52"/>
  <c r="BP25" i="52" s="1"/>
  <c r="G26" i="52"/>
  <c r="H26" i="52" s="1"/>
  <c r="BO26" i="52"/>
  <c r="BP26" i="52" s="1"/>
  <c r="G27" i="52"/>
  <c r="H27" i="52" s="1"/>
  <c r="BO27" i="52"/>
  <c r="BP27" i="52" s="1"/>
  <c r="F28" i="52"/>
  <c r="J82" i="6" l="1"/>
  <c r="O82" i="6"/>
  <c r="AS82" i="6"/>
  <c r="AU82" i="6" s="1"/>
  <c r="AV82" i="6" s="1"/>
  <c r="AN82" i="6"/>
  <c r="AP82" i="6" s="1"/>
  <c r="AQ82" i="6" s="1"/>
  <c r="BC82" i="6"/>
  <c r="BE82" i="6" s="1"/>
  <c r="BF82" i="6" s="1"/>
  <c r="Y82" i="6"/>
  <c r="AA82" i="6" s="1"/>
  <c r="AB82" i="6" s="1"/>
  <c r="T82" i="6"/>
  <c r="E82" i="6"/>
  <c r="G82" i="6" s="1"/>
  <c r="H82" i="6" s="1"/>
  <c r="AX82" i="6"/>
  <c r="AZ82" i="6" s="1"/>
  <c r="BA82" i="6" s="1"/>
  <c r="AD82" i="6"/>
  <c r="AF82" i="6" s="1"/>
  <c r="AG82" i="6" s="1"/>
  <c r="AI82" i="6"/>
  <c r="AK82" i="6" s="1"/>
  <c r="AL82" i="6" s="1"/>
  <c r="BH82" i="6"/>
  <c r="BJ82" i="6" s="1"/>
  <c r="BK82" i="6" s="1"/>
  <c r="V81" i="6"/>
  <c r="W81" i="6" s="1"/>
  <c r="BN81" i="6"/>
  <c r="BP81" i="6" s="1"/>
  <c r="BQ81" i="6" s="1"/>
  <c r="B83" i="6"/>
  <c r="J39" i="35"/>
  <c r="L39" i="35" s="1"/>
  <c r="M39" i="35" s="1"/>
  <c r="L38" i="35"/>
  <c r="M38" i="35" s="1"/>
  <c r="G28" i="52"/>
  <c r="H28" i="52" s="1"/>
  <c r="F58" i="52"/>
  <c r="F60" i="52" s="1"/>
  <c r="F13" i="35"/>
  <c r="BN28" i="52"/>
  <c r="G58" i="52"/>
  <c r="H58" i="52" s="1"/>
  <c r="J83" i="6" l="1"/>
  <c r="L83" i="6" s="1"/>
  <c r="M83" i="6" s="1"/>
  <c r="O83" i="6"/>
  <c r="Q83" i="6" s="1"/>
  <c r="R83" i="6" s="1"/>
  <c r="E83" i="6"/>
  <c r="BH83" i="6"/>
  <c r="AX83" i="6"/>
  <c r="T83" i="6"/>
  <c r="AD83" i="6"/>
  <c r="AF83" i="6" s="1"/>
  <c r="AG83" i="6" s="1"/>
  <c r="Y83" i="6"/>
  <c r="AA83" i="6" s="1"/>
  <c r="AB83" i="6" s="1"/>
  <c r="AI83" i="6"/>
  <c r="AN83" i="6"/>
  <c r="BC83" i="6"/>
  <c r="BE83" i="6" s="1"/>
  <c r="BF83" i="6" s="1"/>
  <c r="AS83" i="6"/>
  <c r="Q82" i="6"/>
  <c r="R82" i="6" s="1"/>
  <c r="V82" i="6"/>
  <c r="W82" i="6" s="1"/>
  <c r="BN82" i="6"/>
  <c r="BP82" i="6" s="1"/>
  <c r="BQ82" i="6" s="1"/>
  <c r="L82" i="6"/>
  <c r="M82" i="6" s="1"/>
  <c r="F63" i="52"/>
  <c r="G63" i="52" s="1"/>
  <c r="H63" i="52" s="1"/>
  <c r="G60" i="52"/>
  <c r="H60" i="52" s="1"/>
  <c r="BO28" i="52"/>
  <c r="BP28" i="52" s="1"/>
  <c r="BN58" i="52"/>
  <c r="G13" i="35"/>
  <c r="H13" i="35" s="1"/>
  <c r="F15" i="35"/>
  <c r="F18" i="35" s="1"/>
  <c r="Y84" i="6" l="1"/>
  <c r="AA84" i="6" s="1"/>
  <c r="AB84" i="6" s="1"/>
  <c r="J84" i="6"/>
  <c r="L84" i="6" s="1"/>
  <c r="M84" i="6" s="1"/>
  <c r="AD84" i="6"/>
  <c r="O84" i="6"/>
  <c r="Q84" i="6" s="1"/>
  <c r="R84" i="6" s="1"/>
  <c r="V83" i="6"/>
  <c r="W83" i="6" s="1"/>
  <c r="T84" i="6"/>
  <c r="BN83" i="6"/>
  <c r="BP83" i="6" s="1"/>
  <c r="BQ83" i="6" s="1"/>
  <c r="G83" i="6"/>
  <c r="H83" i="6" s="1"/>
  <c r="E84" i="6"/>
  <c r="BC84" i="6"/>
  <c r="AK83" i="6"/>
  <c r="AL83" i="6" s="1"/>
  <c r="AI84" i="6"/>
  <c r="E42" i="35" s="1"/>
  <c r="BJ83" i="6"/>
  <c r="BK83" i="6" s="1"/>
  <c r="BH84" i="6"/>
  <c r="AU83" i="6"/>
  <c r="AV83" i="6" s="1"/>
  <c r="AS84" i="6"/>
  <c r="AZ83" i="6"/>
  <c r="BA83" i="6" s="1"/>
  <c r="AX84" i="6"/>
  <c r="AP83" i="6"/>
  <c r="AQ83" i="6" s="1"/>
  <c r="AN84" i="6"/>
  <c r="BO58" i="52"/>
  <c r="BP58" i="52" s="1"/>
  <c r="BN60" i="52"/>
  <c r="BN63" i="52" s="1"/>
  <c r="BO63" i="52" s="1"/>
  <c r="BP63" i="52" s="1"/>
  <c r="K13" i="35"/>
  <c r="K15" i="35" s="1"/>
  <c r="K18" i="35" s="1"/>
  <c r="G15" i="35"/>
  <c r="H15" i="35" s="1"/>
  <c r="E44" i="35" l="1"/>
  <c r="G42" i="35"/>
  <c r="H42" i="35" s="1"/>
  <c r="Y86" i="6"/>
  <c r="AA86" i="6" s="1"/>
  <c r="AB86" i="6" s="1"/>
  <c r="O86" i="6"/>
  <c r="Q86" i="6" s="1"/>
  <c r="R86" i="6" s="1"/>
  <c r="J86" i="6"/>
  <c r="L86" i="6" s="1"/>
  <c r="M86" i="6" s="1"/>
  <c r="BN84" i="6"/>
  <c r="BP84" i="6" s="1"/>
  <c r="BQ84" i="6" s="1"/>
  <c r="AD86" i="6"/>
  <c r="AF86" i="6" s="1"/>
  <c r="AG86" i="6" s="1"/>
  <c r="AF84" i="6"/>
  <c r="AG84" i="6" s="1"/>
  <c r="BC86" i="6"/>
  <c r="BE86" i="6" s="1"/>
  <c r="BF86" i="6" s="1"/>
  <c r="BE84" i="6"/>
  <c r="BF84" i="6" s="1"/>
  <c r="AN86" i="6"/>
  <c r="AP86" i="6" s="1"/>
  <c r="AQ86" i="6" s="1"/>
  <c r="AP84" i="6"/>
  <c r="AQ84" i="6" s="1"/>
  <c r="G84" i="6"/>
  <c r="H84" i="6" s="1"/>
  <c r="E86" i="6"/>
  <c r="G86" i="6" s="1"/>
  <c r="H86" i="6" s="1"/>
  <c r="BH86" i="6"/>
  <c r="BJ86" i="6" s="1"/>
  <c r="BK86" i="6" s="1"/>
  <c r="BJ84" i="6"/>
  <c r="BK84" i="6" s="1"/>
  <c r="AX86" i="6"/>
  <c r="AZ86" i="6" s="1"/>
  <c r="BA86" i="6" s="1"/>
  <c r="AZ84" i="6"/>
  <c r="BA84" i="6" s="1"/>
  <c r="AS86" i="6"/>
  <c r="AU86" i="6" s="1"/>
  <c r="AV86" i="6" s="1"/>
  <c r="AU84" i="6"/>
  <c r="AV84" i="6" s="1"/>
  <c r="AI86" i="6"/>
  <c r="AK86" i="6" s="1"/>
  <c r="AL86" i="6" s="1"/>
  <c r="AK84" i="6"/>
  <c r="AL84" i="6" s="1"/>
  <c r="T86" i="6"/>
  <c r="V86" i="6" s="1"/>
  <c r="W86" i="6" s="1"/>
  <c r="V84" i="6"/>
  <c r="W84" i="6" s="1"/>
  <c r="L13" i="35"/>
  <c r="M13" i="35" s="1"/>
  <c r="G18" i="35"/>
  <c r="H18" i="35" s="1"/>
  <c r="F46" i="35"/>
  <c r="BO60" i="52"/>
  <c r="BP60" i="52" s="1"/>
  <c r="L15" i="35"/>
  <c r="M15" i="35" s="1"/>
  <c r="E46" i="35" l="1"/>
  <c r="G46" i="35" s="1"/>
  <c r="H46" i="35" s="1"/>
  <c r="G44" i="35"/>
  <c r="H44" i="35" s="1"/>
  <c r="BN86" i="6"/>
  <c r="J42" i="35"/>
  <c r="L18" i="35"/>
  <c r="M18" i="35" s="1"/>
  <c r="K46" i="35"/>
  <c r="J44" i="35" l="1"/>
  <c r="L42" i="35"/>
  <c r="M42" i="35" s="1"/>
  <c r="BP86" i="6"/>
  <c r="BQ86" i="6" s="1"/>
  <c r="BN87" i="6"/>
  <c r="J46" i="35" l="1"/>
  <c r="L46" i="35" s="1"/>
  <c r="M46" i="35" s="1"/>
  <c r="L44" i="35"/>
  <c r="M44" i="35" s="1"/>
</calcChain>
</file>

<file path=xl/sharedStrings.xml><?xml version="1.0" encoding="utf-8"?>
<sst xmlns="http://schemas.openxmlformats.org/spreadsheetml/2006/main" count="468" uniqueCount="218">
  <si>
    <t>Financial Oversight &amp; Management Board for Puerto Rico</t>
  </si>
  <si>
    <t>Puerto Rico Electric Power Authority</t>
  </si>
  <si>
    <t>Report Date</t>
  </si>
  <si>
    <t>I.</t>
  </si>
  <si>
    <t>Table of Contents ("CTRL + [" to go to each file)</t>
  </si>
  <si>
    <t xml:space="preserve"> Financial:</t>
  </si>
  <si>
    <t>General Text Color Guides</t>
  </si>
  <si>
    <t>Text Colors:</t>
  </si>
  <si>
    <t>Black</t>
  </si>
  <si>
    <t>(Intra Sheet) Formulas</t>
  </si>
  <si>
    <t>Green</t>
  </si>
  <si>
    <t>Link to another Tab</t>
  </si>
  <si>
    <t>Blue</t>
  </si>
  <si>
    <t>Hardcoded figures</t>
  </si>
  <si>
    <t>Red</t>
  </si>
  <si>
    <t>Key Assumption</t>
  </si>
  <si>
    <t>Preliminary Subject to Material Change</t>
  </si>
  <si>
    <t>B2A Summary</t>
  </si>
  <si>
    <t>FISCAL YEAR 2024</t>
  </si>
  <si>
    <t>As Of:</t>
  </si>
  <si>
    <t>($ millions)</t>
  </si>
  <si>
    <t xml:space="preserve">YTD </t>
  </si>
  <si>
    <t>Summary</t>
  </si>
  <si>
    <t>A.</t>
  </si>
  <si>
    <t>Revenue</t>
  </si>
  <si>
    <t>Total Gross Revenue</t>
  </si>
  <si>
    <t>Other Income</t>
  </si>
  <si>
    <t>Total Unconsolidated Revenue</t>
  </si>
  <si>
    <t>Bad Debt Expense</t>
  </si>
  <si>
    <t>CILT &amp; Subsidies</t>
  </si>
  <si>
    <t>Total Consolidated Revenue</t>
  </si>
  <si>
    <t>B.</t>
  </si>
  <si>
    <t>Expenses</t>
  </si>
  <si>
    <t>Fuel &amp; Purchased Power</t>
  </si>
  <si>
    <t>Genco:</t>
  </si>
  <si>
    <t>GenCo Operating &amp; Maintenance Expenses</t>
  </si>
  <si>
    <t>Total Genco Expenses</t>
  </si>
  <si>
    <t>HoldCo:</t>
  </si>
  <si>
    <t>HoldCo Labor Operating Expenses</t>
  </si>
  <si>
    <t>HoldCo Non-Labor / Other Operating Expenses</t>
  </si>
  <si>
    <t>Shared Services Agreement</t>
  </si>
  <si>
    <t>HoldCo Maintenance Projects Expense</t>
  </si>
  <si>
    <t xml:space="preserve">Total HoldCo Expenses </t>
  </si>
  <si>
    <t>HydroCo:</t>
  </si>
  <si>
    <t>HydroCo Labor Operating Expenses</t>
  </si>
  <si>
    <t>HydroCo Non-Labor / Other Operating Expenses</t>
  </si>
  <si>
    <t>HydroCo Maintenance Projects Expense</t>
  </si>
  <si>
    <t>Total HydroCo Expenses</t>
  </si>
  <si>
    <t>GridCo:</t>
  </si>
  <si>
    <t>GridCo Operating &amp; Maintenance Expenses</t>
  </si>
  <si>
    <t>Total Expenses</t>
  </si>
  <si>
    <t>C.</t>
  </si>
  <si>
    <t>Net Balance</t>
  </si>
  <si>
    <t>Puerto Rico Electric Power Authority (LUMA)</t>
  </si>
  <si>
    <t>Monthly Revenues</t>
  </si>
  <si>
    <t>Revenues</t>
  </si>
  <si>
    <t>Basic Revenue</t>
  </si>
  <si>
    <t>Residential</t>
  </si>
  <si>
    <t>Commercial</t>
  </si>
  <si>
    <t>Industrial</t>
  </si>
  <si>
    <t>Public Lighting</t>
  </si>
  <si>
    <t>Agricultural</t>
  </si>
  <si>
    <t>Others</t>
  </si>
  <si>
    <t>Total Basic Revenue</t>
  </si>
  <si>
    <t>Total Purchased Power</t>
  </si>
  <si>
    <t>CILT</t>
  </si>
  <si>
    <t>Total CILT</t>
  </si>
  <si>
    <t>Subsidies</t>
  </si>
  <si>
    <t>Total Subsidies</t>
  </si>
  <si>
    <t>Energy Efficiency</t>
  </si>
  <si>
    <t>Total Energy Efficiency</t>
  </si>
  <si>
    <t>Total Revenue</t>
  </si>
  <si>
    <t>Check</t>
  </si>
  <si>
    <t>YTD Certified Budget</t>
  </si>
  <si>
    <t>Fuel and Purchased Power</t>
  </si>
  <si>
    <t>Fuel</t>
  </si>
  <si>
    <t>Purchased Power - Conventional Power</t>
  </si>
  <si>
    <t>Purchased Power - Renewable Power</t>
  </si>
  <si>
    <t>Total Fuel and Purchased Power</t>
  </si>
  <si>
    <t>GenCo - Operations &amp; Maintenance Expenses</t>
  </si>
  <si>
    <t>Labor</t>
  </si>
  <si>
    <t>Genco Labor Operating Expenses</t>
  </si>
  <si>
    <t>Genco Non-Labor / Other Operating Expenses</t>
  </si>
  <si>
    <t>Shared Services Agreement Impact</t>
  </si>
  <si>
    <t>Operator Service Fees</t>
  </si>
  <si>
    <t>Maintenance Projects Expenses</t>
  </si>
  <si>
    <t>Total Genco Labor Operating Expenses</t>
  </si>
  <si>
    <t>HoldCo (PropertyCo) – Operating &amp; Maintenance Expenses</t>
  </si>
  <si>
    <t>Salaries &amp; Wages</t>
  </si>
  <si>
    <t>Pension &amp; Benefits</t>
  </si>
  <si>
    <t>Overtime Pay</t>
  </si>
  <si>
    <t>Overtime Benefits</t>
  </si>
  <si>
    <t>Total Non-Labor/Other Operating Expense</t>
  </si>
  <si>
    <t>Non-Labor / Other Operating Expenses</t>
  </si>
  <si>
    <t>Materials &amp; Supplies</t>
  </si>
  <si>
    <t>Transportation, Per Diem, and Mileage</t>
  </si>
  <si>
    <t>Retiree Medical Benefits</t>
  </si>
  <si>
    <t>Security</t>
  </si>
  <si>
    <t>Utilities &amp; Rents</t>
  </si>
  <si>
    <t>Legal Services</t>
  </si>
  <si>
    <t>Communications Expenses</t>
  </si>
  <si>
    <t>Professional &amp; Technical Outsourced Services</t>
  </si>
  <si>
    <t>Regulation and Environmental Inspection</t>
  </si>
  <si>
    <t>External Audit Services</t>
  </si>
  <si>
    <t>Equipment, Inspections, Repairs &amp; Other</t>
  </si>
  <si>
    <t>PREPA Restructuring &amp; Title III</t>
  </si>
  <si>
    <t>FOMB Advisor Costs allocated to PREPA</t>
  </si>
  <si>
    <t>Total HoldCo Non-Labor / Other Operation Expenses</t>
  </si>
  <si>
    <t>Shared Service Agreement</t>
  </si>
  <si>
    <t>Total HoldCo Operating &amp; Maintenance Expenses</t>
  </si>
  <si>
    <t>D.</t>
  </si>
  <si>
    <t>HydroCo – Operating &amp; Maintenance Expenses</t>
  </si>
  <si>
    <t>Total HydroCo Labor Operating Expenses</t>
  </si>
  <si>
    <t>Total HydroCo Non-Labor / Other Operating Expenses</t>
  </si>
  <si>
    <t>Total HydroCo Operating &amp; Maintenance Expenses</t>
  </si>
  <si>
    <t>E.</t>
  </si>
  <si>
    <t>GridCo - Operating &amp; Maintenance Expenses</t>
  </si>
  <si>
    <t>GridCo Labor Operating Expenses</t>
  </si>
  <si>
    <t>GridCo Non-Labor / Other Operating Expenses</t>
  </si>
  <si>
    <t>2% Reserve</t>
  </si>
  <si>
    <t>Total GridCo Operating &amp; Maintenance Expenses</t>
  </si>
  <si>
    <t>Total Operating &amp; Maintenance Expenses</t>
  </si>
  <si>
    <t>Variance Detail</t>
  </si>
  <si>
    <t>Variance #1</t>
  </si>
  <si>
    <t>Budget
YTD</t>
  </si>
  <si>
    <t>Actual
YTD</t>
  </si>
  <si>
    <t>Variance
($)</t>
  </si>
  <si>
    <t>Variance Explanation</t>
  </si>
  <si>
    <t>Root Cause</t>
  </si>
  <si>
    <t>Corrective Action</t>
  </si>
  <si>
    <t>Budget Horizontal Variance YTD
(%)</t>
  </si>
  <si>
    <t>FOMB Category:</t>
  </si>
  <si>
    <t>Account:</t>
  </si>
  <si>
    <t>Pension and Benefits</t>
  </si>
  <si>
    <t>July-23</t>
  </si>
  <si>
    <t>FY24 Total</t>
  </si>
  <si>
    <t>HoldCo- Pension and Benefits</t>
  </si>
  <si>
    <t>Pension Benefits</t>
  </si>
  <si>
    <t>Loan Guaranties</t>
  </si>
  <si>
    <t>Work Comp Insurance</t>
  </si>
  <si>
    <t>Social Security</t>
  </si>
  <si>
    <t>Medicare</t>
  </si>
  <si>
    <t>Christmas Bonus</t>
  </si>
  <si>
    <t>Health Plan</t>
  </si>
  <si>
    <t>Total</t>
  </si>
  <si>
    <t>HydroCo - Pension and Benefits</t>
  </si>
  <si>
    <t xml:space="preserve">Health Plan </t>
  </si>
  <si>
    <t xml:space="preserve">EXHIBIT 1 - BUDGET - REVENUES </t>
  </si>
  <si>
    <t>PUERTO RICO ELECTRIC POWER AUTHORITY</t>
  </si>
  <si>
    <t>Q1</t>
  </si>
  <si>
    <t>Q2</t>
  </si>
  <si>
    <t>Q3</t>
  </si>
  <si>
    <t>Q4</t>
  </si>
  <si>
    <t>$ Thousand</t>
  </si>
  <si>
    <t>FY24 Budget</t>
  </si>
  <si>
    <t>FY24</t>
  </si>
  <si>
    <t>BASIC REVENUE</t>
  </si>
  <si>
    <t xml:space="preserve">  Residential</t>
  </si>
  <si>
    <t xml:space="preserve">  Commercial</t>
  </si>
  <si>
    <t xml:space="preserve">  Industrial</t>
  </si>
  <si>
    <t xml:space="preserve">  Public Lighting</t>
  </si>
  <si>
    <t xml:space="preserve">  Agricultural</t>
  </si>
  <si>
    <t xml:space="preserve">  Others</t>
  </si>
  <si>
    <t xml:space="preserve">    TOTAL</t>
  </si>
  <si>
    <t xml:space="preserve">    Total</t>
  </si>
  <si>
    <t>FUEL &amp; PURCHASED POWER</t>
  </si>
  <si>
    <t>SUBSIDIES</t>
  </si>
  <si>
    <t xml:space="preserve"> </t>
  </si>
  <si>
    <t>EXHIBIT 1 - BUDGET - EXPENSES</t>
  </si>
  <si>
    <t xml:space="preserve"> BUDGET - EXPENSES ALLOCATION</t>
  </si>
  <si>
    <t xml:space="preserve">FY24 MONTHLY BUDGET - EXPENSES </t>
  </si>
  <si>
    <t>TOTAL</t>
  </si>
  <si>
    <t>CHECK</t>
  </si>
  <si>
    <t xml:space="preserve">A. Fuel &amp; Purchased Power </t>
  </si>
  <si>
    <t>Purchased Power - Conventional</t>
  </si>
  <si>
    <t>Purchased Power - Renewable</t>
  </si>
  <si>
    <t>Total Fuel &amp; Purchase Power Expenses</t>
  </si>
  <si>
    <t>B. GenCo - Operations &amp; Maintenance Expenses</t>
  </si>
  <si>
    <t>Total GenCo Operating &amp; Maintenance Expenses</t>
  </si>
  <si>
    <t>C. HoldCo (PropertyCo) – Operating &amp; Maintenance Expenses</t>
  </si>
  <si>
    <t>Total HoldCo Labor Operating Expenses</t>
  </si>
  <si>
    <t>D. HydroCo – Operating &amp; Maintenance Expenses</t>
  </si>
  <si>
    <t>E. GridCo - Operating &amp; Maintenance Expenses</t>
  </si>
  <si>
    <t>Surplus / (Deficit) Before Legacy Pension and Debt Obligations</t>
  </si>
  <si>
    <t xml:space="preserve"> Residential</t>
  </si>
  <si>
    <t xml:space="preserve"> Commercial</t>
  </si>
  <si>
    <t xml:space="preserve"> Industrial</t>
  </si>
  <si>
    <t xml:space="preserve"> Public Lighting</t>
  </si>
  <si>
    <t xml:space="preserve"> Agricultural</t>
  </si>
  <si>
    <t xml:space="preserve"> Others</t>
  </si>
  <si>
    <t>Variance #2</t>
  </si>
  <si>
    <t xml:space="preserve">        </t>
  </si>
  <si>
    <t>cross check</t>
  </si>
  <si>
    <t>Generation Maintenance Reserve</t>
  </si>
  <si>
    <t>May</t>
  </si>
  <si>
    <t>FY25 Budget</t>
  </si>
  <si>
    <t>FISCAL YEAR 2025</t>
  </si>
  <si>
    <t>Consumption</t>
  </si>
  <si>
    <t>Month</t>
  </si>
  <si>
    <t>Fuel Expenditure</t>
  </si>
  <si>
    <t>Feb</t>
  </si>
  <si>
    <t>Jan</t>
  </si>
  <si>
    <t>Dec</t>
  </si>
  <si>
    <t>Nov</t>
  </si>
  <si>
    <t>Oct</t>
  </si>
  <si>
    <t>Sep</t>
  </si>
  <si>
    <t>Aug</t>
  </si>
  <si>
    <t>Jul</t>
  </si>
  <si>
    <t>Mar</t>
  </si>
  <si>
    <t>Apr</t>
  </si>
  <si>
    <t>Jun</t>
  </si>
  <si>
    <t>Operatator Fee to Genera</t>
  </si>
  <si>
    <t>PROVIDED BY JOSE CARRASCO</t>
  </si>
  <si>
    <t>Provided by Jose Roque</t>
  </si>
  <si>
    <t>FY25 Monthly Expenses</t>
  </si>
  <si>
    <t>`</t>
  </si>
  <si>
    <t>FY25 Monthly B2A Summary</t>
  </si>
  <si>
    <t>FY25 Monthly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</si>
</sst>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_)"/>
    <numFmt numFmtId="167" formatCode="0.00_);\(0.00\)"/>
    <numFmt numFmtId="168" formatCode="&quot;$&quot;#,,"/>
    <numFmt numFmtId="169" formatCode="[$-409]mmmm\-yy;@"/>
    <numFmt numFmtId="170" formatCode="0.0%_);[Red]\(0.0%\)"/>
    <numFmt numFmtId="171" formatCode="&quot;$&quot;#,##0"/>
    <numFmt numFmtId="172" formatCode="&quot;$&quot;#,##0_);\(&quot;$&quot;#,##0\);_(* &quot; - &quot;_)"/>
    <numFmt numFmtId="173" formatCode="0.000"/>
    <numFmt numFmtId="174" formatCode="[$-409]mmm\-yy;@"/>
    <numFmt numFmtId="175" formatCode="_(* #,##0.0_);_(* \(#,##0.0\);_(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Calibri"/>
      <family val="2"/>
      <scheme val="minor"/>
    </font>
    <font>
      <b/>
      <sz val="10"/>
      <color theme="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7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166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8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5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8">
    <xf numFmtId="0" fontId="0" fillId="0" borderId="0" xfId="0"/>
    <xf numFmtId="43" fontId="0" fillId="0" borderId="0" xfId="7" applyFont="1"/>
    <xf numFmtId="0" fontId="10" fillId="0" borderId="0" xfId="0" applyFont="1" applyAlignment="1">
      <alignment horizontal="left" vertical="center" readingOrder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164" fontId="0" fillId="0" borderId="0" xfId="1" applyNumberFormat="1" applyFont="1" applyFill="1"/>
    <xf numFmtId="167" fontId="0" fillId="0" borderId="0" xfId="0" applyNumberFormat="1"/>
    <xf numFmtId="0" fontId="2" fillId="0" borderId="0" xfId="0" applyFont="1" applyAlignment="1">
      <alignment horizontal="left"/>
    </xf>
    <xf numFmtId="10" fontId="0" fillId="0" borderId="0" xfId="3" applyNumberFormat="1" applyFont="1"/>
    <xf numFmtId="165" fontId="0" fillId="0" borderId="0" xfId="2" applyNumberFormat="1" applyFont="1"/>
    <xf numFmtId="165" fontId="0" fillId="0" borderId="0" xfId="2" applyNumberFormat="1" applyFont="1" applyFill="1"/>
    <xf numFmtId="165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wrapText="1"/>
    </xf>
    <xf numFmtId="168" fontId="0" fillId="0" borderId="0" xfId="0" applyNumberFormat="1"/>
    <xf numFmtId="168" fontId="0" fillId="0" borderId="0" xfId="2" applyNumberFormat="1" applyFont="1"/>
    <xf numFmtId="0" fontId="3" fillId="5" borderId="6" xfId="0" applyFont="1" applyFill="1" applyBorder="1"/>
    <xf numFmtId="169" fontId="12" fillId="6" borderId="0" xfId="0" applyNumberFormat="1" applyFont="1" applyFill="1" applyAlignment="1">
      <alignment horizontal="centerContinuous" vertical="center" wrapText="1"/>
    </xf>
    <xf numFmtId="0" fontId="12" fillId="6" borderId="0" xfId="0" applyFont="1" applyFill="1" applyAlignment="1">
      <alignment horizontal="centerContinuous" vertical="center" wrapText="1"/>
    </xf>
    <xf numFmtId="0" fontId="12" fillId="6" borderId="0" xfId="0" applyFont="1" applyFill="1" applyAlignment="1">
      <alignment horizontal="center" vertical="center" wrapText="1"/>
    </xf>
    <xf numFmtId="164" fontId="17" fillId="0" borderId="0" xfId="1" applyNumberFormat="1" applyFont="1" applyFill="1"/>
    <xf numFmtId="164" fontId="2" fillId="0" borderId="5" xfId="1" applyNumberFormat="1" applyFont="1" applyFill="1" applyBorder="1"/>
    <xf numFmtId="164" fontId="16" fillId="3" borderId="0" xfId="1" applyNumberFormat="1" applyFont="1" applyFill="1"/>
    <xf numFmtId="165" fontId="2" fillId="0" borderId="5" xfId="0" applyNumberFormat="1" applyFont="1" applyBorder="1"/>
    <xf numFmtId="165" fontId="2" fillId="0" borderId="12" xfId="0" applyNumberFormat="1" applyFont="1" applyBorder="1"/>
    <xf numFmtId="10" fontId="2" fillId="0" borderId="12" xfId="3" applyNumberFormat="1" applyFont="1" applyBorder="1"/>
    <xf numFmtId="165" fontId="2" fillId="0" borderId="13" xfId="0" applyNumberFormat="1" applyFont="1" applyBorder="1"/>
    <xf numFmtId="165" fontId="2" fillId="0" borderId="13" xfId="2" applyNumberFormat="1" applyFont="1" applyBorder="1"/>
    <xf numFmtId="10" fontId="2" fillId="0" borderId="13" xfId="3" applyNumberFormat="1" applyFont="1" applyBorder="1"/>
    <xf numFmtId="165" fontId="2" fillId="0" borderId="5" xfId="2" applyNumberFormat="1" applyFont="1" applyBorder="1"/>
    <xf numFmtId="170" fontId="0" fillId="0" borderId="0" xfId="3" applyNumberFormat="1" applyFont="1" applyFill="1" applyAlignment="1">
      <alignment horizontal="right"/>
    </xf>
    <xf numFmtId="170" fontId="2" fillId="0" borderId="5" xfId="3" applyNumberFormat="1" applyFont="1" applyFill="1" applyBorder="1" applyAlignment="1">
      <alignment horizontal="right"/>
    </xf>
    <xf numFmtId="10" fontId="0" fillId="0" borderId="0" xfId="3" applyNumberFormat="1" applyFont="1" applyAlignment="1">
      <alignment horizontal="right"/>
    </xf>
    <xf numFmtId="0" fontId="0" fillId="0" borderId="0" xfId="0" applyAlignment="1">
      <alignment horizontal="right"/>
    </xf>
    <xf numFmtId="170" fontId="2" fillId="0" borderId="13" xfId="3" applyNumberFormat="1" applyFont="1" applyFill="1" applyBorder="1" applyAlignment="1">
      <alignment horizontal="right"/>
    </xf>
    <xf numFmtId="164" fontId="5" fillId="0" borderId="0" xfId="1" applyNumberFormat="1" applyFont="1" applyFill="1"/>
    <xf numFmtId="10" fontId="0" fillId="0" borderId="0" xfId="3" applyNumberFormat="1" applyFont="1" applyFill="1"/>
    <xf numFmtId="165" fontId="2" fillId="0" borderId="13" xfId="2" applyNumberFormat="1" applyFont="1" applyFill="1" applyBorder="1"/>
    <xf numFmtId="165" fontId="2" fillId="0" borderId="5" xfId="2" applyNumberFormat="1" applyFont="1" applyFill="1" applyBorder="1"/>
    <xf numFmtId="0" fontId="14" fillId="0" borderId="0" xfId="0" applyFont="1"/>
    <xf numFmtId="0" fontId="14" fillId="2" borderId="0" xfId="0" applyFont="1" applyFill="1"/>
    <xf numFmtId="0" fontId="23" fillId="0" borderId="0" xfId="21" applyFont="1"/>
    <xf numFmtId="0" fontId="21" fillId="0" borderId="8" xfId="21" applyFont="1" applyBorder="1"/>
    <xf numFmtId="0" fontId="21" fillId="0" borderId="11" xfId="21" applyFont="1" applyBorder="1" applyAlignment="1">
      <alignment horizontal="right"/>
    </xf>
    <xf numFmtId="0" fontId="21" fillId="0" borderId="2" xfId="21" applyFont="1" applyBorder="1"/>
    <xf numFmtId="0" fontId="21" fillId="0" borderId="0" xfId="21" applyFont="1"/>
    <xf numFmtId="0" fontId="24" fillId="0" borderId="8" xfId="0" applyFont="1" applyBorder="1" applyAlignment="1">
      <alignment vertical="center"/>
    </xf>
    <xf numFmtId="0" fontId="23" fillId="0" borderId="11" xfId="21" applyFont="1" applyBorder="1"/>
    <xf numFmtId="0" fontId="23" fillId="2" borderId="0" xfId="21" applyFont="1" applyFill="1"/>
    <xf numFmtId="0" fontId="25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3" fillId="0" borderId="2" xfId="21" applyFont="1" applyBorder="1" applyAlignment="1">
      <alignment horizontal="left" indent="1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indent="1"/>
    </xf>
    <xf numFmtId="0" fontId="21" fillId="0" borderId="4" xfId="21" applyFont="1" applyBorder="1"/>
    <xf numFmtId="0" fontId="23" fillId="0" borderId="4" xfId="21" applyFont="1" applyBorder="1" applyAlignment="1">
      <alignment horizontal="left" indent="1"/>
    </xf>
    <xf numFmtId="0" fontId="23" fillId="0" borderId="7" xfId="21" applyFont="1" applyBorder="1"/>
    <xf numFmtId="0" fontId="21" fillId="0" borderId="9" xfId="21" applyFont="1" applyBorder="1"/>
    <xf numFmtId="0" fontId="26" fillId="0" borderId="8" xfId="21" applyFont="1" applyBorder="1" applyAlignment="1">
      <alignment horizontal="left"/>
    </xf>
    <xf numFmtId="0" fontId="27" fillId="0" borderId="2" xfId="21" applyFont="1" applyBorder="1" applyAlignment="1">
      <alignment horizontal="left" indent="2"/>
    </xf>
    <xf numFmtId="0" fontId="23" fillId="0" borderId="2" xfId="21" applyFont="1" applyBorder="1" applyAlignment="1">
      <alignment horizontal="left" indent="2"/>
    </xf>
    <xf numFmtId="0" fontId="21" fillId="0" borderId="2" xfId="21" applyFont="1" applyBorder="1" applyAlignment="1">
      <alignment horizontal="left" indent="1"/>
    </xf>
    <xf numFmtId="0" fontId="26" fillId="0" borderId="2" xfId="21" applyFont="1" applyBorder="1" applyAlignment="1">
      <alignment horizontal="left"/>
    </xf>
    <xf numFmtId="1" fontId="23" fillId="0" borderId="0" xfId="21" applyNumberFormat="1" applyFont="1"/>
    <xf numFmtId="0" fontId="21" fillId="0" borderId="2" xfId="21" applyFont="1" applyBorder="1" applyAlignment="1">
      <alignment horizontal="left" vertical="top" indent="1"/>
    </xf>
    <xf numFmtId="0" fontId="28" fillId="0" borderId="0" xfId="21" applyFont="1"/>
    <xf numFmtId="0" fontId="2" fillId="0" borderId="0" xfId="0" applyFont="1" applyAlignment="1">
      <alignment horizontal="right"/>
    </xf>
    <xf numFmtId="164" fontId="14" fillId="0" borderId="0" xfId="1" applyNumberFormat="1" applyFont="1" applyFill="1" applyBorder="1" applyAlignment="1">
      <alignment horizontal="left" indent="1"/>
    </xf>
    <xf numFmtId="164" fontId="19" fillId="0" borderId="0" xfId="2" applyNumberFormat="1" applyFont="1" applyFill="1" applyBorder="1"/>
    <xf numFmtId="164" fontId="19" fillId="0" borderId="0" xfId="1" applyNumberFormat="1" applyFont="1" applyFill="1" applyBorder="1" applyAlignment="1">
      <alignment horizontal="left" indent="1"/>
    </xf>
    <xf numFmtId="165" fontId="19" fillId="0" borderId="0" xfId="2" applyNumberFormat="1" applyFont="1" applyFill="1" applyBorder="1" applyAlignment="1">
      <alignment horizontal="left" indent="1"/>
    </xf>
    <xf numFmtId="0" fontId="2" fillId="0" borderId="0" xfId="21" applyFont="1" applyAlignment="1">
      <alignment horizontal="left" indent="1"/>
    </xf>
    <xf numFmtId="0" fontId="22" fillId="0" borderId="0" xfId="0" applyFont="1" applyAlignment="1">
      <alignment horizontal="right"/>
    </xf>
    <xf numFmtId="0" fontId="1" fillId="0" borderId="0" xfId="21"/>
    <xf numFmtId="171" fontId="0" fillId="0" borderId="0" xfId="0" applyNumberFormat="1" applyAlignment="1">
      <alignment horizontal="right"/>
    </xf>
    <xf numFmtId="171" fontId="23" fillId="0" borderId="0" xfId="1" applyNumberFormat="1" applyFont="1" applyAlignment="1">
      <alignment horizontal="right"/>
    </xf>
    <xf numFmtId="171" fontId="28" fillId="0" borderId="0" xfId="1" applyNumberFormat="1" applyFont="1" applyAlignment="1">
      <alignment horizontal="right"/>
    </xf>
    <xf numFmtId="172" fontId="23" fillId="2" borderId="0" xfId="21" applyNumberFormat="1" applyFont="1" applyFill="1"/>
    <xf numFmtId="44" fontId="9" fillId="2" borderId="0" xfId="9" applyNumberFormat="1" applyFont="1" applyFill="1"/>
    <xf numFmtId="172" fontId="0" fillId="0" borderId="0" xfId="0" applyNumberFormat="1"/>
    <xf numFmtId="172" fontId="23" fillId="0" borderId="3" xfId="1" applyNumberFormat="1" applyFont="1" applyFill="1" applyBorder="1" applyAlignment="1">
      <alignment horizontal="right"/>
    </xf>
    <xf numFmtId="172" fontId="21" fillId="0" borderId="11" xfId="1" applyNumberFormat="1" applyFont="1" applyFill="1" applyBorder="1" applyAlignment="1">
      <alignment horizontal="right"/>
    </xf>
    <xf numFmtId="172" fontId="21" fillId="0" borderId="3" xfId="1" applyNumberFormat="1" applyFont="1" applyFill="1" applyBorder="1" applyAlignment="1">
      <alignment horizontal="right"/>
    </xf>
    <xf numFmtId="172" fontId="23" fillId="0" borderId="3" xfId="1" applyNumberFormat="1" applyFont="1" applyBorder="1" applyAlignment="1">
      <alignment horizontal="right"/>
    </xf>
    <xf numFmtId="171" fontId="23" fillId="0" borderId="11" xfId="1" applyNumberFormat="1" applyFont="1" applyFill="1" applyBorder="1" applyAlignment="1">
      <alignment horizontal="right"/>
    </xf>
    <xf numFmtId="17" fontId="2" fillId="0" borderId="0" xfId="21" applyNumberFormat="1" applyFont="1" applyAlignment="1">
      <alignment horizontal="center" vertical="center"/>
    </xf>
    <xf numFmtId="171" fontId="21" fillId="0" borderId="10" xfId="1" applyNumberFormat="1" applyFont="1" applyBorder="1" applyAlignment="1">
      <alignment horizontal="right" wrapText="1"/>
    </xf>
    <xf numFmtId="0" fontId="2" fillId="0" borderId="0" xfId="21" applyFont="1" applyAlignment="1">
      <alignment horizontal="center" vertical="center"/>
    </xf>
    <xf numFmtId="0" fontId="21" fillId="0" borderId="1" xfId="21" applyFont="1" applyBorder="1" applyAlignment="1">
      <alignment horizontal="centerContinuous"/>
    </xf>
    <xf numFmtId="0" fontId="21" fillId="0" borderId="21" xfId="21" applyFont="1" applyBorder="1" applyAlignment="1">
      <alignment horizontal="centerContinuous"/>
    </xf>
    <xf numFmtId="0" fontId="31" fillId="0" borderId="0" xfId="0" applyFont="1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164" fontId="0" fillId="0" borderId="0" xfId="0" applyNumberFormat="1" applyAlignment="1">
      <alignment horizontal="left" wrapText="1"/>
    </xf>
    <xf numFmtId="164" fontId="0" fillId="0" borderId="0" xfId="0" applyNumberFormat="1"/>
    <xf numFmtId="170" fontId="2" fillId="0" borderId="0" xfId="3" applyNumberFormat="1" applyFont="1" applyFill="1" applyBorder="1" applyAlignment="1">
      <alignment horizontal="right"/>
    </xf>
    <xf numFmtId="164" fontId="17" fillId="0" borderId="0" xfId="1" applyNumberFormat="1" applyFont="1" applyFill="1" applyBorder="1"/>
    <xf numFmtId="164" fontId="0" fillId="0" borderId="0" xfId="1" applyNumberFormat="1" applyFont="1" applyFill="1" applyBorder="1"/>
    <xf numFmtId="170" fontId="0" fillId="0" borderId="0" xfId="3" applyNumberFormat="1" applyFont="1" applyFill="1" applyBorder="1" applyAlignment="1">
      <alignment horizontal="right"/>
    </xf>
    <xf numFmtId="165" fontId="2" fillId="0" borderId="0" xfId="2" applyNumberFormat="1" applyFont="1" applyBorder="1"/>
    <xf numFmtId="168" fontId="0" fillId="0" borderId="0" xfId="2" applyNumberFormat="1" applyFont="1" applyBorder="1"/>
    <xf numFmtId="10" fontId="0" fillId="0" borderId="0" xfId="3" applyNumberFormat="1" applyFont="1" applyBorder="1"/>
    <xf numFmtId="169" fontId="12" fillId="8" borderId="0" xfId="0" applyNumberFormat="1" applyFont="1" applyFill="1" applyAlignment="1">
      <alignment horizontal="centerContinuous" vertical="center" wrapText="1"/>
    </xf>
    <xf numFmtId="0" fontId="12" fillId="8" borderId="0" xfId="0" applyFont="1" applyFill="1" applyAlignment="1">
      <alignment horizontal="centerContinuous" vertical="center" wrapText="1"/>
    </xf>
    <xf numFmtId="0" fontId="1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4"/>
    </xf>
    <xf numFmtId="0" fontId="31" fillId="0" borderId="0" xfId="0" applyFont="1" applyAlignment="1">
      <alignment horizontal="left" indent="1"/>
    </xf>
    <xf numFmtId="0" fontId="19" fillId="0" borderId="0" xfId="22" applyFont="1" applyAlignment="1">
      <alignment horizontal="left" vertical="center" indent="3"/>
    </xf>
    <xf numFmtId="0" fontId="6" fillId="0" borderId="0" xfId="0" applyFont="1" applyAlignment="1">
      <alignment horizontal="left"/>
    </xf>
    <xf numFmtId="164" fontId="1" fillId="0" borderId="0" xfId="1" applyNumberFormat="1" applyFont="1" applyFill="1" applyBorder="1"/>
    <xf numFmtId="170" fontId="1" fillId="0" borderId="0" xfId="3" applyNumberFormat="1" applyFont="1" applyFill="1" applyBorder="1" applyAlignment="1">
      <alignment horizontal="right"/>
    </xf>
    <xf numFmtId="165" fontId="1" fillId="0" borderId="0" xfId="2" applyNumberFormat="1" applyFont="1" applyBorder="1"/>
    <xf numFmtId="165" fontId="17" fillId="0" borderId="0" xfId="2" applyNumberFormat="1" applyFont="1" applyBorder="1"/>
    <xf numFmtId="169" fontId="3" fillId="0" borderId="0" xfId="0" applyNumberFormat="1" applyFont="1"/>
    <xf numFmtId="0" fontId="12" fillId="4" borderId="0" xfId="0" applyFont="1" applyFill="1" applyAlignment="1">
      <alignment horizontal="center" vertical="center" wrapText="1"/>
    </xf>
    <xf numFmtId="169" fontId="12" fillId="4" borderId="0" xfId="0" applyNumberFormat="1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Continuous" vertical="center" wrapText="1"/>
    </xf>
    <xf numFmtId="0" fontId="29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 vertical="center" readingOrder="1"/>
    </xf>
    <xf numFmtId="14" fontId="32" fillId="8" borderId="0" xfId="0" applyNumberFormat="1" applyFont="1" applyFill="1" applyAlignment="1">
      <alignment horizontal="left"/>
    </xf>
    <xf numFmtId="14" fontId="32" fillId="8" borderId="0" xfId="0" applyNumberFormat="1" applyFont="1" applyFill="1"/>
    <xf numFmtId="0" fontId="32" fillId="8" borderId="0" xfId="0" applyFont="1" applyFill="1"/>
    <xf numFmtId="0" fontId="0" fillId="0" borderId="20" xfId="0" applyBorder="1"/>
    <xf numFmtId="0" fontId="0" fillId="0" borderId="27" xfId="0" applyBorder="1"/>
    <xf numFmtId="0" fontId="0" fillId="0" borderId="19" xfId="0" applyBorder="1"/>
    <xf numFmtId="0" fontId="0" fillId="0" borderId="14" xfId="0" applyBorder="1"/>
    <xf numFmtId="0" fontId="34" fillId="0" borderId="0" xfId="0" applyFont="1" applyAlignment="1">
      <alignment horizontal="left" indent="1"/>
    </xf>
    <xf numFmtId="0" fontId="0" fillId="0" borderId="18" xfId="0" applyBorder="1"/>
    <xf numFmtId="0" fontId="2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0" fillId="0" borderId="17" xfId="0" applyBorder="1"/>
    <xf numFmtId="0" fontId="0" fillId="0" borderId="16" xfId="0" applyBorder="1"/>
    <xf numFmtId="0" fontId="0" fillId="0" borderId="15" xfId="0" applyBorder="1"/>
    <xf numFmtId="0" fontId="0" fillId="7" borderId="24" xfId="0" applyFill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7" borderId="26" xfId="0" applyFont="1" applyFill="1" applyBorder="1" applyAlignment="1">
      <alignment horizontal="left" vertical="top"/>
    </xf>
    <xf numFmtId="0" fontId="36" fillId="0" borderId="0" xfId="0" applyFont="1" applyAlignment="1">
      <alignment horizontal="left" indent="1"/>
    </xf>
    <xf numFmtId="0" fontId="16" fillId="0" borderId="0" xfId="0" applyFont="1"/>
    <xf numFmtId="0" fontId="3" fillId="4" borderId="0" xfId="0" applyFont="1" applyFill="1"/>
    <xf numFmtId="0" fontId="37" fillId="4" borderId="0" xfId="0" applyFont="1" applyFill="1"/>
    <xf numFmtId="0" fontId="38" fillId="4" borderId="0" xfId="0" applyFont="1" applyFill="1"/>
    <xf numFmtId="0" fontId="37" fillId="4" borderId="1" xfId="0" applyFont="1" applyFill="1" applyBorder="1"/>
    <xf numFmtId="0" fontId="3" fillId="4" borderId="1" xfId="0" applyFont="1" applyFill="1" applyBorder="1"/>
    <xf numFmtId="0" fontId="30" fillId="8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34" fillId="0" borderId="0" xfId="21" applyFont="1"/>
    <xf numFmtId="43" fontId="1" fillId="0" borderId="0" xfId="21" applyNumberFormat="1"/>
    <xf numFmtId="43" fontId="1" fillId="0" borderId="12" xfId="21" applyNumberFormat="1" applyBorder="1"/>
    <xf numFmtId="165" fontId="39" fillId="0" borderId="11" xfId="2" applyNumberFormat="1" applyFont="1" applyBorder="1"/>
    <xf numFmtId="43" fontId="1" fillId="0" borderId="0" xfId="1" applyBorder="1"/>
    <xf numFmtId="37" fontId="40" fillId="0" borderId="3" xfId="21" applyNumberFormat="1" applyFont="1" applyBorder="1"/>
    <xf numFmtId="43" fontId="2" fillId="0" borderId="0" xfId="21" applyNumberFormat="1" applyFont="1"/>
    <xf numFmtId="38" fontId="40" fillId="0" borderId="3" xfId="21" applyNumberFormat="1" applyFont="1" applyBorder="1"/>
    <xf numFmtId="0" fontId="2" fillId="0" borderId="0" xfId="21" applyFont="1"/>
    <xf numFmtId="43" fontId="2" fillId="0" borderId="6" xfId="21" applyNumberFormat="1" applyFont="1" applyBorder="1"/>
    <xf numFmtId="43" fontId="2" fillId="0" borderId="5" xfId="21" applyNumberFormat="1" applyFont="1" applyBorder="1"/>
    <xf numFmtId="164" fontId="40" fillId="0" borderId="3" xfId="1" applyNumberFormat="1" applyFont="1" applyBorder="1"/>
    <xf numFmtId="0" fontId="40" fillId="0" borderId="3" xfId="21" applyFont="1" applyBorder="1"/>
    <xf numFmtId="6" fontId="39" fillId="0" borderId="3" xfId="21" applyNumberFormat="1" applyFont="1" applyBorder="1"/>
    <xf numFmtId="0" fontId="34" fillId="0" borderId="0" xfId="21" applyFont="1" applyAlignment="1">
      <alignment horizontal="center"/>
    </xf>
    <xf numFmtId="0" fontId="6" fillId="0" borderId="0" xfId="21" applyFont="1" applyAlignment="1">
      <alignment horizontal="center"/>
    </xf>
    <xf numFmtId="0" fontId="34" fillId="0" borderId="0" xfId="0" applyFont="1"/>
    <xf numFmtId="43" fontId="34" fillId="0" borderId="0" xfId="0" applyNumberFormat="1" applyFont="1"/>
    <xf numFmtId="0" fontId="34" fillId="0" borderId="0" xfId="0" applyFont="1" applyAlignment="1">
      <alignment horizontal="left" indent="2"/>
    </xf>
    <xf numFmtId="0" fontId="21" fillId="9" borderId="0" xfId="21" applyFont="1" applyFill="1" applyAlignment="1">
      <alignment horizontal="centerContinuous"/>
    </xf>
    <xf numFmtId="172" fontId="23" fillId="0" borderId="0" xfId="1" applyNumberFormat="1" applyFont="1" applyFill="1" applyBorder="1" applyAlignment="1">
      <alignment horizontal="right"/>
    </xf>
    <xf numFmtId="172" fontId="21" fillId="0" borderId="0" xfId="1" applyNumberFormat="1" applyFont="1" applyFill="1" applyBorder="1" applyAlignment="1">
      <alignment horizontal="right"/>
    </xf>
    <xf numFmtId="172" fontId="23" fillId="0" borderId="0" xfId="1" applyNumberFormat="1" applyFont="1" applyBorder="1" applyAlignment="1">
      <alignment horizontal="right"/>
    </xf>
    <xf numFmtId="172" fontId="21" fillId="0" borderId="5" xfId="1" applyNumberFormat="1" applyFont="1" applyFill="1" applyBorder="1" applyAlignment="1">
      <alignment horizontal="right"/>
    </xf>
    <xf numFmtId="0" fontId="21" fillId="9" borderId="22" xfId="21" applyFont="1" applyFill="1" applyBorder="1" applyAlignment="1">
      <alignment horizontal="centerContinuous"/>
    </xf>
    <xf numFmtId="0" fontId="1" fillId="0" borderId="22" xfId="21" applyBorder="1"/>
    <xf numFmtId="44" fontId="9" fillId="2" borderId="22" xfId="9" applyNumberFormat="1" applyFont="1" applyFill="1" applyBorder="1"/>
    <xf numFmtId="7" fontId="1" fillId="0" borderId="0" xfId="21" applyNumberFormat="1"/>
    <xf numFmtId="43" fontId="23" fillId="0" borderId="0" xfId="1" applyFont="1"/>
    <xf numFmtId="164" fontId="23" fillId="0" borderId="0" xfId="21" applyNumberFormat="1" applyFont="1"/>
    <xf numFmtId="173" fontId="23" fillId="0" borderId="0" xfId="21" applyNumberFormat="1" applyFont="1"/>
    <xf numFmtId="164" fontId="1" fillId="0" borderId="0" xfId="21" applyNumberFormat="1"/>
    <xf numFmtId="172" fontId="23" fillId="0" borderId="0" xfId="21" applyNumberFormat="1" applyFont="1"/>
    <xf numFmtId="10" fontId="9" fillId="0" borderId="0" xfId="9" applyNumberFormat="1" applyFont="1"/>
    <xf numFmtId="44" fontId="43" fillId="0" borderId="5" xfId="9" applyNumberFormat="1" applyFont="1" applyBorder="1"/>
    <xf numFmtId="44" fontId="43" fillId="2" borderId="5" xfId="9" applyNumberFormat="1" applyFont="1" applyFill="1" applyBorder="1"/>
    <xf numFmtId="44" fontId="44" fillId="2" borderId="0" xfId="9" applyNumberFormat="1" applyFont="1" applyFill="1"/>
    <xf numFmtId="10" fontId="45" fillId="0" borderId="0" xfId="3" applyNumberFormat="1" applyFont="1"/>
    <xf numFmtId="10" fontId="42" fillId="2" borderId="0" xfId="9" applyNumberFormat="1" applyFont="1" applyFill="1"/>
    <xf numFmtId="164" fontId="1" fillId="0" borderId="0" xfId="1" applyNumberFormat="1" applyBorder="1"/>
    <xf numFmtId="164" fontId="2" fillId="0" borderId="5" xfId="21" applyNumberFormat="1" applyFont="1" applyBorder="1"/>
    <xf numFmtId="0" fontId="46" fillId="0" borderId="0" xfId="0" applyFont="1" applyAlignment="1">
      <alignment horizontal="left" vertical="center" readingOrder="1"/>
    </xf>
    <xf numFmtId="0" fontId="46" fillId="0" borderId="8" xfId="0" applyFont="1" applyBorder="1" applyAlignment="1">
      <alignment horizontal="left" vertical="center" readingOrder="1"/>
    </xf>
    <xf numFmtId="0" fontId="0" fillId="0" borderId="5" xfId="0" applyBorder="1"/>
    <xf numFmtId="0" fontId="0" fillId="0" borderId="11" xfId="0" applyBorder="1"/>
    <xf numFmtId="0" fontId="46" fillId="0" borderId="2" xfId="0" applyFont="1" applyBorder="1" applyAlignment="1">
      <alignment horizontal="left" vertical="center" readingOrder="1"/>
    </xf>
    <xf numFmtId="0" fontId="0" fillId="0" borderId="3" xfId="0" applyBorder="1"/>
    <xf numFmtId="0" fontId="46" fillId="0" borderId="4" xfId="0" applyFont="1" applyBorder="1" applyAlignment="1">
      <alignment horizontal="left" vertical="center" readingOrder="1"/>
    </xf>
    <xf numFmtId="0" fontId="0" fillId="0" borderId="1" xfId="0" applyBorder="1"/>
    <xf numFmtId="0" fontId="0" fillId="0" borderId="7" xfId="0" applyBorder="1"/>
    <xf numFmtId="0" fontId="47" fillId="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35" fillId="5" borderId="9" xfId="0" applyFont="1" applyFill="1" applyBorder="1" applyAlignment="1">
      <alignment horizontal="left" vertical="center" readingOrder="1"/>
    </xf>
    <xf numFmtId="0" fontId="15" fillId="0" borderId="0" xfId="0" applyFont="1" applyAlignment="1">
      <alignment vertical="top"/>
    </xf>
    <xf numFmtId="0" fontId="14" fillId="2" borderId="0" xfId="0" applyFont="1" applyFill="1" applyAlignment="1">
      <alignment horizontal="right"/>
    </xf>
    <xf numFmtId="0" fontId="48" fillId="0" borderId="0" xfId="0" applyFont="1"/>
    <xf numFmtId="164" fontId="2" fillId="0" borderId="5" xfId="2" applyNumberFormat="1" applyFont="1" applyBorder="1"/>
    <xf numFmtId="164" fontId="0" fillId="0" borderId="0" xfId="1" applyNumberFormat="1" applyFont="1"/>
    <xf numFmtId="14" fontId="18" fillId="0" borderId="23" xfId="0" applyNumberFormat="1" applyFont="1" applyBorder="1" applyAlignment="1">
      <alignment horizontal="center"/>
    </xf>
    <xf numFmtId="0" fontId="52" fillId="0" borderId="0" xfId="0" applyFont="1"/>
    <xf numFmtId="165" fontId="39" fillId="0" borderId="3" xfId="2" applyNumberFormat="1" applyFont="1" applyBorder="1"/>
    <xf numFmtId="0" fontId="24" fillId="0" borderId="2" xfId="0" applyFont="1" applyBorder="1" applyAlignment="1">
      <alignment horizontal="left" vertical="center" indent="1"/>
    </xf>
    <xf numFmtId="10" fontId="45" fillId="0" borderId="0" xfId="3" applyNumberFormat="1" applyFont="1" applyBorder="1"/>
    <xf numFmtId="174" fontId="12" fillId="6" borderId="0" xfId="0" applyNumberFormat="1" applyFont="1" applyFill="1" applyAlignment="1">
      <alignment horizontal="center" vertical="center" wrapText="1"/>
    </xf>
    <xf numFmtId="0" fontId="20" fillId="0" borderId="4" xfId="22" applyFont="1" applyBorder="1" applyAlignment="1">
      <alignment horizontal="left" indent="1"/>
    </xf>
    <xf numFmtId="0" fontId="22" fillId="0" borderId="0" xfId="0" applyFont="1"/>
    <xf numFmtId="164" fontId="0" fillId="0" borderId="0" xfId="1" applyNumberFormat="1" applyFont="1" applyFill="1" applyBorder="1" applyAlignment="1">
      <alignment vertical="center"/>
    </xf>
    <xf numFmtId="170" fontId="0" fillId="0" borderId="0" xfId="3" applyNumberFormat="1" applyFont="1" applyFill="1" applyBorder="1" applyAlignment="1">
      <alignment vertical="center"/>
    </xf>
    <xf numFmtId="165" fontId="2" fillId="0" borderId="0" xfId="2" applyNumberFormat="1" applyFont="1" applyFill="1" applyBorder="1"/>
    <xf numFmtId="0" fontId="1" fillId="0" borderId="0" xfId="21" applyAlignment="1">
      <alignment horizontal="left" indent="2"/>
    </xf>
    <xf numFmtId="164" fontId="16" fillId="0" borderId="0" xfId="1" applyNumberFormat="1" applyFont="1" applyFill="1"/>
    <xf numFmtId="0" fontId="0" fillId="0" borderId="0" xfId="0" applyAlignment="1">
      <alignment horizontal="left"/>
    </xf>
    <xf numFmtId="0" fontId="47" fillId="4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indent="2"/>
    </xf>
    <xf numFmtId="0" fontId="23" fillId="0" borderId="2" xfId="21" applyFont="1" applyBorder="1" applyAlignment="1">
      <alignment horizontal="left" vertical="top" indent="2"/>
    </xf>
    <xf numFmtId="164" fontId="2" fillId="0" borderId="0" xfId="1" applyNumberFormat="1" applyFont="1" applyFill="1" applyBorder="1"/>
    <xf numFmtId="164" fontId="2" fillId="0" borderId="13" xfId="2" applyNumberFormat="1" applyFont="1" applyBorder="1"/>
    <xf numFmtId="164" fontId="2" fillId="0" borderId="0" xfId="2" applyNumberFormat="1" applyFont="1" applyBorder="1"/>
    <xf numFmtId="164" fontId="2" fillId="0" borderId="12" xfId="0" applyNumberFormat="1" applyFont="1" applyBorder="1"/>
    <xf numFmtId="43" fontId="5" fillId="0" borderId="0" xfId="1" applyFont="1" applyFill="1"/>
    <xf numFmtId="164" fontId="17" fillId="0" borderId="0" xfId="2" applyNumberFormat="1" applyFont="1" applyBorder="1"/>
    <xf numFmtId="172" fontId="21" fillId="0" borderId="28" xfId="1" applyNumberFormat="1" applyFont="1" applyFill="1" applyBorder="1" applyAlignment="1">
      <alignment horizontal="right"/>
    </xf>
    <xf numFmtId="172" fontId="23" fillId="0" borderId="29" xfId="1" applyNumberFormat="1" applyFont="1" applyFill="1" applyBorder="1" applyAlignment="1">
      <alignment horizontal="right"/>
    </xf>
    <xf numFmtId="172" fontId="21" fillId="0" borderId="29" xfId="1" applyNumberFormat="1" applyFont="1" applyFill="1" applyBorder="1" applyAlignment="1">
      <alignment horizontal="right"/>
    </xf>
    <xf numFmtId="172" fontId="23" fillId="0" borderId="29" xfId="1" applyNumberFormat="1" applyFont="1" applyBorder="1" applyAlignment="1">
      <alignment horizontal="right"/>
    </xf>
    <xf numFmtId="165" fontId="2" fillId="0" borderId="12" xfId="2" applyNumberFormat="1" applyFont="1" applyBorder="1"/>
    <xf numFmtId="43" fontId="34" fillId="0" borderId="0" xfId="1" applyFont="1"/>
    <xf numFmtId="0" fontId="0" fillId="11" borderId="0" xfId="0" applyFill="1"/>
    <xf numFmtId="0" fontId="49" fillId="11" borderId="0" xfId="0" applyFont="1" applyFill="1"/>
    <xf numFmtId="164" fontId="0" fillId="11" borderId="0" xfId="1" applyNumberFormat="1" applyFont="1" applyFill="1"/>
    <xf numFmtId="164" fontId="0" fillId="11" borderId="0" xfId="0" applyNumberFormat="1" applyFill="1"/>
    <xf numFmtId="164" fontId="50" fillId="11" borderId="0" xfId="1" applyNumberFormat="1" applyFont="1" applyFill="1"/>
    <xf numFmtId="164" fontId="2" fillId="11" borderId="0" xfId="1" applyNumberFormat="1" applyFont="1" applyFill="1"/>
    <xf numFmtId="164" fontId="41" fillId="11" borderId="0" xfId="0" applyNumberFormat="1" applyFont="1" applyFill="1"/>
    <xf numFmtId="164" fontId="51" fillId="11" borderId="0" xfId="0" applyNumberFormat="1" applyFont="1" applyFill="1"/>
    <xf numFmtId="6" fontId="23" fillId="0" borderId="0" xfId="21" applyNumberFormat="1" applyFont="1"/>
    <xf numFmtId="3" fontId="0" fillId="0" borderId="0" xfId="0" applyNumberFormat="1"/>
    <xf numFmtId="44" fontId="23" fillId="0" borderId="7" xfId="2" applyFont="1" applyFill="1" applyBorder="1" applyAlignment="1">
      <alignment horizontal="right"/>
    </xf>
    <xf numFmtId="0" fontId="54" fillId="0" borderId="0" xfId="24"/>
    <xf numFmtId="165" fontId="0" fillId="0" borderId="0" xfId="26" applyNumberFormat="1" applyFont="1"/>
    <xf numFmtId="10" fontId="0" fillId="0" borderId="0" xfId="27" applyNumberFormat="1" applyFont="1"/>
    <xf numFmtId="0" fontId="1" fillId="0" borderId="0" xfId="21" applyAlignment="1">
      <alignment horizontal="left" indent="1"/>
    </xf>
    <xf numFmtId="0" fontId="41" fillId="0" borderId="5" xfId="21" applyFont="1" applyBorder="1" applyAlignment="1">
      <alignment horizontal="left" wrapText="1"/>
    </xf>
    <xf numFmtId="0" fontId="0" fillId="2" borderId="0" xfId="0" applyFill="1"/>
    <xf numFmtId="14" fontId="56" fillId="2" borderId="0" xfId="0" applyNumberFormat="1" applyFont="1" applyFill="1"/>
    <xf numFmtId="14" fontId="56" fillId="2" borderId="0" xfId="0" applyNumberFormat="1" applyFont="1" applyFill="1" applyAlignment="1">
      <alignment horizontal="left"/>
    </xf>
    <xf numFmtId="0" fontId="56" fillId="2" borderId="0" xfId="0" applyFont="1" applyFill="1"/>
    <xf numFmtId="0" fontId="5" fillId="2" borderId="0" xfId="0" applyFont="1" applyFill="1"/>
    <xf numFmtId="0" fontId="12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" vertical="center" wrapText="1"/>
    </xf>
    <xf numFmtId="170" fontId="0" fillId="2" borderId="0" xfId="3" applyNumberFormat="1" applyFont="1" applyFill="1" applyAlignment="1">
      <alignment horizontal="right"/>
    </xf>
    <xf numFmtId="170" fontId="2" fillId="2" borderId="13" xfId="3" applyNumberFormat="1" applyFont="1" applyFill="1" applyBorder="1" applyAlignment="1">
      <alignment horizontal="right"/>
    </xf>
    <xf numFmtId="10" fontId="0" fillId="2" borderId="0" xfId="3" applyNumberFormat="1" applyFont="1" applyFill="1"/>
    <xf numFmtId="170" fontId="2" fillId="2" borderId="5" xfId="3" applyNumberFormat="1" applyFont="1" applyFill="1" applyBorder="1" applyAlignment="1">
      <alignment horizontal="right"/>
    </xf>
    <xf numFmtId="170" fontId="2" fillId="2" borderId="0" xfId="3" applyNumberFormat="1" applyFont="1" applyFill="1" applyBorder="1" applyAlignment="1">
      <alignment horizontal="right"/>
    </xf>
    <xf numFmtId="10" fontId="2" fillId="2" borderId="12" xfId="3" applyNumberFormat="1" applyFont="1" applyFill="1" applyBorder="1"/>
    <xf numFmtId="0" fontId="0" fillId="2" borderId="0" xfId="0" applyFill="1" applyAlignment="1">
      <alignment horizontal="left" wrapText="1"/>
    </xf>
    <xf numFmtId="0" fontId="21" fillId="0" borderId="30" xfId="21" applyFont="1" applyBorder="1" applyAlignment="1">
      <alignment horizontal="left" vertical="top" indent="1"/>
    </xf>
    <xf numFmtId="172" fontId="21" fillId="0" borderId="31" xfId="1" applyNumberFormat="1" applyFont="1" applyFill="1" applyBorder="1" applyAlignment="1">
      <alignment horizontal="right"/>
    </xf>
    <xf numFmtId="172" fontId="23" fillId="2" borderId="27" xfId="21" applyNumberFormat="1" applyFont="1" applyFill="1" applyBorder="1"/>
    <xf numFmtId="10" fontId="45" fillId="0" borderId="27" xfId="3" applyNumberFormat="1" applyFont="1" applyBorder="1"/>
    <xf numFmtId="3" fontId="0" fillId="0" borderId="27" xfId="0" applyNumberFormat="1" applyBorder="1"/>
    <xf numFmtId="172" fontId="21" fillId="0" borderId="12" xfId="1" applyNumberFormat="1" applyFont="1" applyFill="1" applyBorder="1" applyAlignment="1">
      <alignment horizontal="right"/>
    </xf>
    <xf numFmtId="172" fontId="21" fillId="0" borderId="32" xfId="1" applyNumberFormat="1" applyFont="1" applyFill="1" applyBorder="1" applyAlignment="1">
      <alignment horizontal="right"/>
    </xf>
    <xf numFmtId="172" fontId="0" fillId="0" borderId="27" xfId="0" applyNumberFormat="1" applyBorder="1"/>
    <xf numFmtId="44" fontId="9" fillId="2" borderId="27" xfId="9" applyNumberFormat="1" applyFont="1" applyFill="1" applyBorder="1"/>
    <xf numFmtId="0" fontId="45" fillId="0" borderId="0" xfId="0" applyFont="1"/>
    <xf numFmtId="164" fontId="45" fillId="0" borderId="0" xfId="1" applyNumberFormat="1" applyFont="1" applyFill="1"/>
    <xf numFmtId="170" fontId="45" fillId="0" borderId="0" xfId="3" applyNumberFormat="1" applyFont="1" applyFill="1" applyAlignment="1">
      <alignment horizontal="right"/>
    </xf>
    <xf numFmtId="164" fontId="45" fillId="0" borderId="9" xfId="0" applyNumberFormat="1" applyFont="1" applyBorder="1"/>
    <xf numFmtId="164" fontId="45" fillId="0" borderId="10" xfId="0" applyNumberFormat="1" applyFont="1" applyBorder="1"/>
    <xf numFmtId="164" fontId="45" fillId="0" borderId="8" xfId="1" applyNumberFormat="1" applyFont="1" applyBorder="1"/>
    <xf numFmtId="164" fontId="45" fillId="0" borderId="11" xfId="1" applyNumberFormat="1" applyFont="1" applyBorder="1"/>
    <xf numFmtId="164" fontId="45" fillId="0" borderId="0" xfId="1" applyNumberFormat="1" applyFont="1"/>
    <xf numFmtId="164" fontId="45" fillId="0" borderId="2" xfId="1" applyNumberFormat="1" applyFont="1" applyBorder="1"/>
    <xf numFmtId="164" fontId="45" fillId="0" borderId="3" xfId="1" applyNumberFormat="1" applyFont="1" applyBorder="1"/>
    <xf numFmtId="164" fontId="45" fillId="0" borderId="0" xfId="1" applyNumberFormat="1" applyFont="1" applyFill="1" applyBorder="1"/>
    <xf numFmtId="170" fontId="45" fillId="0" borderId="0" xfId="3" applyNumberFormat="1" applyFont="1" applyFill="1" applyBorder="1" applyAlignment="1">
      <alignment horizontal="right"/>
    </xf>
    <xf numFmtId="164" fontId="45" fillId="0" borderId="4" xfId="1" applyNumberFormat="1" applyFont="1" applyBorder="1"/>
    <xf numFmtId="164" fontId="45" fillId="0" borderId="7" xfId="1" applyNumberFormat="1" applyFont="1" applyBorder="1"/>
    <xf numFmtId="43" fontId="0" fillId="0" borderId="0" xfId="1" applyFont="1"/>
    <xf numFmtId="43" fontId="0" fillId="0" borderId="1" xfId="1" applyFont="1" applyBorder="1"/>
    <xf numFmtId="172" fontId="27" fillId="0" borderId="3" xfId="1" applyNumberFormat="1" applyFont="1" applyFill="1" applyBorder="1" applyAlignment="1">
      <alignment horizontal="right"/>
    </xf>
    <xf numFmtId="172" fontId="27" fillId="2" borderId="0" xfId="21" applyNumberFormat="1" applyFont="1" applyFill="1"/>
    <xf numFmtId="10" fontId="5" fillId="0" borderId="0" xfId="3" applyNumberFormat="1" applyFont="1"/>
    <xf numFmtId="0" fontId="5" fillId="0" borderId="0" xfId="0" applyFont="1"/>
    <xf numFmtId="44" fontId="8" fillId="2" borderId="0" xfId="9" applyNumberFormat="1" applyFont="1" applyFill="1"/>
    <xf numFmtId="172" fontId="27" fillId="0" borderId="7" xfId="1" applyNumberFormat="1" applyFont="1" applyFill="1" applyBorder="1" applyAlignment="1">
      <alignment horizontal="right"/>
    </xf>
    <xf numFmtId="175" fontId="2" fillId="0" borderId="13" xfId="2" applyNumberFormat="1" applyFont="1" applyBorder="1"/>
    <xf numFmtId="175" fontId="2" fillId="0" borderId="13" xfId="2" applyNumberFormat="1" applyFont="1" applyFill="1" applyBorder="1"/>
    <xf numFmtId="164" fontId="17" fillId="2" borderId="0" xfId="1" applyNumberFormat="1" applyFont="1" applyFill="1"/>
    <xf numFmtId="164" fontId="16" fillId="2" borderId="0" xfId="1" applyNumberFormat="1" applyFont="1" applyFill="1"/>
    <xf numFmtId="164" fontId="0" fillId="2" borderId="0" xfId="1" applyNumberFormat="1" applyFont="1" applyFill="1"/>
    <xf numFmtId="164" fontId="5" fillId="2" borderId="0" xfId="1" applyNumberFormat="1" applyFont="1" applyFill="1"/>
    <xf numFmtId="175" fontId="45" fillId="12" borderId="0" xfId="1" applyNumberFormat="1" applyFont="1" applyFill="1"/>
    <xf numFmtId="175" fontId="45" fillId="12" borderId="0" xfId="1" applyNumberFormat="1" applyFont="1" applyFill="1" applyBorder="1"/>
    <xf numFmtId="175" fontId="45" fillId="13" borderId="0" xfId="1" applyNumberFormat="1" applyFont="1" applyFill="1"/>
    <xf numFmtId="175" fontId="45" fillId="13" borderId="0" xfId="1" applyNumberFormat="1" applyFont="1" applyFill="1" applyBorder="1"/>
    <xf numFmtId="0" fontId="57" fillId="0" borderId="0" xfId="0" applyFont="1" applyAlignment="1">
      <alignment horizontal="left"/>
    </xf>
    <xf numFmtId="0" fontId="58" fillId="0" borderId="0" xfId="0" applyFont="1"/>
    <xf numFmtId="0" fontId="58" fillId="0" borderId="0" xfId="0" applyFont="1" applyAlignment="1">
      <alignment horizontal="right"/>
    </xf>
    <xf numFmtId="0" fontId="27" fillId="0" borderId="0" xfId="21" applyFont="1"/>
    <xf numFmtId="0" fontId="45" fillId="12" borderId="0" xfId="0" applyFont="1" applyFill="1" applyAlignment="1">
      <alignment horizontal="left" indent="2"/>
    </xf>
    <xf numFmtId="1" fontId="27" fillId="0" borderId="0" xfId="21" applyNumberFormat="1" applyFont="1"/>
    <xf numFmtId="0" fontId="27" fillId="12" borderId="2" xfId="21" applyFont="1" applyFill="1" applyBorder="1" applyAlignment="1">
      <alignment horizontal="left" indent="2"/>
    </xf>
    <xf numFmtId="172" fontId="27" fillId="12" borderId="3" xfId="1" applyNumberFormat="1" applyFont="1" applyFill="1" applyBorder="1" applyAlignment="1">
      <alignment horizontal="right"/>
    </xf>
    <xf numFmtId="172" fontId="27" fillId="12" borderId="0" xfId="21" applyNumberFormat="1" applyFont="1" applyFill="1"/>
    <xf numFmtId="10" fontId="5" fillId="12" borderId="0" xfId="3" applyNumberFormat="1" applyFont="1" applyFill="1"/>
    <xf numFmtId="0" fontId="5" fillId="12" borderId="0" xfId="0" applyFont="1" applyFill="1"/>
    <xf numFmtId="44" fontId="8" fillId="12" borderId="0" xfId="9" applyNumberFormat="1" applyFont="1" applyFill="1"/>
    <xf numFmtId="0" fontId="23" fillId="12" borderId="2" xfId="21" applyFont="1" applyFill="1" applyBorder="1" applyAlignment="1">
      <alignment horizontal="left" indent="2"/>
    </xf>
    <xf numFmtId="172" fontId="23" fillId="12" borderId="3" xfId="1" applyNumberFormat="1" applyFont="1" applyFill="1" applyBorder="1" applyAlignment="1">
      <alignment horizontal="right"/>
    </xf>
    <xf numFmtId="172" fontId="23" fillId="12" borderId="0" xfId="21" applyNumberFormat="1" applyFont="1" applyFill="1"/>
    <xf numFmtId="10" fontId="45" fillId="12" borderId="0" xfId="3" applyNumberFormat="1" applyFont="1" applyFill="1"/>
    <xf numFmtId="0" fontId="0" fillId="12" borderId="0" xfId="0" applyFill="1"/>
    <xf numFmtId="172" fontId="23" fillId="12" borderId="0" xfId="1" applyNumberFormat="1" applyFont="1" applyFill="1" applyBorder="1" applyAlignment="1">
      <alignment horizontal="right"/>
    </xf>
    <xf numFmtId="172" fontId="23" fillId="12" borderId="29" xfId="1" applyNumberFormat="1" applyFont="1" applyFill="1" applyBorder="1" applyAlignment="1">
      <alignment horizontal="right"/>
    </xf>
    <xf numFmtId="10" fontId="45" fillId="12" borderId="0" xfId="3" applyNumberFormat="1" applyFont="1" applyFill="1" applyBorder="1"/>
    <xf numFmtId="175" fontId="45" fillId="0" borderId="0" xfId="1" applyNumberFormat="1" applyFont="1" applyFill="1"/>
    <xf numFmtId="175" fontId="0" fillId="0" borderId="0" xfId="0" applyNumberFormat="1"/>
    <xf numFmtId="175" fontId="45" fillId="12" borderId="0" xfId="25" applyNumberFormat="1" applyFont="1" applyFill="1" applyBorder="1"/>
    <xf numFmtId="175" fontId="45" fillId="0" borderId="0" xfId="1" applyNumberFormat="1" applyFont="1" applyFill="1" applyBorder="1"/>
    <xf numFmtId="175" fontId="2" fillId="0" borderId="13" xfId="1" applyNumberFormat="1" applyFont="1" applyBorder="1"/>
    <xf numFmtId="164" fontId="0" fillId="0" borderId="0" xfId="2" applyNumberFormat="1" applyFont="1"/>
    <xf numFmtId="164" fontId="2" fillId="0" borderId="13" xfId="2" applyNumberFormat="1" applyFont="1" applyFill="1" applyBorder="1"/>
    <xf numFmtId="175" fontId="2" fillId="0" borderId="13" xfId="1" applyNumberFormat="1" applyFont="1" applyFill="1" applyBorder="1"/>
    <xf numFmtId="175" fontId="45" fillId="0" borderId="0" xfId="3" applyNumberFormat="1" applyFont="1" applyFill="1" applyAlignment="1">
      <alignment horizontal="right"/>
    </xf>
    <xf numFmtId="175" fontId="45" fillId="0" borderId="0" xfId="0" applyNumberFormat="1" applyFont="1"/>
    <xf numFmtId="175" fontId="45" fillId="2" borderId="0" xfId="3" applyNumberFormat="1" applyFont="1" applyFill="1" applyAlignment="1">
      <alignment horizontal="right"/>
    </xf>
    <xf numFmtId="175" fontId="45" fillId="0" borderId="0" xfId="3" applyNumberFormat="1" applyFont="1" applyFill="1" applyBorder="1" applyAlignment="1">
      <alignment horizontal="right"/>
    </xf>
    <xf numFmtId="175" fontId="45" fillId="2" borderId="0" xfId="3" applyNumberFormat="1" applyFont="1" applyFill="1" applyBorder="1" applyAlignment="1">
      <alignment horizontal="right"/>
    </xf>
    <xf numFmtId="175" fontId="2" fillId="0" borderId="13" xfId="3" applyNumberFormat="1" applyFont="1" applyFill="1" applyBorder="1" applyAlignment="1">
      <alignment horizontal="right"/>
    </xf>
    <xf numFmtId="175" fontId="2" fillId="2" borderId="13" xfId="3" applyNumberFormat="1" applyFont="1" applyFill="1" applyBorder="1" applyAlignment="1">
      <alignment horizontal="right"/>
    </xf>
    <xf numFmtId="175" fontId="2" fillId="0" borderId="0" xfId="0" applyNumberFormat="1" applyFont="1"/>
    <xf numFmtId="175" fontId="45" fillId="13" borderId="0" xfId="1" applyNumberFormat="1" applyFont="1" applyFill="1" applyAlignment="1"/>
    <xf numFmtId="0" fontId="3" fillId="0" borderId="27" xfId="0" applyFont="1" applyBorder="1"/>
    <xf numFmtId="0" fontId="59" fillId="0" borderId="27" xfId="0" applyFont="1" applyBorder="1"/>
    <xf numFmtId="175" fontId="3" fillId="0" borderId="27" xfId="1" applyNumberFormat="1" applyFont="1" applyBorder="1"/>
    <xf numFmtId="168" fontId="3" fillId="0" borderId="27" xfId="2" applyNumberFormat="1" applyFont="1" applyBorder="1"/>
    <xf numFmtId="10" fontId="3" fillId="0" borderId="27" xfId="3" applyNumberFormat="1" applyFont="1" applyFill="1" applyBorder="1"/>
    <xf numFmtId="0" fontId="3" fillId="0" borderId="0" xfId="0" applyFont="1"/>
    <xf numFmtId="8" fontId="0" fillId="0" borderId="0" xfId="0" applyNumberFormat="1"/>
    <xf numFmtId="4" fontId="0" fillId="0" borderId="0" xfId="0" applyNumberFormat="1"/>
    <xf numFmtId="43" fontId="2" fillId="0" borderId="0" xfId="1" applyFont="1"/>
    <xf numFmtId="8" fontId="0" fillId="0" borderId="27" xfId="0" applyNumberFormat="1" applyBorder="1"/>
    <xf numFmtId="8" fontId="2" fillId="0" borderId="0" xfId="0" applyNumberFormat="1" applyFont="1"/>
    <xf numFmtId="172" fontId="60" fillId="12" borderId="3" xfId="1" applyNumberFormat="1" applyFont="1" applyFill="1" applyBorder="1" applyAlignment="1">
      <alignment horizontal="right"/>
    </xf>
    <xf numFmtId="169" fontId="12" fillId="4" borderId="0" xfId="0" applyNumberFormat="1" applyFont="1" applyFill="1" applyAlignment="1">
      <alignment horizontal="center" vertical="center" wrapText="1"/>
    </xf>
    <xf numFmtId="0" fontId="30" fillId="8" borderId="0" xfId="0" applyFont="1" applyFill="1" applyAlignment="1">
      <alignment horizontal="left"/>
    </xf>
    <xf numFmtId="0" fontId="32" fillId="8" borderId="0" xfId="0" applyFont="1" applyFill="1" applyAlignment="1">
      <alignment horizontal="left"/>
    </xf>
    <xf numFmtId="0" fontId="55" fillId="2" borderId="0" xfId="0" applyFont="1" applyFill="1" applyAlignment="1">
      <alignment horizontal="left"/>
    </xf>
    <xf numFmtId="0" fontId="56" fillId="2" borderId="0" xfId="0" applyFont="1" applyFill="1" applyAlignment="1">
      <alignment horizontal="left"/>
    </xf>
    <xf numFmtId="0" fontId="41" fillId="0" borderId="9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41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1" fillId="0" borderId="9" xfId="0" applyFont="1" applyBorder="1" applyAlignment="1">
      <alignment horizontal="left" wrapText="1"/>
    </xf>
    <xf numFmtId="0" fontId="41" fillId="0" borderId="6" xfId="0" applyFont="1" applyBorder="1" applyAlignment="1">
      <alignment horizontal="left" wrapText="1"/>
    </xf>
    <xf numFmtId="0" fontId="41" fillId="0" borderId="10" xfId="0" applyFont="1" applyBorder="1" applyAlignment="1">
      <alignment horizontal="left" wrapText="1"/>
    </xf>
    <xf numFmtId="0" fontId="41" fillId="0" borderId="9" xfId="21" applyFont="1" applyBorder="1" applyAlignment="1">
      <alignment horizontal="left" vertical="top" wrapText="1"/>
    </xf>
    <xf numFmtId="0" fontId="41" fillId="0" borderId="6" xfId="21" applyFont="1" applyBorder="1" applyAlignment="1">
      <alignment horizontal="left" vertical="top" wrapText="1"/>
    </xf>
    <xf numFmtId="0" fontId="41" fillId="0" borderId="10" xfId="21" applyFont="1" applyBorder="1" applyAlignment="1">
      <alignment horizontal="left" vertical="top" wrapText="1"/>
    </xf>
    <xf numFmtId="0" fontId="0" fillId="0" borderId="9" xfId="21" applyFont="1" applyBorder="1" applyAlignment="1">
      <alignment horizontal="left" vertical="center" wrapText="1"/>
    </xf>
    <xf numFmtId="0" fontId="1" fillId="0" borderId="6" xfId="21" applyBorder="1" applyAlignment="1">
      <alignment horizontal="left" vertical="center" wrapText="1"/>
    </xf>
    <xf numFmtId="0" fontId="1" fillId="0" borderId="10" xfId="21" applyBorder="1" applyAlignment="1">
      <alignment horizontal="left" vertical="center" wrapText="1"/>
    </xf>
    <xf numFmtId="0" fontId="41" fillId="0" borderId="9" xfId="21" applyFont="1" applyBorder="1" applyAlignment="1">
      <alignment horizontal="left" wrapText="1"/>
    </xf>
    <xf numFmtId="0" fontId="41" fillId="0" borderId="6" xfId="21" applyFont="1" applyBorder="1" applyAlignment="1">
      <alignment horizontal="left" wrapText="1"/>
    </xf>
    <xf numFmtId="0" fontId="41" fillId="0" borderId="10" xfId="21" applyFont="1" applyBorder="1" applyAlignment="1">
      <alignment horizontal="left" wrapText="1"/>
    </xf>
    <xf numFmtId="0" fontId="21" fillId="10" borderId="0" xfId="21" applyFont="1" applyFill="1" applyAlignment="1">
      <alignment horizontal="center"/>
    </xf>
    <xf numFmtId="0" fontId="21" fillId="0" borderId="21" xfId="21" applyFont="1" applyBorder="1" applyAlignment="1">
      <alignment horizontal="center"/>
    </xf>
    <xf numFmtId="0" fontId="21" fillId="0" borderId="1" xfId="21" applyFont="1" applyBorder="1" applyAlignment="1">
      <alignment horizontal="center"/>
    </xf>
  </cellXfs>
  <cellStyles count="28">
    <cellStyle name="Comma" xfId="1" builtinId="3"/>
    <cellStyle name="Comma 12" xfId="7" xr:uid="{00000000-0005-0000-0000-000001000000}"/>
    <cellStyle name="Comma 2" xfId="25" xr:uid="{E41EAD27-23C8-4C92-8CA4-7A4E6237564D}"/>
    <cellStyle name="Comma 8" xfId="10" xr:uid="{00000000-0005-0000-0000-000002000000}"/>
    <cellStyle name="Currency" xfId="2" builtinId="4"/>
    <cellStyle name="Currency 2" xfId="26" xr:uid="{76DCC0BC-C197-40B7-B330-60B050C59B18}"/>
    <cellStyle name="Currency 2 2" xfId="14" xr:uid="{00000000-0005-0000-0000-000004000000}"/>
    <cellStyle name="Currency 9" xfId="8" xr:uid="{00000000-0005-0000-0000-000005000000}"/>
    <cellStyle name="Hyperlink" xfId="24" builtinId="8"/>
    <cellStyle name="Normal" xfId="0" builtinId="0"/>
    <cellStyle name="Normal 1 2" xfId="5" xr:uid="{00000000-0005-0000-0000-000007000000}"/>
    <cellStyle name="Normal 1 2 2" xfId="22" xr:uid="{00000000-0005-0000-0000-000008000000}"/>
    <cellStyle name="Normal 10" xfId="11" xr:uid="{00000000-0005-0000-0000-000009000000}"/>
    <cellStyle name="Normal 16" xfId="4" xr:uid="{00000000-0005-0000-0000-00000A000000}"/>
    <cellStyle name="Normal 16 2" xfId="21" xr:uid="{00000000-0005-0000-0000-00000B000000}"/>
    <cellStyle name="Normal 2" xfId="16" xr:uid="{00000000-0005-0000-0000-00000C000000}"/>
    <cellStyle name="Normal 2 2" xfId="17" xr:uid="{00000000-0005-0000-0000-00000D000000}"/>
    <cellStyle name="Normal 2 3" xfId="19" xr:uid="{00000000-0005-0000-0000-00000E000000}"/>
    <cellStyle name="Normal 2 3 2" xfId="23" xr:uid="{00000000-0005-0000-0000-00000F000000}"/>
    <cellStyle name="Normal 2 8" xfId="13" xr:uid="{00000000-0005-0000-0000-000010000000}"/>
    <cellStyle name="Normal 3 2" xfId="12" xr:uid="{00000000-0005-0000-0000-000011000000}"/>
    <cellStyle name="Normal 3 3" xfId="9" xr:uid="{00000000-0005-0000-0000-000012000000}"/>
    <cellStyle name="Normal 9" xfId="18" xr:uid="{00000000-0005-0000-0000-000013000000}"/>
    <cellStyle name="Percent" xfId="3" builtinId="5"/>
    <cellStyle name="Percent 10" xfId="6" xr:uid="{00000000-0005-0000-0000-000015000000}"/>
    <cellStyle name="Percent 12 2" xfId="20" xr:uid="{00000000-0005-0000-0000-000016000000}"/>
    <cellStyle name="Percent 2" xfId="27" xr:uid="{90FF6101-5743-4C49-BF0F-E9C6AC8CDD27}"/>
    <cellStyle name="Percent 2 2" xfId="15" xr:uid="{00000000-0005-0000-0000-000017000000}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176209</xdr:colOff>
      <xdr:row>9</xdr:row>
      <xdr:rowOff>173282</xdr:rowOff>
    </xdr:from>
    <xdr:ext cx="914400" cy="904719"/>
    <xdr:pic>
      <xdr:nvPicPr>
        <xdr:cNvPr id="2" name="Picture 1" descr="AEE | Brands of the World™ | Download vector logos and logotypes">
          <a:extLst>
            <a:ext uri="{FF2B5EF4-FFF2-40B4-BE49-F238E27FC236}">
              <a16:creationId xmlns:a16="http://schemas.microsoft.com/office/drawing/2014/main" id="{3F8F8F4B-E569-4D85-BD59-FC98DDF1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09" y="1809850"/>
          <a:ext cx="914400" cy="904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171591</xdr:colOff>
      <xdr:row>3</xdr:row>
      <xdr:rowOff>116721</xdr:rowOff>
    </xdr:from>
    <xdr:ext cx="914400" cy="906259"/>
    <xdr:pic>
      <xdr:nvPicPr>
        <xdr:cNvPr id="3" name="Picture 2" descr="Home - Financial Oversight and Management Board for Puerto Rico">
          <a:extLst>
            <a:ext uri="{FF2B5EF4-FFF2-40B4-BE49-F238E27FC236}">
              <a16:creationId xmlns:a16="http://schemas.microsoft.com/office/drawing/2014/main" id="{DBBA7FA4-8060-4114-8D7C-55F59861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91" y="743784"/>
          <a:ext cx="914400" cy="90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217340</xdr:colOff>
      <xdr:row>15</xdr:row>
      <xdr:rowOff>84344</xdr:rowOff>
    </xdr:from>
    <xdr:ext cx="914400" cy="935915"/>
    <xdr:pic>
      <xdr:nvPicPr>
        <xdr:cNvPr id="4" name="Picture 3">
          <a:extLst>
            <a:ext uri="{FF2B5EF4-FFF2-40B4-BE49-F238E27FC236}">
              <a16:creationId xmlns:a16="http://schemas.microsoft.com/office/drawing/2014/main" id="{5F97AA4A-9C2D-4B80-8440-95458EFB34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093" t="3046" r="6914" b="7342"/>
        <a:stretch/>
      </xdr:blipFill>
      <xdr:spPr>
        <a:xfrm>
          <a:off x="217340" y="2837935"/>
          <a:ext cx="914400" cy="9359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63500</xdr:rowOff>
    </xdr:from>
    <xdr:to>
      <xdr:col>7</xdr:col>
      <xdr:colOff>146050</xdr:colOff>
      <xdr:row>27</xdr:row>
      <xdr:rowOff>173848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9CF534-8AFB-30A0-2238-A7F7561D6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400" y="431800"/>
          <a:ext cx="2882900" cy="471409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I/BrianD/Warehouse%20Expense%20Report/Updated%20Network%20QTRLY%20Forecast%20Comparison%20FY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als/Puerto%20Rico/Analysis/FEGP/Creditor%20Model/Miscellaneous/Reserve%20Analysis/15.12.07%20Reserve%20Analysis%20v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Debt%20Models/GDB/Debt%20Summary/Project%20Renaissance%20-%20GDB%20Outstanding%20Debt%20Summary%20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Liquidity/HTA/Waterfall%20Analysis/July%202015/15.05.22%20HTA%20&amp;%20PRIFA%20Waterfall%20Analysis%20v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15.12.18%20Superbond%20Scenarios%20v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mendelsohn/AppData/Local/Microsoft/Windows/Temporary%20Internet%20Files/Content.Outlook/4SEOQH2Z/2016-01-19%20PREPA%20Recap%20Model%20v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_Archive\16.02.03%20FEGP%20Extended%20Model%20vDraft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5.11.08%20FEGP%20Superbond%20Analysis%20v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FEGP/15.09.15%20FEGP%20Model%20v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mendelsohn/AppData/Local/Microsoft/Windows/Temporary%20Internet%20Files/Content.Outlook/4SEOQH2Z/FEGP%20Extended%20Model%20vDraft_TRS%20Proj.%20Update_v.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AA/AppData/Local/Microsoft/Windows/Temporary%20Internet%20Files/Content.Outlook/88W8Z6T4/15%2009%2018%20FEGP%20Creditor%20Model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bchydro.adroot.bchydro.bc.ca/misc$/CC&amp;C/EP/EP/Forecast/2009%20Forecast/August%202009%20RRA%20Forecast%20and%20Tracking/CompAugust2009Dec2008_gc%20_v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illiam%20Fornia/Documents/Clients/Puerto%20Rico%20ERS/FiscalPlan/Puerto%20Rico/Pensions%20(16.08.31)/16.10.03%20Hend%20ERS%20TRS%20JRS%20Updat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16.03.14%20FEGP%20Extended%20Model%20vDraft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\Infrastructure\Infrastructure%201-5-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RANS/COMPS/Bloomberg/Infrastructure/Infrastructure%201-5-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%20v2\Laidlaw\5-13-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ESD/MUNI_S/P_RICO/HIGHWAYS/Debt/HTA%20Debt%20Databas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\BrianD\Warehouse%20Expense%20Report\Updated%20Network%20QTRLY%20Forecast%20Comparison%20FY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ROWDY/2010/CASHFLOW2010%20(Historic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D\MUNI_S\P_RICO\HIGHWAYS\Debt\HTA%20Debt%20Databas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RAD/AppData/Local/Microsoft/Windows/INetCache/Content.Outlook/IQKIELG9/20170407_Cash%20Flow%202016-17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Norcoden/Data/JOBS/DFAS/estim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Budget%20Planning/FEGP%20GF%20Analysis/17_03_11%20FEGP%20GF%20Budget_v1%20(Roth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FEGP/FEGP%20September%20Update/161013%20FEGP%20PPT%20Schedules_v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ZARIFJ~1/AppData/Local/Temp/notes1A0263/FY18%20Liquidity%20Plan_17080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ocuments%20and%20Settings/hmelendez/My%20Documents/0111336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Boulder-data/webdrive/Common/DSM/DSM%20Incentive%20Analysis/SUMMIT%20BLUE%2006-01-05/Lighting%20100s/Incentive%20analysis%20-%20ligh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Drives\BazzyB\Desktop\PR\Estado%20debt%20model%20(INTERNAL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weinbergl\AppData\Local\Microsoft\Windows\Temporary%20Internet%20Files\Content.Outlook\H0GBOCL0\614219_3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/My%20Documents/EXCEL/Asset%20Management/Constellation/Rio%20Nogales/Production%20Cost%20Estimates_11-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AGAVE/FYE%20DEC%202010%20(Historical%20Cash%20Flows)/HISTCSHF2010-12%20Preliminar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stiles\AppData\Local\Microsoft\Windows\Temporary%20Internet%20Files\Content.Outlook\R0DLWUM7\16_02_18%20NPV%20Spreadsheet%20-%20v2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Users/cfcernuda/Library/Group%20Containers/UBF8T346G9.Office/User%20Content.localized/Startup.localized/Excel/doug/P.XLS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enerapr1.sharepoint.com/sites/GeneraPR.External/Shared%20Documents/amaymi/Alejandro's%20Special%20Projects/B2A/06.%20B2A%20JUN%202025%20v07.08.2025%20v1.xlsx" TargetMode="External"/><Relationship Id="rId1" Type="http://schemas.openxmlformats.org/officeDocument/2006/relationships/externalLinkPath" Target="https://generapr1.sharepoint.com/sites/GeneraPR.External/Shared%20Documents/amaymi/Alejandro's%20Special%20Projects/B2A/06.%20B2A%20JUN%202025%20v07.08.2025%20v1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ltonLatoni\AppData\Local\Microsoft\Windows\INetCache\Content.Outlook\CG0HX4NX\PREPA%20B2A%20January%202023%20v7.xlsx" TargetMode="External"/><Relationship Id="rId1" Type="http://schemas.openxmlformats.org/officeDocument/2006/relationships/externalLinkPath" Target="file:///C:\Users\MiltonLatoni\AppData\Local\Microsoft\Windows\INetCache\Content.Outlook\CG0HX4NX\PREPA%20B2A%20January%202023%20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efficiencyalberta.sharepoint.com/CUSTSERV/PFLR/EXCEL/2010fcst/POWER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obs\1996\960027\PROPOSAL\LANS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ia.gov/forecasts/steo/xls/Quarterly-tables%20Curr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ineering\ProForma\2010%20Archive\South%20Area%20ProFormas\Board%20Meeting%20JL10\Current\engineering\ProForma\2009%20Archive\Aug\2009%20Archive\Jan\2009JA21%20By-pass%20Analysis%20-%20Pecos%20Diamond%20Proforma%20DD%20Inser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stiles/AppData/Local/Microsoft/Windows/Temporary%20Internet%20Files/Content.Outlook/R0DLWUM7/16.01.21%20FEGP%20Extended%20Model%20vDraft7_9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Analysis&gt;"/>
      <sheetName val="Trustee Transfers"/>
      <sheetName val="Reserve Analysis"/>
      <sheetName val="Clawback"/>
      <sheetName val="Reserves"/>
      <sheetName val="HTA Reserves&gt;"/>
      <sheetName val="DSRA Summary"/>
      <sheetName val="DSRA Statements"/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Stx"/>
      <sheetName val="Bonds by Series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 Projections"/>
      <sheetName val="Annual - Detail"/>
      <sheetName val="Monthly - Detail"/>
      <sheetName val="Summary"/>
      <sheetName val="MillCo Flex"/>
      <sheetName val="Model"/>
      <sheetName val="Millstein Disclaimer"/>
      <sheetName val="HTA Drivers"/>
      <sheetName val="HTA Waterfall - Annual"/>
      <sheetName val="HTA Waterfall - Monthly"/>
      <sheetName val="Transferred PRIFA Funds"/>
      <sheetName val="PRIFA Waterfall"/>
      <sheetName val="Outputs"/>
      <sheetName val="PRIFA Waterfall_output"/>
      <sheetName val="Barrel Summary"/>
      <sheetName val="PRIFA Rev Build"/>
      <sheetName val="CY Revenues"/>
      <sheetName val="FY Revenu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ay&gt;"/>
      <sheetName val="Base and Growth PVs"/>
      <sheetName val="Sc 1"/>
      <sheetName val="Scen 1 PV"/>
      <sheetName val="Scen 1 DS"/>
      <sheetName val="Scen 1 DS2"/>
      <sheetName val="Scen 2 w meas"/>
      <sheetName val="Scen 2 meas PV"/>
      <sheetName val="Scen 2 meas DS"/>
      <sheetName val="Scen 2 D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odel=&gt;"/>
      <sheetName val="Input - Drivers"/>
      <sheetName val="Input - Securitization Balances"/>
      <sheetName val="Input - Surety"/>
      <sheetName val="Input - DSRF Refunding Calc."/>
      <sheetName val="Input - Tender Pricing"/>
      <sheetName val="Input - Fwd Refinancing"/>
      <sheetName val="Series 2015A Schedule"/>
      <sheetName val="Bank Holidays"/>
      <sheetName val="Model - Status Quo"/>
      <sheetName val="Model - Securitzation LIVE"/>
      <sheetName val="Output=&gt;"/>
      <sheetName val="Jan Jul"/>
      <sheetName val="Deal Debt Service (NG, GS)"/>
      <sheetName val="Deal Princ. Balance (NG, GS)"/>
      <sheetName val="FEGP Monthly Projs."/>
      <sheetName val="Issue Test (P+I)"/>
      <sheetName val="Issue Test"/>
      <sheetName val="Issue Test Output"/>
      <sheetName val="Monoline Debt Service"/>
      <sheetName val="Debt Service Summary "/>
      <sheetName val="Debt Serv. Chart"/>
      <sheetName val="Cost per kWh for Debt Service"/>
      <sheetName val="Rate Build - Securitzation"/>
      <sheetName val="A&amp;M Debt Service"/>
      <sheetName val="Syncora Analysis =&gt;"/>
      <sheetName val="Syncora Debt Service"/>
      <sheetName val="Syncora Deal Analysis"/>
      <sheetName val="To Review&gt;"/>
      <sheetName val="DS Status Quo by Group"/>
      <sheetName val="DS Pro Forma by Group"/>
      <sheetName val="DS Savings by Group"/>
      <sheetName val="Stale&gt;"/>
      <sheetName val="Securitization Detail"/>
      <sheetName val="Surety Benefit"/>
      <sheetName val="Jan Bond Interest Due"/>
      <sheetName val="Surety Summary"/>
      <sheetName val="Issuance Market Risk"/>
      <sheetName val="S&amp;P Term Sheet"/>
      <sheetName val="Jan Sources &amp; Uses"/>
      <sheetName val="Jan 1 Detail"/>
      <sheetName val="July Maturities Summary"/>
      <sheetName val="Assured Jan Breakout"/>
      <sheetName val="DSRF DSCR Summary"/>
      <sheetName val="DSRF Refunding"/>
      <sheetName val="Monoline Risk Reduction"/>
      <sheetName val="Insured Debt Refinancing"/>
      <sheetName val="Wtd Avg Life"/>
      <sheetName val="Pro Forma"/>
      <sheetName val="Market Risk"/>
      <sheetName val="Mono Debt Service &amp; Balances"/>
      <sheetName val="Potential Liquidity Needs"/>
      <sheetName val="5 Year Impact"/>
      <sheetName val="Rate Comparison"/>
      <sheetName val="Graveyard&gt;"/>
      <sheetName val="Mirror Bond Detail"/>
      <sheetName val="Mirror Bond Cusips"/>
      <sheetName val="Rate Build - Status Quo"/>
      <sheetName val="Cash Flow Output"/>
      <sheetName val="Exposure Output"/>
      <sheetName val="Sources and Uses"/>
      <sheetName val="NT Liquidity Impact"/>
      <sheetName val="Change in Exposure"/>
      <sheetName val="Proposal Debt Service by Mono."/>
      <sheetName val="Cash Flow Impact"/>
      <sheetName val="Summary of Debt Balances"/>
      <sheetName val="Surety Sensitivity"/>
      <sheetName val="Bonds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ti Outputs&gt;"/>
      <sheetName val="9LevelP&amp;I"/>
      <sheetName val="Prior Debt Serv."/>
      <sheetName val="Exchange Outputs&gt;"/>
      <sheetName val="CVR Based on Citi Run"/>
      <sheetName val="Ten Year Gaps"/>
      <sheetName val="Graphs"/>
      <sheetName val="CVR Payments"/>
      <sheetName val="FY16 DS Addback"/>
      <sheetName val="ABT"/>
      <sheetName val="FEGP Output Graph"/>
      <sheetName val="NewCo CFs"/>
      <sheetName val="Sheet1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 Reconciliation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ERS"/>
      <sheetName val="Projection_TRS"/>
      <sheetName val="Graveyard&gt;"/>
      <sheetName val="AUCs"/>
      <sheetName val="Jim"/>
      <sheetName val="Citi_Outputs&gt;"/>
      <sheetName val="Prior_Debt_Serv_"/>
      <sheetName val="Exchange_Outputs&gt;"/>
      <sheetName val="CVR_Based_on_Citi_Run"/>
      <sheetName val="Ten_Year_Gaps"/>
      <sheetName val="CVR_Payments"/>
      <sheetName val="FY16_DS_Addback"/>
      <sheetName val="FEGP_Output_Graph"/>
      <sheetName val="NewCo_CFs"/>
      <sheetName val="Key_Driver_Assumptions"/>
      <sheetName val="Model_Outputs&gt;"/>
      <sheetName val="Debt_Service_Summary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Measures_Reconciliation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Original_Sum&gt;"/>
      <sheetName val="Public_Summary"/>
      <sheetName val="Accreted_Par"/>
      <sheetName val="UPR_10_YR_FAP_REV_ONLY"/>
      <sheetName val="Law_154"/>
      <sheetName val="PRCCDA_CFs_Mgmt"/>
      <sheetName val="PRIDCO_CFs_Mgmt"/>
      <sheetName val="HTA_CFs_FTI"/>
      <sheetName val="Citi_Outputs&gt;1"/>
      <sheetName val="Prior_Debt_Serv_1"/>
      <sheetName val="Exchange_Outputs&gt;1"/>
      <sheetName val="CVR_Based_on_Citi_Run1"/>
      <sheetName val="Ten_Year_Gaps1"/>
      <sheetName val="CVR_Payments1"/>
      <sheetName val="FY16_DS_Addback1"/>
      <sheetName val="FEGP_Output_Graph1"/>
      <sheetName val="NewCo_CFs1"/>
      <sheetName val="Key_Driver_Assumptions1"/>
      <sheetName val="Model_Outputs&gt;1"/>
      <sheetName val="Debt_Service_Summary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Measures_Reconciliation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Original_Sum&gt;1"/>
      <sheetName val="Public_Summary1"/>
      <sheetName val="Accreted_Par1"/>
      <sheetName val="UPR_10_YR_FAP_REV_ONLY1"/>
      <sheetName val="Law_1541"/>
      <sheetName val="PRCCDA_CFs_Mgmt1"/>
      <sheetName val="PRIDCO_CFs_Mgmt1"/>
      <sheetName val="HTA_CFs_FTI1"/>
    </sheetNames>
    <sheetDataSet>
      <sheetData sheetId="0"/>
      <sheetData sheetId="1">
        <row r="17">
          <cell r="E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4">
          <cell r="D34">
            <v>1642.636607184493</v>
          </cell>
        </row>
      </sheetData>
      <sheetData sheetId="9"/>
      <sheetData sheetId="10"/>
      <sheetData sheetId="11"/>
      <sheetData sheetId="12"/>
      <sheetData sheetId="13"/>
      <sheetData sheetId="14">
        <row r="9">
          <cell r="E9">
            <v>2</v>
          </cell>
        </row>
      </sheetData>
      <sheetData sheetId="15"/>
      <sheetData sheetId="16"/>
      <sheetData sheetId="17">
        <row r="41">
          <cell r="D41">
            <v>0</v>
          </cell>
        </row>
      </sheetData>
      <sheetData sheetId="18"/>
      <sheetData sheetId="19">
        <row r="67">
          <cell r="BW67">
            <v>5.6084479599999995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0">
          <cell r="K10">
            <v>139.60225582719457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34">
          <cell r="D34">
            <v>1642.636607184493</v>
          </cell>
        </row>
      </sheetData>
      <sheetData sheetId="83"/>
      <sheetData sheetId="84"/>
      <sheetData sheetId="85">
        <row r="9">
          <cell r="E9">
            <v>2</v>
          </cell>
        </row>
      </sheetData>
      <sheetData sheetId="86"/>
      <sheetData sheetId="87">
        <row r="67">
          <cell r="BW67">
            <v>5.6084479599999995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>
        <row r="34">
          <cell r="D34">
            <v>1642.636607184493</v>
          </cell>
        </row>
      </sheetData>
      <sheetData sheetId="125"/>
      <sheetData sheetId="126"/>
      <sheetData sheetId="127">
        <row r="9">
          <cell r="E9">
            <v>2</v>
          </cell>
        </row>
      </sheetData>
      <sheetData sheetId="128"/>
      <sheetData sheetId="129">
        <row r="67">
          <cell r="BW67">
            <v>5.6084479599999995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age"/>
      <sheetName val="HTA Build"/>
      <sheetName val="Mkt Price"/>
      <sheetName val="Hybrid"/>
      <sheetName val="Outputs&gt;"/>
      <sheetName val="Evals"/>
      <sheetName val="Savings"/>
      <sheetName val="Graphs"/>
      <sheetName val="Cover"/>
      <sheetName val="Disclaimer"/>
      <sheetName val="Key Driver Assumptions"/>
      <sheetName val="Model Outputs&gt;"/>
      <sheetName val="Clean Revenue"/>
      <sheetName val="UPR FAP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  <sheetName val="Outstanding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H2">
            <v>2016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GP Outputs&gt;"/>
      <sheetName val="Sum 1"/>
      <sheetName val="Sum 2"/>
      <sheetName val="Sum 3"/>
      <sheetName val="Initiatives"/>
      <sheetName val="Cover"/>
      <sheetName val="Millstein Disclaimer"/>
      <sheetName val="TOC"/>
      <sheetName val="Assumptions&gt;"/>
      <sheetName val="Key Driver Assumptions"/>
      <sheetName val="Open Issues"/>
      <sheetName val="Model Outputs&gt;"/>
      <sheetName val="Summary"/>
      <sheetName val="Footnotes"/>
      <sheetName val="Debt Service Summary"/>
      <sheetName val="Bridges&gt;"/>
      <sheetName val="Revised Bridge to Krueger"/>
      <sheetName val="Bridge to vFinal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omp Units Check"/>
      <sheetName val="CapEx"/>
      <sheetName val="Fed Programs"/>
      <sheetName val="Retirement"/>
      <sheetName val="Projection_ERS"/>
      <sheetName val="Projection_TRS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CTF CFs"/>
      <sheetName val="UPR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ASA"/>
      <sheetName val="PREPA"/>
      <sheetName val="PRIFA"/>
      <sheetName val="UPR"/>
      <sheetName val="PFC"/>
      <sheetName val="PRCCDA"/>
      <sheetName val="PRIDCO"/>
      <sheetName val="CTF"/>
      <sheetName val="ERS"/>
      <sheetName val="GSA"/>
      <sheetName val="COFINA Timing Support"/>
      <sheetName val="Appendix - Krueger Tables&gt;"/>
      <sheetName val="RST1"/>
      <sheetName val="RST2"/>
      <sheetName val="RST3"/>
      <sheetName val="Consolidated Govt MT"/>
      <sheetName val="DSA 2013-25 meas sep"/>
      <sheetName val="Appendix - V2A&gt;"/>
      <sheetName val="Appendix - Law 154&gt;"/>
      <sheetName val="Law 154"/>
      <sheetName val="Appendix - PRIDCO and CCDA&gt;"/>
      <sheetName val="PRIDCO CFs"/>
      <sheetName val="PRCCDA CFs"/>
      <sheetName val="Appendix - FTI&gt;"/>
      <sheetName val="HTA CFs_FTI"/>
      <sheetName val="Appendix - GF Revenue&gt;"/>
      <sheetName val="FY2016"/>
      <sheetName val="JunioYTD_2014-15"/>
      <sheetName val="Graveyard&gt;"/>
      <sheetName val="Old GAP Bridge"/>
      <sheetName val="Old Bridge to Krueger"/>
      <sheetName val="GDB Princip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1">
          <cell r="E31" t="str">
            <v>Base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PBA"/>
      <sheetName val="GDB"/>
      <sheetName val="HT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rowth Bond Latest&gt;"/>
      <sheetName val="Vertical"/>
      <sheetName val="CVR Based on Citi Run"/>
      <sheetName val="GB Model - Latest"/>
      <sheetName val="Graph"/>
      <sheetName val="GO Proposal"/>
      <sheetName val="85.85.70 Sum2"/>
      <sheetName val="85.85.70 DS2"/>
      <sheetName val="Growth Bond Prior&gt;"/>
      <sheetName val="GB Model"/>
      <sheetName val="GB Output"/>
      <sheetName val="85.85.70 w PIK Sum"/>
      <sheetName val="85.85.70 w PIK DS"/>
      <sheetName val="SUT Modelling&gt;"/>
      <sheetName val="SUTVAT w PF DS"/>
      <sheetName val="SUTVAT"/>
      <sheetName val="Sheet1"/>
      <sheetName val="5Yr SUT_B2BGrowth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ERS Rebuild_Active"/>
      <sheetName val="AUCs"/>
      <sheetName val="Payroll"/>
      <sheetName val="Original Sum&gt;"/>
      <sheetName val="Public Summary"/>
      <sheetName val="Debt OS&gt;"/>
      <sheetName val="Debt OS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PFC Payments"/>
      <sheetName val="Subsidies"/>
      <sheetName val="Incr. BB"/>
      <sheetName val="CN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Retirement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GF Revenue FY2016"/>
      <sheetName val="HTA CFs_FTI"/>
      <sheetName val="Projection_ERS"/>
      <sheetName val="Projection_TRS"/>
    </sheetNames>
    <sheetDataSet>
      <sheetData sheetId="0" refreshError="1"/>
      <sheetData sheetId="1" refreshError="1"/>
      <sheetData sheetId="2">
        <row r="16">
          <cell r="I16">
            <v>0.02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>
        <row r="13">
          <cell r="L1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67">
          <cell r="K67">
            <v>1110.547619047619</v>
          </cell>
        </row>
      </sheetData>
      <sheetData sheetId="16" refreshError="1"/>
      <sheetData sheetId="17" refreshError="1"/>
      <sheetData sheetId="18">
        <row r="113">
          <cell r="M113">
            <v>150.42103849976388</v>
          </cell>
        </row>
      </sheetData>
      <sheetData sheetId="19" refreshError="1"/>
      <sheetData sheetId="20" refreshError="1"/>
      <sheetData sheetId="21">
        <row r="23">
          <cell r="I23">
            <v>-78.120531999999997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dist tracking April"/>
      <sheetName val="Notes "/>
      <sheetName val="Commercial dist tracking hybrid"/>
      <sheetName val="july 2009"/>
      <sheetName val="Industrial dist tracking"/>
      <sheetName val="Transmission tracking"/>
      <sheetName val="August 2009"/>
      <sheetName val="Residential tracking"/>
      <sheetName val="Rate Impact Calculator NON RES"/>
      <sheetName val="RATES"/>
      <sheetName val="Rate Impact Calculator Res"/>
      <sheetName val="RGTBeforeDSMBeforeRates"/>
      <sheetName val="RCIBeforeDSMWithRates"/>
      <sheetName val="RCIBeforeDSMBeforeRates"/>
      <sheetName val="RCIWithDSMWithRates"/>
      <sheetName val="RGTBeforeDSMWithRates"/>
      <sheetName val="RGTWithDSMWithRates"/>
      <sheetName val="VAR REPORT 2008"/>
      <sheetName val="Dec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 t="str">
            <v>MAY 2009 UPDATE OF DEC 2008 REFERENCE FORECAST - PROBABLE - BEFORE RATE IMPACTS BEFORE MAY 2009 POWER SMART PROGRAMS APPLIED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>
        <row r="61">
          <cell r="A61" t="str">
            <v>DECEMBER 2008 FORECAST - PROBABLE - WITH RATE IMPACTS BEFORE DEC 2008 POWER SMART PROGRAMS APPLIED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dge Items&gt;"/>
      <sheetName val="Detailed Bridge"/>
      <sheetName val="GF Budget Summary Variance"/>
      <sheetName val="GF Rev 2017 Variance"/>
      <sheetName val="Expense Variance"/>
      <sheetName val="Deposits Variance"/>
      <sheetName val="Detailed Bridge from FEGP 2"/>
      <sheetName val="Cover"/>
      <sheetName val="Key Driver Assumptions"/>
      <sheetName val="Disclaimer"/>
      <sheetName val="Model Outputs&gt;"/>
      <sheetName val="Summary by Source"/>
      <sheetName val="Summary"/>
      <sheetName val="Debt Service Summary"/>
      <sheetName val="Footnotes"/>
      <sheetName val="Measures Detail"/>
      <sheetName val="Revenues&gt;"/>
      <sheetName val="GF Revenue"/>
      <sheetName val="GDB Portfolio"/>
      <sheetName val="SUT VAT Build"/>
      <sheetName val="Federal Transfers"/>
      <sheetName val="Cigarettes"/>
      <sheetName val="Expenditures&gt;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Tourism CFs"/>
      <sheetName val="UPR CFs"/>
      <sheetName val="PBA CFs"/>
      <sheetName val="HTA CFs"/>
      <sheetName val="HTA CFs_Mgmt"/>
      <sheetName val="HTA_Freyre Projections"/>
      <sheetName val="Freyre Projections"/>
      <sheetName val="FY Revenues (Old Freyre)"/>
      <sheetName val="CY Revenues (Old Freyre)"/>
      <sheetName val="Petroleum Forecast&gt;"/>
      <sheetName val="PET BANs Schedule"/>
      <sheetName val="Cusip Debt Schedules&gt;"/>
      <sheetName val="COFINA"/>
      <sheetName val="GO"/>
      <sheetName val="GDB"/>
      <sheetName val="PBA"/>
      <sheetName val="PRIFA"/>
      <sheetName val="UPR"/>
      <sheetName val="PFC"/>
      <sheetName val="PRCCDA"/>
      <sheetName val="PRIDCO"/>
      <sheetName val="HTA"/>
      <sheetName val="ERS"/>
      <sheetName val="GSA"/>
      <sheetName val="COFINA Timing Support"/>
      <sheetName val="GO Notes"/>
      <sheetName val="Non-FEGP DS =&gt;"/>
      <sheetName val="APLA-POA"/>
      <sheetName val="PRASA"/>
      <sheetName val="MFA"/>
      <sheetName val="HFA"/>
      <sheetName val="CIQ_LinkingNames"/>
      <sheetName val="CTF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Split"/>
      <sheetName val="CONWAY"/>
      <sheetName val="NEW"/>
      <sheetName val="GF Budget"/>
      <sheetName val="ERS Rebuild_Active"/>
      <sheetName val="AUCs"/>
      <sheetName val="Payroll"/>
      <sheetName val="Retirement"/>
      <sheetName val="JRS Projections"/>
      <sheetName val="Projection_TRS NEW"/>
      <sheetName val="Original Sum&gt;"/>
      <sheetName val="Public Summary"/>
      <sheetName val="Appendix&gt;"/>
      <sheetName val="5Yr SUT_B2BGrowth"/>
      <sheetName val="Law 154"/>
      <sheetName val="PRCCDA CFs_Mgmt"/>
      <sheetName val="PRIDCO CFs_Mgmt NEW"/>
      <sheetName val="PRIDCO CFs_Mgmt OLD"/>
      <sheetName val="ERS Model Reconciliation"/>
      <sheetName val="Other Analyses=&gt;&gt;"/>
      <sheetName val="General Fund"/>
      <sheetName val="Projection Detail"/>
      <sheetName val="PBA Resolutions"/>
      <sheetName val="Jan 2017&gt;"/>
      <sheetName val="Jan 2017"/>
      <sheetName val="Jan 2017 Detail"/>
      <sheetName val="Jan 2017 Balance"/>
      <sheetName val="DS Amortization"/>
      <sheetName val="Intro Material"/>
      <sheetName val="PRIFA Amortization"/>
      <sheetName val="Jan 2017 FEGP Debt"/>
      <sheetName val="MPPD Analysis =&gt;"/>
      <sheetName val="CB &amp; MPPD Dist. Summary"/>
      <sheetName val="CB &amp; MPPD Dist. Analysis"/>
      <sheetName val="MPPD Backup&gt;"/>
      <sheetName val="July 1 GO DS"/>
      <sheetName val="PBA July 1 Backup"/>
      <sheetName val="GDB 2013B-1"/>
      <sheetName val="GO Cusip Backup"/>
      <sheetName val="Graveyard =&gt;"/>
      <sheetName val="HTA CFs_FTI"/>
      <sheetName val="PRASA DS"/>
      <sheetName val="SUT VAT Build (Old)"/>
      <sheetName val="Projection_TRS OLD"/>
      <sheetName val="UPR 10 YR FAP REV ONLY OLD"/>
      <sheetName val="Gov Presentation-&gt;"/>
      <sheetName val="Bridge from 6-19 Offer"/>
      <sheetName val="GF Budget Expense Variance"/>
      <sheetName val="Revenue Variance"/>
      <sheetName val="GF Rev Variance"/>
      <sheetName val="HTA PRIFA Roll"/>
      <sheetName val="Gap Table"/>
      <sheetName val="Adjusted Revenues"/>
      <sheetName val="Exchange Cash Flows"/>
      <sheetName val="DS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cal Sum2"/>
      <sheetName val="No Local DS2"/>
      <sheetName val="No Local CAB &amp; CVR"/>
      <sheetName val="CAB No Local"/>
      <sheetName val="CVR No Local"/>
      <sheetName val="Orig Proposal&gt;"/>
      <sheetName val="Proposal DS"/>
      <sheetName val="Proposal CVR"/>
      <sheetName val="Support XO Analysis&gt;"/>
      <sheetName val="FY16 DS Addback"/>
      <sheetName val="ABT"/>
      <sheetName val="Proposals&gt;"/>
      <sheetName val="Balances"/>
      <sheetName val="Proposals"/>
      <sheetName val="Haircut + Rates"/>
      <sheetName val="Reconciliations&gt;"/>
      <sheetName val="Budget w Measures"/>
      <sheetName val="Expense Measures"/>
      <sheetName val="CM CU Bacukp"/>
      <sheetName val="General Fund"/>
      <sheetName val="Milliman Analysis&gt;"/>
      <sheetName val="Original AUC"/>
      <sheetName val="Updated AUC"/>
      <sheetName val="Choose AUC"/>
      <sheetName val="Projection_ERS"/>
      <sheetName val="AUC Liq. Adj."/>
      <sheetName val="Liquidity Adj."/>
      <sheetName val="Asset Roll - Milliman"/>
      <sheetName val="Asset Roll - Active Letter"/>
      <sheetName val="Asset Roll - Hybrid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Payroll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NewCo CFs&gt;"/>
      <sheetName val="NewCo"/>
      <sheetName val="NewCo CFs2"/>
      <sheetName val="Original Sum&gt;"/>
      <sheetName val="Public Summary"/>
      <sheetName val="Accretion&gt;"/>
      <sheetName val="Bridge"/>
      <sheetName val="Big and Little 9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AUCs"/>
      <sheetName val="Jim"/>
      <sheetName val="MB"/>
      <sheetName val="Bridge City"/>
      <sheetName val="Subsidies"/>
      <sheetName val="Adjusted Revenue"/>
      <sheetName val="IMF"/>
      <sheetName val="Buckfire Data&gt;"/>
      <sheetName val="Zero Growth_Data"/>
      <sheetName val="FEGP Base_Data"/>
      <sheetName val="FEGP High_Data"/>
      <sheetName val="GO Moratorium_simple"/>
      <sheetName val="Adj. Rev"/>
      <sheetName val="Measures Var"/>
      <sheetName val="Treas Graphs"/>
      <sheetName val="BB Capacity"/>
      <sheetName val="CVR Payments"/>
      <sheetName val="Ten Year Gaps"/>
      <sheetName val="Incr. BB"/>
      <sheetName val="Analysis"/>
      <sheetName val="No_Local_Sum2"/>
      <sheetName val="No_Local_DS2"/>
      <sheetName val="No_Local_CAB_&amp;_CVR"/>
      <sheetName val="CAB_No_Local"/>
      <sheetName val="CVR_No_Local"/>
      <sheetName val="Orig_Proposal&gt;"/>
      <sheetName val="Proposal_DS"/>
      <sheetName val="Proposal_CVR"/>
      <sheetName val="Support_XO_Analysis&gt;"/>
      <sheetName val="FY16_DS_Addback"/>
      <sheetName val="Haircut_+_Rates"/>
      <sheetName val="Budget_w_Measures"/>
      <sheetName val="Expense_Measures"/>
      <sheetName val="CM_CU_Bacukp"/>
      <sheetName val="General_Fund"/>
      <sheetName val="Milliman_Analysis&gt;"/>
      <sheetName val="Original_AUC"/>
      <sheetName val="Updated_AUC"/>
      <sheetName val="Choose_AUC"/>
      <sheetName val="AUC_Liq__Adj_"/>
      <sheetName val="Liquidity_Adj_"/>
      <sheetName val="Asset_Roll_-_Milliman"/>
      <sheetName val="Asset_Roll_-_Active_Letter"/>
      <sheetName val="Asset_Roll_-_Hybrid"/>
      <sheetName val="Key_Driver_Assumptions"/>
      <sheetName val="Model_Outputs&gt;"/>
      <sheetName val="Debt_Service_Summary"/>
      <sheetName val="Measures_Detail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NewCo_CFs&gt;"/>
      <sheetName val="NewCo_CFs2"/>
      <sheetName val="Original_Sum&gt;"/>
      <sheetName val="Public_Summary"/>
      <sheetName val="Big_and_Little_9"/>
      <sheetName val="Accreted_Par"/>
      <sheetName val="UPR_10_YR_FAP_REV_ONLY"/>
      <sheetName val="Law_154"/>
      <sheetName val="PRCCDA_CFs_Mgmt"/>
      <sheetName val="PRIDCO_CFs_Mgmt"/>
      <sheetName val="HTA_CFs_FTI"/>
      <sheetName val="ERS_Model_Reconciliation"/>
      <sheetName val="Bridge_City"/>
      <sheetName val="Adjusted_Revenue"/>
      <sheetName val="Buckfire_Data&gt;"/>
      <sheetName val="Zero_Growth_Data"/>
      <sheetName val="FEGP_Base_Data"/>
      <sheetName val="FEGP_High_Data"/>
      <sheetName val="GO_Moratorium_simple"/>
      <sheetName val="Adj__Rev"/>
      <sheetName val="Measures_Var"/>
      <sheetName val="Treas_Graphs"/>
      <sheetName val="BB_Capacity"/>
      <sheetName val="CVR_Payments"/>
      <sheetName val="Ten_Year_Gaps"/>
      <sheetName val="Incr__BB"/>
      <sheetName val="No_Local_Sum21"/>
      <sheetName val="No_Local_DS21"/>
      <sheetName val="No_Local_CAB_&amp;_CVR1"/>
      <sheetName val="CAB_No_Local1"/>
      <sheetName val="CVR_No_Local1"/>
      <sheetName val="Orig_Proposal&gt;1"/>
      <sheetName val="Proposal_DS1"/>
      <sheetName val="Proposal_CVR1"/>
      <sheetName val="Support_XO_Analysis&gt;1"/>
      <sheetName val="FY16_DS_Addback1"/>
      <sheetName val="Haircut_+_Rates1"/>
      <sheetName val="Budget_w_Measures1"/>
      <sheetName val="Expense_Measures1"/>
      <sheetName val="CM_CU_Bacukp1"/>
      <sheetName val="General_Fund1"/>
      <sheetName val="Milliman_Analysis&gt;1"/>
      <sheetName val="Original_AUC1"/>
      <sheetName val="Updated_AUC1"/>
      <sheetName val="Choose_AUC1"/>
      <sheetName val="AUC_Liq__Adj_1"/>
      <sheetName val="Liquidity_Adj_1"/>
      <sheetName val="Asset_Roll_-_Milliman1"/>
      <sheetName val="Asset_Roll_-_Active_Letter1"/>
      <sheetName val="Asset_Roll_-_Hybrid1"/>
      <sheetName val="Key_Driver_Assumptions1"/>
      <sheetName val="Model_Outputs&gt;1"/>
      <sheetName val="Debt_Service_Summary1"/>
      <sheetName val="Measures_Detail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NewCo_CFs&gt;1"/>
      <sheetName val="NewCo_CFs21"/>
      <sheetName val="Original_Sum&gt;1"/>
      <sheetName val="Public_Summary1"/>
      <sheetName val="Big_and_Little_91"/>
      <sheetName val="Accreted_Par1"/>
      <sheetName val="UPR_10_YR_FAP_REV_ONLY1"/>
      <sheetName val="Law_1541"/>
      <sheetName val="PRCCDA_CFs_Mgmt1"/>
      <sheetName val="PRIDCO_CFs_Mgmt1"/>
      <sheetName val="HTA_CFs_FTI1"/>
      <sheetName val="ERS_Model_Reconciliation1"/>
      <sheetName val="Bridge_City1"/>
      <sheetName val="Adjusted_Revenue1"/>
      <sheetName val="Buckfire_Data&gt;1"/>
      <sheetName val="Zero_Growth_Data1"/>
      <sheetName val="FEGP_Base_Data1"/>
      <sheetName val="FEGP_High_Data1"/>
      <sheetName val="GO_Moratorium_simple1"/>
      <sheetName val="Adj__Rev1"/>
      <sheetName val="Measures_Var1"/>
      <sheetName val="Treas_Graphs1"/>
      <sheetName val="BB_Capacity1"/>
      <sheetName val="CVR_Payments1"/>
      <sheetName val="Ten_Year_Gaps1"/>
      <sheetName val="Incr__B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8">
          <cell r="J18">
            <v>1.0098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>
        <row r="18">
          <cell r="J18">
            <v>1.0098</v>
          </cell>
        </row>
      </sheetData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>
        <row r="18">
          <cell r="J18">
            <v>1.0098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  <sheetName val="Trad_Stats1"/>
      <sheetName val="Credit_Stats1"/>
      <sheetName val="Price_Performance1"/>
      <sheetName val="Financial_Summary1"/>
      <sheetName val="Backup_data1"/>
      <sheetName val="Millstein_Out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Stats"/>
      <sheetName val="Price Performance"/>
      <sheetName val="Trad Stats"/>
      <sheetName val="Sheet1"/>
      <sheetName val="Download Sheet"/>
      <sheetName val="Backup data"/>
      <sheetName val="SAP P&amp;Ls (PC, Dry &amp; Unall)"/>
      <sheetName val="Credit_Stats"/>
      <sheetName val="Price_Performance"/>
      <sheetName val="Trad_Stats"/>
      <sheetName val="Download_Sheet"/>
      <sheetName val="Backup_data"/>
      <sheetName val="SAP_P&amp;Ls_(PC,_Dry_&amp;_Unall)"/>
      <sheetName val="Credit_Stats1"/>
      <sheetName val="Price_Performance1"/>
      <sheetName val="Trad_Stats1"/>
      <sheetName val="Download_Sheet1"/>
      <sheetName val="Backup_data1"/>
      <sheetName val="SAP_P&amp;Ls_(PC,_Dry_&amp;_Unall)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1993X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  <sheetName val="Facility_Qtrs"/>
      <sheetName val="Month_8"/>
      <sheetName val="Month_9"/>
      <sheetName val="Month_10"/>
      <sheetName val="Month_11"/>
      <sheetName val="Month_1"/>
      <sheetName val="Facility_Qtrs1"/>
      <sheetName val="Month_81"/>
      <sheetName val="Month_91"/>
      <sheetName val="Month_101"/>
      <sheetName val="Month_111"/>
      <sheetName val="Month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reclass"/>
      <sheetName val="suzannes"/>
      <sheetName val="holli's entry"/>
      <sheetName val="Transfer 1209"/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1010"/>
      <sheetName val="390"/>
      <sheetName val="560"/>
      <sheetName val="590"/>
      <sheetName val="960"/>
      <sheetName val="110"/>
      <sheetName val="210"/>
      <sheetName val="100"/>
      <sheetName val="Pivot"/>
      <sheetName val="RPL DETAIL"/>
      <sheetName val="GEN MAXIMUMS"/>
      <sheetName val="2008 Environmental"/>
      <sheetName val="2009 Environmental"/>
      <sheetName val="2010 Environmental"/>
      <sheetName val="2011 Environmental"/>
      <sheetName val="2012 Environmental"/>
      <sheetName val="2008 Necessity"/>
      <sheetName val="2009 Necessity"/>
      <sheetName val="2010 Necessity"/>
      <sheetName val="2011 Necessity"/>
      <sheetName val="2012 Necessity"/>
      <sheetName val="_ADFDI_LOV"/>
      <sheetName val="PD Fixed Profo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  <sheetName val="Existing_Debt_Service_by_Reso1"/>
      <sheetName val="Existing_Debt_Service_by_Serie1"/>
      <sheetName val="Existing_Debt_Profile_by_Reso1"/>
      <sheetName val="Existing_Debt_Profile_by_Serie1"/>
      <sheetName val="2011_P31"/>
      <sheetName val="Download_Sheet1"/>
      <sheetName val="Backup_data1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1993X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Item Mappings"/>
      <sheetName val="Drivers_Checks"/>
      <sheetName val="| Exhibits |"/>
      <sheetName val="EX_Cover"/>
      <sheetName val="EX_Disclaimer"/>
      <sheetName val="EX_Reforecast"/>
      <sheetName val="EX_Bridge_3-10"/>
      <sheetName val="EX_A2F"/>
      <sheetName val="EX_13WCF"/>
      <sheetName val="EX_PPT"/>
      <sheetName val="EX_Bridge"/>
      <sheetName val="EX_Detail_Stub"/>
      <sheetName val="EX_Plan"/>
      <sheetName val="| Work Sheets |"/>
      <sheetName val="WS_Detail"/>
      <sheetName val="WS_Live"/>
      <sheetName val="WS_Mar20"/>
      <sheetName val="SD_Daily_Mar20"/>
      <sheetName val="WS_Live_Stub"/>
      <sheetName val="WS_Feb27"/>
      <sheetName val="| Source Data |"/>
      <sheetName val="SD_Daily_Mar31"/>
      <sheetName val="SD_Annual_Mar21"/>
      <sheetName val="SD_Daily_Mar21"/>
      <sheetName val="SD_Annual_Mar31"/>
      <sheetName val="SD_Annual_Feb27"/>
      <sheetName val="SD_Daily_Feb27"/>
      <sheetName val="SD_Annual_Jan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Fiscal Cliff Considerations</v>
          </cell>
        </row>
      </sheetData>
      <sheetData sheetId="9">
        <row r="25">
          <cell r="G25" t="str">
            <v>Moratorium Extension Through 4/30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Sheet1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EGP_Summary"/>
      <sheetName val="Various_Sums"/>
      <sheetName val="Calcs"/>
      <sheetName val="GF Budget"/>
      <sheetName val="PPT_Sum"/>
      <sheetName val="Proj_Data"/>
      <sheetName val="For_CU_CFs"/>
      <sheetName val="By Program"/>
      <sheetName val="Prior FEGP --&gt;"/>
      <sheetName val="Prior FEGP"/>
      <sheetName val="Bridge to Prior FEGP"/>
      <sheetName val="Bridge Chart"/>
      <sheetName val="CU Detail"/>
    </sheetNames>
    <sheetDataSet>
      <sheetData sheetId="0"/>
      <sheetData sheetId="1"/>
      <sheetData sheetId="2"/>
      <sheetData sheetId="3"/>
      <sheetData sheetId="4">
        <row r="3">
          <cell r="B3" t="str">
            <v>General Fund Budget ($MM)</v>
          </cell>
        </row>
        <row r="5">
          <cell r="C5" t="str">
            <v>Approved</v>
          </cell>
          <cell r="D5" t="str">
            <v>Normal.</v>
          </cell>
          <cell r="E5" t="str">
            <v>Adj.</v>
          </cell>
          <cell r="Q5" t="str">
            <v>Total</v>
          </cell>
        </row>
        <row r="6">
          <cell r="C6">
            <v>2017</v>
          </cell>
          <cell r="D6" t="str">
            <v>Adjs.</v>
          </cell>
          <cell r="E6">
            <v>2017</v>
          </cell>
          <cell r="F6">
            <v>2018</v>
          </cell>
          <cell r="G6">
            <v>2019</v>
          </cell>
          <cell r="H6">
            <v>2020</v>
          </cell>
          <cell r="I6">
            <v>2021</v>
          </cell>
          <cell r="J6">
            <v>2022</v>
          </cell>
          <cell r="K6">
            <v>2023</v>
          </cell>
          <cell r="L6">
            <v>2024</v>
          </cell>
          <cell r="M6">
            <v>2025</v>
          </cell>
          <cell r="N6">
            <v>2026</v>
          </cell>
          <cell r="Q6" t="str">
            <v>5 Yr</v>
          </cell>
          <cell r="R6" t="str">
            <v>10 Yr</v>
          </cell>
        </row>
        <row r="8">
          <cell r="B8" t="str">
            <v>Formula Appropriations</v>
          </cell>
          <cell r="C8">
            <v>1518.4960000000001</v>
          </cell>
          <cell r="D8">
            <v>0</v>
          </cell>
          <cell r="E8">
            <v>1518.4960000000001</v>
          </cell>
          <cell r="F8">
            <v>1626.1631503933036</v>
          </cell>
          <cell r="G8">
            <v>1626.1631503933036</v>
          </cell>
          <cell r="H8">
            <v>1626.1631503933036</v>
          </cell>
          <cell r="I8">
            <v>1626.1631503933036</v>
          </cell>
          <cell r="J8">
            <v>1626.1631503933036</v>
          </cell>
          <cell r="K8">
            <v>1626.1631503933036</v>
          </cell>
          <cell r="L8">
            <v>1626.1631503933036</v>
          </cell>
          <cell r="M8">
            <v>1626.1631503933036</v>
          </cell>
          <cell r="N8">
            <v>1626.1631503933036</v>
          </cell>
          <cell r="Q8">
            <v>8023.1486015732144</v>
          </cell>
          <cell r="R8">
            <v>16153.964353539734</v>
          </cell>
        </row>
        <row r="9">
          <cell r="B9" t="str">
            <v>Pension Contributions</v>
          </cell>
          <cell r="C9">
            <v>783.07799999999997</v>
          </cell>
          <cell r="D9">
            <v>0</v>
          </cell>
          <cell r="E9">
            <v>783.07799999999997</v>
          </cell>
          <cell r="F9">
            <v>1437.9164742330254</v>
          </cell>
          <cell r="G9">
            <v>1497.6741722022384</v>
          </cell>
          <cell r="H9">
            <v>1526.0787849729727</v>
          </cell>
          <cell r="I9">
            <v>1561.8312860562564</v>
          </cell>
          <cell r="J9">
            <v>1729.9667135256668</v>
          </cell>
          <cell r="K9">
            <v>1747.1514370304899</v>
          </cell>
          <cell r="L9">
            <v>1775.1040240041575</v>
          </cell>
          <cell r="M9">
            <v>1797.0647354869895</v>
          </cell>
          <cell r="N9">
            <v>1811.5079357160034</v>
          </cell>
          <cell r="Q9">
            <v>6806.578717464492</v>
          </cell>
          <cell r="R9">
            <v>15667.3735632278</v>
          </cell>
        </row>
        <row r="10">
          <cell r="B10" t="str">
            <v>ASES Health Card &amp; PBA Ops. Sub.</v>
          </cell>
          <cell r="C10">
            <v>975</v>
          </cell>
          <cell r="D10">
            <v>0</v>
          </cell>
          <cell r="E10">
            <v>975</v>
          </cell>
          <cell r="F10">
            <v>975</v>
          </cell>
          <cell r="G10">
            <v>975</v>
          </cell>
          <cell r="H10">
            <v>975</v>
          </cell>
          <cell r="I10">
            <v>975</v>
          </cell>
          <cell r="J10">
            <v>975</v>
          </cell>
          <cell r="K10">
            <v>975</v>
          </cell>
          <cell r="L10">
            <v>975</v>
          </cell>
          <cell r="M10">
            <v>975</v>
          </cell>
          <cell r="N10">
            <v>975</v>
          </cell>
          <cell r="Q10">
            <v>4875</v>
          </cell>
          <cell r="R10">
            <v>9750</v>
          </cell>
        </row>
        <row r="11">
          <cell r="B11" t="str">
            <v>Municipal Subsidies</v>
          </cell>
          <cell r="C11">
            <v>64.405000000000001</v>
          </cell>
          <cell r="D11">
            <v>0</v>
          </cell>
          <cell r="E11">
            <v>64.405000000000001</v>
          </cell>
          <cell r="F11">
            <v>64.405000000000001</v>
          </cell>
          <cell r="G11">
            <v>64.405000000000001</v>
          </cell>
          <cell r="H11">
            <v>64.405000000000001</v>
          </cell>
          <cell r="I11">
            <v>64.405000000000001</v>
          </cell>
          <cell r="J11">
            <v>64.405000000000001</v>
          </cell>
          <cell r="K11">
            <v>64.405000000000001</v>
          </cell>
          <cell r="L11">
            <v>64.405000000000001</v>
          </cell>
          <cell r="M11">
            <v>64.405000000000001</v>
          </cell>
          <cell r="N11">
            <v>64.405000000000001</v>
          </cell>
          <cell r="Q11">
            <v>322.02499999999998</v>
          </cell>
          <cell r="R11">
            <v>644.04999999999995</v>
          </cell>
        </row>
        <row r="12">
          <cell r="B12" t="str">
            <v>Legal Responsibility Fund</v>
          </cell>
          <cell r="C12">
            <v>117</v>
          </cell>
          <cell r="D12">
            <v>-49</v>
          </cell>
          <cell r="E12">
            <v>68</v>
          </cell>
          <cell r="F12">
            <v>68</v>
          </cell>
          <cell r="G12">
            <v>68</v>
          </cell>
          <cell r="H12">
            <v>68</v>
          </cell>
          <cell r="I12">
            <v>68</v>
          </cell>
          <cell r="J12">
            <v>68</v>
          </cell>
          <cell r="K12">
            <v>68</v>
          </cell>
          <cell r="L12">
            <v>68</v>
          </cell>
          <cell r="M12">
            <v>68</v>
          </cell>
          <cell r="N12">
            <v>68</v>
          </cell>
          <cell r="Q12">
            <v>389</v>
          </cell>
          <cell r="R12">
            <v>729</v>
          </cell>
        </row>
        <row r="13">
          <cell r="B13" t="str">
            <v>Special Education Fund</v>
          </cell>
          <cell r="C13">
            <v>75</v>
          </cell>
          <cell r="D13">
            <v>0</v>
          </cell>
          <cell r="E13">
            <v>75</v>
          </cell>
          <cell r="F13">
            <v>55.835999999999999</v>
          </cell>
          <cell r="G13">
            <v>55.835999999999999</v>
          </cell>
          <cell r="H13">
            <v>55.835999999999999</v>
          </cell>
          <cell r="I13">
            <v>55.835999999999999</v>
          </cell>
          <cell r="J13">
            <v>55.835999999999999</v>
          </cell>
          <cell r="K13">
            <v>55.835999999999999</v>
          </cell>
          <cell r="L13">
            <v>55.835999999999999</v>
          </cell>
          <cell r="M13">
            <v>55.835999999999999</v>
          </cell>
          <cell r="N13">
            <v>55.835999999999999</v>
          </cell>
          <cell r="Q13">
            <v>298.34399999999999</v>
          </cell>
          <cell r="R13">
            <v>577.524</v>
          </cell>
        </row>
        <row r="14">
          <cell r="B14" t="str">
            <v>Utilities (PREPA &amp; PRASA)</v>
          </cell>
          <cell r="C14">
            <v>154.012</v>
          </cell>
          <cell r="D14">
            <v>0</v>
          </cell>
          <cell r="E14">
            <v>154.012</v>
          </cell>
          <cell r="F14">
            <v>203.03198344222264</v>
          </cell>
          <cell r="G14">
            <v>213.08520177423065</v>
          </cell>
          <cell r="H14">
            <v>226.82820520855466</v>
          </cell>
          <cell r="I14">
            <v>233.02977057729481</v>
          </cell>
          <cell r="J14">
            <v>226.57580437222219</v>
          </cell>
          <cell r="K14">
            <v>232.94826500255212</v>
          </cell>
          <cell r="L14">
            <v>234.40144982033752</v>
          </cell>
          <cell r="M14">
            <v>245.68287817877842</v>
          </cell>
          <cell r="N14">
            <v>252.27047480730397</v>
          </cell>
          <cell r="Q14">
            <v>1029.9871610023029</v>
          </cell>
          <cell r="R14">
            <v>2221.8660331834972</v>
          </cell>
        </row>
        <row r="15">
          <cell r="B15" t="str">
            <v>ASEM Retirement System Paydown</v>
          </cell>
          <cell r="C15">
            <v>10</v>
          </cell>
          <cell r="D15">
            <v>0</v>
          </cell>
          <cell r="E15">
            <v>10</v>
          </cell>
          <cell r="F15">
            <v>10</v>
          </cell>
          <cell r="G15">
            <v>10</v>
          </cell>
          <cell r="H15">
            <v>10</v>
          </cell>
          <cell r="I15">
            <v>10</v>
          </cell>
          <cell r="J15">
            <v>10</v>
          </cell>
          <cell r="K15">
            <v>10</v>
          </cell>
          <cell r="L15">
            <v>0</v>
          </cell>
          <cell r="M15">
            <v>0</v>
          </cell>
          <cell r="N15">
            <v>0</v>
          </cell>
          <cell r="Q15">
            <v>50</v>
          </cell>
          <cell r="R15">
            <v>70</v>
          </cell>
        </row>
        <row r="16">
          <cell r="B16" t="str">
            <v>Police Social Security</v>
          </cell>
          <cell r="C16">
            <v>25</v>
          </cell>
          <cell r="D16">
            <v>0</v>
          </cell>
          <cell r="E16">
            <v>25</v>
          </cell>
          <cell r="F16">
            <v>35.409980093179747</v>
          </cell>
          <cell r="G16">
            <v>35.754342125301193</v>
          </cell>
          <cell r="H16">
            <v>36.107690908911287</v>
          </cell>
          <cell r="I16">
            <v>36.515181389374604</v>
          </cell>
          <cell r="J16">
            <v>36.996127380444449</v>
          </cell>
          <cell r="K16">
            <v>37.542054302469246</v>
          </cell>
          <cell r="L16">
            <v>38.123136150869009</v>
          </cell>
          <cell r="M16">
            <v>38.717506743806055</v>
          </cell>
          <cell r="N16">
            <v>39.321824751918626</v>
          </cell>
          <cell r="Q16">
            <v>168.78719451676682</v>
          </cell>
          <cell r="R16">
            <v>359.48784384627425</v>
          </cell>
        </row>
        <row r="17">
          <cell r="B17" t="str">
            <v>TRANS &amp; Other Debt</v>
          </cell>
          <cell r="C17">
            <v>31.706</v>
          </cell>
          <cell r="D17">
            <v>0</v>
          </cell>
          <cell r="E17">
            <v>31.706</v>
          </cell>
          <cell r="F17">
            <v>31.706</v>
          </cell>
          <cell r="G17">
            <v>31.706</v>
          </cell>
          <cell r="H17">
            <v>31.706</v>
          </cell>
          <cell r="I17">
            <v>31.706</v>
          </cell>
          <cell r="J17">
            <v>31.706</v>
          </cell>
          <cell r="K17">
            <v>31.706</v>
          </cell>
          <cell r="L17">
            <v>31.706</v>
          </cell>
          <cell r="M17">
            <v>31.706</v>
          </cell>
          <cell r="N17">
            <v>31.706</v>
          </cell>
          <cell r="Q17">
            <v>158.53</v>
          </cell>
          <cell r="R17">
            <v>317.06</v>
          </cell>
        </row>
        <row r="18">
          <cell r="B18" t="str">
            <v>Payroll-Related Expenses</v>
          </cell>
          <cell r="C18">
            <v>3344.4250000000002</v>
          </cell>
          <cell r="D18">
            <v>-4.1500000000000004</v>
          </cell>
          <cell r="E18">
            <v>3340.2750000000001</v>
          </cell>
          <cell r="F18">
            <v>3379.4020358784569</v>
          </cell>
          <cell r="G18">
            <v>3412.2667183597273</v>
          </cell>
          <cell r="H18">
            <v>3445.9890643075332</v>
          </cell>
          <cell r="I18">
            <v>3484.8785004398078</v>
          </cell>
          <cell r="J18">
            <v>3530.7782681632598</v>
          </cell>
          <cell r="K18">
            <v>3582.8795838622991</v>
          </cell>
          <cell r="L18">
            <v>3638.3359601812567</v>
          </cell>
          <cell r="M18">
            <v>3695.060566819051</v>
          </cell>
          <cell r="N18">
            <v>3752.7345192347143</v>
          </cell>
          <cell r="Q18">
            <v>17066.961318985526</v>
          </cell>
          <cell r="R18">
            <v>35266.75021724611</v>
          </cell>
        </row>
        <row r="19">
          <cell r="B19" t="str">
            <v>Other Operational Expenses</v>
          </cell>
          <cell r="C19">
            <v>1728.8779999999988</v>
          </cell>
          <cell r="D19">
            <v>-313.59400000000005</v>
          </cell>
          <cell r="E19">
            <v>1415.2839999999987</v>
          </cell>
          <cell r="F19">
            <v>1431.8622361770217</v>
          </cell>
          <cell r="G19">
            <v>1445.7870954418495</v>
          </cell>
          <cell r="H19">
            <v>1460.0753491522159</v>
          </cell>
          <cell r="I19">
            <v>1476.5529136422745</v>
          </cell>
          <cell r="J19">
            <v>1496.0007755287113</v>
          </cell>
          <cell r="K19">
            <v>1518.0762508975954</v>
          </cell>
          <cell r="L19">
            <v>1541.5732749756128</v>
          </cell>
          <cell r="M19">
            <v>1565.6076518400218</v>
          </cell>
          <cell r="N19">
            <v>1590.0442692055531</v>
          </cell>
          <cell r="Q19">
            <v>7543.1555944133606</v>
          </cell>
          <cell r="R19">
            <v>15254.457816860853</v>
          </cell>
        </row>
        <row r="21">
          <cell r="B21" t="str">
            <v>Total Baseline Ex. Reserves</v>
          </cell>
          <cell r="C21">
            <v>8827</v>
          </cell>
          <cell r="D21">
            <v>-366.74400000000003</v>
          </cell>
          <cell r="E21">
            <v>8460.2559999999994</v>
          </cell>
          <cell r="F21">
            <v>9318.7328602172092</v>
          </cell>
          <cell r="G21">
            <v>9435.6776802966524</v>
          </cell>
          <cell r="H21">
            <v>9526.1892449434927</v>
          </cell>
          <cell r="I21">
            <v>9623.9178024983121</v>
          </cell>
          <cell r="J21">
            <v>9851.4278393636087</v>
          </cell>
          <cell r="K21">
            <v>9949.7077414887081</v>
          </cell>
          <cell r="L21">
            <v>10048.647995525538</v>
          </cell>
          <cell r="M21">
            <v>10163.243489461951</v>
          </cell>
          <cell r="N21">
            <v>10266.989174108798</v>
          </cell>
          <cell r="Q21">
            <v>46731.517587955663</v>
          </cell>
          <cell r="R21">
            <v>97011.533827904277</v>
          </cell>
        </row>
        <row r="23">
          <cell r="B23" t="str">
            <v>GDB Debt Agreement</v>
          </cell>
          <cell r="E23">
            <v>0</v>
          </cell>
          <cell r="F23">
            <v>189</v>
          </cell>
          <cell r="G23">
            <v>189</v>
          </cell>
          <cell r="H23">
            <v>189</v>
          </cell>
          <cell r="I23">
            <v>189</v>
          </cell>
          <cell r="J23">
            <v>189</v>
          </cell>
          <cell r="K23">
            <v>189</v>
          </cell>
          <cell r="L23">
            <v>189</v>
          </cell>
          <cell r="M23">
            <v>189</v>
          </cell>
          <cell r="N23">
            <v>189</v>
          </cell>
          <cell r="Q23">
            <v>756</v>
          </cell>
          <cell r="R23">
            <v>1701</v>
          </cell>
        </row>
        <row r="24">
          <cell r="B24" t="str">
            <v>Employment Incentive Fund</v>
          </cell>
          <cell r="E24">
            <v>0</v>
          </cell>
          <cell r="F24">
            <v>12.856</v>
          </cell>
          <cell r="G24">
            <v>12.856</v>
          </cell>
          <cell r="H24">
            <v>12.856</v>
          </cell>
          <cell r="I24">
            <v>12.856</v>
          </cell>
          <cell r="J24">
            <v>12.856</v>
          </cell>
          <cell r="K24">
            <v>12.856</v>
          </cell>
          <cell r="L24">
            <v>12.856</v>
          </cell>
          <cell r="M24">
            <v>12.856</v>
          </cell>
          <cell r="N24">
            <v>12.856</v>
          </cell>
          <cell r="Q24">
            <v>51.423999999999999</v>
          </cell>
          <cell r="R24">
            <v>115.70400000000001</v>
          </cell>
        </row>
        <row r="25">
          <cell r="B25" t="str">
            <v>Accounting &amp; Financial System Costs</v>
          </cell>
          <cell r="E25">
            <v>0</v>
          </cell>
          <cell r="F25">
            <v>25.8</v>
          </cell>
          <cell r="G25">
            <v>10.379999999999999</v>
          </cell>
          <cell r="H25">
            <v>7.26</v>
          </cell>
          <cell r="I25">
            <v>7.6412000000000004</v>
          </cell>
          <cell r="J25">
            <v>7.683624</v>
          </cell>
          <cell r="K25">
            <v>7.7472964800000002</v>
          </cell>
          <cell r="L25">
            <v>7.8122424095999996</v>
          </cell>
          <cell r="M25">
            <v>34.5</v>
          </cell>
          <cell r="N25">
            <v>3.4460570029478399</v>
          </cell>
          <cell r="Q25">
            <v>51.081199999999995</v>
          </cell>
          <cell r="R25">
            <v>112.27041989254784</v>
          </cell>
        </row>
        <row r="26">
          <cell r="B26" t="str">
            <v>Special Education Fund - Non-GF Payroll</v>
          </cell>
          <cell r="E26">
            <v>0</v>
          </cell>
          <cell r="F26">
            <v>32</v>
          </cell>
          <cell r="G26">
            <v>32.311199978053892</v>
          </cell>
          <cell r="H26">
            <v>32.630521283679279</v>
          </cell>
          <cell r="I26">
            <v>32.998770442264316</v>
          </cell>
          <cell r="J26">
            <v>33.433401347837723</v>
          </cell>
          <cell r="K26">
            <v>33.926755522531494</v>
          </cell>
          <cell r="L26">
            <v>34.451879205172979</v>
          </cell>
          <cell r="M26">
            <v>34.989011926624265</v>
          </cell>
          <cell r="N26">
            <v>35.535134127447726</v>
          </cell>
          <cell r="Q26">
            <v>129.94049170399748</v>
          </cell>
          <cell r="R26">
            <v>302.27667383361165</v>
          </cell>
        </row>
        <row r="27">
          <cell r="B27" t="str">
            <v>Restructuring-Related Litigation</v>
          </cell>
          <cell r="E27">
            <v>0</v>
          </cell>
          <cell r="F27">
            <v>30</v>
          </cell>
          <cell r="G27">
            <v>30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Q27">
            <v>60</v>
          </cell>
          <cell r="R27">
            <v>60</v>
          </cell>
        </row>
        <row r="28">
          <cell r="B28" t="str">
            <v>Additional Litigation Costs</v>
          </cell>
          <cell r="E28">
            <v>0</v>
          </cell>
          <cell r="F28">
            <v>57</v>
          </cell>
          <cell r="G28">
            <v>57</v>
          </cell>
          <cell r="H28">
            <v>57</v>
          </cell>
          <cell r="I28">
            <v>57</v>
          </cell>
          <cell r="J28">
            <v>57</v>
          </cell>
          <cell r="K28">
            <v>57</v>
          </cell>
          <cell r="L28">
            <v>57</v>
          </cell>
          <cell r="M28">
            <v>57</v>
          </cell>
          <cell r="N28">
            <v>57</v>
          </cell>
          <cell r="Q28">
            <v>228</v>
          </cell>
          <cell r="R28">
            <v>513</v>
          </cell>
        </row>
        <row r="29">
          <cell r="B29" t="str">
            <v>Profession &amp; Consultancy Costs</v>
          </cell>
          <cell r="E29">
            <v>0</v>
          </cell>
          <cell r="F29">
            <v>33.404000000000003</v>
          </cell>
          <cell r="G29">
            <v>25.053000000000004</v>
          </cell>
          <cell r="H29">
            <v>0.83510000000000018</v>
          </cell>
          <cell r="I29">
            <v>0.83510000000000018</v>
          </cell>
          <cell r="J29">
            <v>0.83510000000000018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Q29">
            <v>60.127200000000002</v>
          </cell>
          <cell r="R29">
            <v>60.962299999999999</v>
          </cell>
        </row>
        <row r="30">
          <cell r="B30" t="str">
            <v>Election-Year Expenses:</v>
          </cell>
        </row>
        <row r="31">
          <cell r="B31" t="str">
            <v>Election-Related Expenses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41.731635873570987</v>
          </cell>
          <cell r="J31">
            <v>0</v>
          </cell>
          <cell r="K31">
            <v>0</v>
          </cell>
          <cell r="L31">
            <v>0</v>
          </cell>
          <cell r="M31">
            <v>44.248579135778357</v>
          </cell>
          <cell r="N31">
            <v>0</v>
          </cell>
          <cell r="Q31">
            <v>41.731635873570987</v>
          </cell>
          <cell r="R31">
            <v>85.980215009349337</v>
          </cell>
        </row>
        <row r="32">
          <cell r="B32" t="str">
            <v>Liquidation of Trusted Employees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12.519490762071296</v>
          </cell>
          <cell r="J32">
            <v>0</v>
          </cell>
          <cell r="K32">
            <v>0</v>
          </cell>
          <cell r="L32">
            <v>0</v>
          </cell>
          <cell r="M32">
            <v>13.274573740733507</v>
          </cell>
          <cell r="N32">
            <v>0</v>
          </cell>
          <cell r="Q32">
            <v>12.519490762071296</v>
          </cell>
          <cell r="R32">
            <v>25.794064502804801</v>
          </cell>
        </row>
        <row r="33">
          <cell r="B33" t="str">
            <v>Election-Related Expenses Funded with External Resources in '17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26.082272420981866</v>
          </cell>
          <cell r="J33">
            <v>0</v>
          </cell>
          <cell r="K33">
            <v>0</v>
          </cell>
          <cell r="L33">
            <v>0</v>
          </cell>
          <cell r="M33">
            <v>27.65536195986147</v>
          </cell>
          <cell r="N33">
            <v>0</v>
          </cell>
          <cell r="Q33">
            <v>26.082272420981866</v>
          </cell>
          <cell r="R33">
            <v>53.737634380843332</v>
          </cell>
        </row>
        <row r="34">
          <cell r="B34" t="str">
            <v>Subtotal - Election-Year Expenses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80.333399056624145</v>
          </cell>
          <cell r="J34">
            <v>0</v>
          </cell>
          <cell r="K34">
            <v>0</v>
          </cell>
          <cell r="L34">
            <v>0</v>
          </cell>
          <cell r="M34">
            <v>85.178514836373338</v>
          </cell>
          <cell r="N34">
            <v>0</v>
          </cell>
          <cell r="Q34">
            <v>80.333399056624145</v>
          </cell>
          <cell r="R34">
            <v>165.51191389299748</v>
          </cell>
        </row>
        <row r="36">
          <cell r="B36" t="str">
            <v xml:space="preserve">Total Overlay Adjustment </v>
          </cell>
          <cell r="C36">
            <v>0</v>
          </cell>
          <cell r="D36">
            <v>0</v>
          </cell>
          <cell r="E36">
            <v>0</v>
          </cell>
          <cell r="F36">
            <v>380.06</v>
          </cell>
          <cell r="G36">
            <v>356.60019997805387</v>
          </cell>
          <cell r="H36">
            <v>299.58162128367928</v>
          </cell>
          <cell r="I36">
            <v>380.66446949888848</v>
          </cell>
          <cell r="J36">
            <v>300.80812534783774</v>
          </cell>
          <cell r="K36">
            <v>300.53005200253148</v>
          </cell>
          <cell r="L36">
            <v>301.12012161477298</v>
          </cell>
          <cell r="M36">
            <v>413.52352676299756</v>
          </cell>
          <cell r="N36">
            <v>297.83719113039558</v>
          </cell>
          <cell r="Q36">
            <v>1416.9062907606215</v>
          </cell>
          <cell r="R36">
            <v>3030.7253076191573</v>
          </cell>
        </row>
        <row r="38">
          <cell r="B38" t="str">
            <v>Summary</v>
          </cell>
        </row>
        <row r="39">
          <cell r="B39" t="str">
            <v>Baseline Expenditures Ex. Reserves</v>
          </cell>
          <cell r="C39">
            <v>8827</v>
          </cell>
          <cell r="D39">
            <v>-366.74400000000003</v>
          </cell>
          <cell r="E39">
            <v>8460.2559999999994</v>
          </cell>
          <cell r="F39">
            <v>9318.7328602172092</v>
          </cell>
          <cell r="G39">
            <v>9435.6776802966524</v>
          </cell>
          <cell r="H39">
            <v>9526.1892449434927</v>
          </cell>
          <cell r="I39">
            <v>9623.9178024983121</v>
          </cell>
          <cell r="J39">
            <v>9851.4278393636087</v>
          </cell>
          <cell r="K39">
            <v>9949.7077414887081</v>
          </cell>
          <cell r="L39">
            <v>10048.647995525538</v>
          </cell>
          <cell r="M39">
            <v>10163.243489461951</v>
          </cell>
          <cell r="N39">
            <v>10266.989174108798</v>
          </cell>
          <cell r="Q39">
            <v>46731.517587955663</v>
          </cell>
          <cell r="R39">
            <v>97011.533827904277</v>
          </cell>
        </row>
        <row r="40">
          <cell r="B40" t="str">
            <v>Overlay Adjustments</v>
          </cell>
          <cell r="C40">
            <v>0</v>
          </cell>
          <cell r="D40">
            <v>0</v>
          </cell>
          <cell r="E40">
            <v>0</v>
          </cell>
          <cell r="F40">
            <v>380.06</v>
          </cell>
          <cell r="G40">
            <v>356.60019997805387</v>
          </cell>
          <cell r="H40">
            <v>299.58162128367928</v>
          </cell>
          <cell r="I40">
            <v>380.66446949888848</v>
          </cell>
          <cell r="J40">
            <v>300.80812534783774</v>
          </cell>
          <cell r="K40">
            <v>300.53005200253148</v>
          </cell>
          <cell r="L40">
            <v>301.12012161477298</v>
          </cell>
          <cell r="M40">
            <v>413.52352676299756</v>
          </cell>
          <cell r="N40">
            <v>297.83719113039558</v>
          </cell>
          <cell r="Q40">
            <v>1416.9062907606215</v>
          </cell>
          <cell r="R40">
            <v>3030.7253076191573</v>
          </cell>
        </row>
        <row r="42">
          <cell r="B42" t="str">
            <v>Total Expenses Ex. Reserves</v>
          </cell>
          <cell r="C42">
            <v>8827</v>
          </cell>
          <cell r="D42">
            <v>-366.74400000000003</v>
          </cell>
          <cell r="E42">
            <v>8460.2559999999994</v>
          </cell>
          <cell r="F42">
            <v>9698.7928602172087</v>
          </cell>
          <cell r="G42">
            <v>9792.2778802747071</v>
          </cell>
          <cell r="H42">
            <v>9825.7708662271725</v>
          </cell>
          <cell r="I42">
            <v>10004.5822719972</v>
          </cell>
          <cell r="J42">
            <v>10152.235964711446</v>
          </cell>
          <cell r="K42">
            <v>10250.23779349124</v>
          </cell>
          <cell r="L42">
            <v>10349.768117140311</v>
          </cell>
          <cell r="M42">
            <v>10576.767016224949</v>
          </cell>
          <cell r="N42">
            <v>10564.826365239192</v>
          </cell>
          <cell r="Q42">
            <v>48148.423878716283</v>
          </cell>
          <cell r="R42">
            <v>100042.25913552343</v>
          </cell>
        </row>
        <row r="43">
          <cell r="B43" t="str">
            <v>Budget &amp; Emergency Fund Reserve</v>
          </cell>
          <cell r="C43">
            <v>220</v>
          </cell>
          <cell r="D43">
            <v>0</v>
          </cell>
          <cell r="E43">
            <v>220</v>
          </cell>
          <cell r="F43">
            <v>167.19099195619049</v>
          </cell>
          <cell r="G43">
            <v>153.27458938616201</v>
          </cell>
          <cell r="H43">
            <v>151.95182576582113</v>
          </cell>
          <cell r="I43">
            <v>91.42160260777176</v>
          </cell>
          <cell r="J43">
            <v>75.265736571306547</v>
          </cell>
          <cell r="K43">
            <v>48.650986086138118</v>
          </cell>
          <cell r="L43">
            <v>9.7144681079209931</v>
          </cell>
          <cell r="M43">
            <v>14.18970705850802</v>
          </cell>
          <cell r="N43">
            <v>18.918143529107851</v>
          </cell>
          <cell r="Q43">
            <v>783.83900971594539</v>
          </cell>
          <cell r="R43">
            <v>950.57805106892692</v>
          </cell>
        </row>
        <row r="44">
          <cell r="B44" t="str">
            <v>Total Expenses Incl. Reserves</v>
          </cell>
          <cell r="C44">
            <v>9047</v>
          </cell>
          <cell r="D44">
            <v>-366.74400000000003</v>
          </cell>
          <cell r="E44">
            <v>8680.2559999999994</v>
          </cell>
          <cell r="F44">
            <v>9865.9838521734</v>
          </cell>
          <cell r="G44">
            <v>9945.55246966087</v>
          </cell>
          <cell r="H44">
            <v>9977.7226919929944</v>
          </cell>
          <cell r="I44">
            <v>10096.003874604972</v>
          </cell>
          <cell r="J44">
            <v>10227.501701282752</v>
          </cell>
          <cell r="K44">
            <v>10298.888779577379</v>
          </cell>
          <cell r="L44">
            <v>10359.482585248232</v>
          </cell>
          <cell r="M44">
            <v>10590.956723283456</v>
          </cell>
          <cell r="N44">
            <v>10583.744508768301</v>
          </cell>
          <cell r="Q44">
            <v>48932.262888432226</v>
          </cell>
          <cell r="R44">
            <v>100992.83718659235</v>
          </cell>
        </row>
        <row r="46">
          <cell r="B46" t="str">
            <v>General Fund Expenditures Ex Reserves</v>
          </cell>
          <cell r="E46">
            <v>8827</v>
          </cell>
          <cell r="F46">
            <v>9698.7928602172087</v>
          </cell>
          <cell r="G46">
            <v>9792.2778802747071</v>
          </cell>
          <cell r="H46">
            <v>9825.7708662271725</v>
          </cell>
          <cell r="I46">
            <v>10004.5822719972</v>
          </cell>
          <cell r="J46">
            <v>10152.235964711446</v>
          </cell>
          <cell r="K46">
            <v>10250.23779349124</v>
          </cell>
          <cell r="L46">
            <v>10349.768117140311</v>
          </cell>
          <cell r="M46">
            <v>10576.767016224949</v>
          </cell>
          <cell r="N46">
            <v>10564.826365239192</v>
          </cell>
          <cell r="Q46">
            <v>48148.423878716283</v>
          </cell>
          <cell r="R46">
            <v>100042.25913552343</v>
          </cell>
        </row>
        <row r="48">
          <cell r="B48" t="str">
            <v>( – ) GDB/TRANs Debt Service</v>
          </cell>
          <cell r="E48">
            <v>-189.34</v>
          </cell>
          <cell r="F48">
            <v>-213</v>
          </cell>
          <cell r="G48">
            <v>-213</v>
          </cell>
          <cell r="H48">
            <v>-213</v>
          </cell>
          <cell r="I48">
            <v>-213</v>
          </cell>
          <cell r="J48">
            <v>-213</v>
          </cell>
          <cell r="K48">
            <v>-213</v>
          </cell>
          <cell r="L48">
            <v>-213</v>
          </cell>
          <cell r="M48">
            <v>-213</v>
          </cell>
          <cell r="N48">
            <v>-213</v>
          </cell>
          <cell r="Q48">
            <v>-1041.3400000000001</v>
          </cell>
          <cell r="R48">
            <v>-2106.34</v>
          </cell>
        </row>
        <row r="49">
          <cell r="B49" t="str">
            <v>( – ) Additional Debt supported by appropriations - UPR</v>
          </cell>
          <cell r="E49">
            <v>-42.554500000000004</v>
          </cell>
          <cell r="F49">
            <v>-42.551250000000003</v>
          </cell>
          <cell r="G49">
            <v>-42.555750000000003</v>
          </cell>
          <cell r="H49">
            <v>-42.555000000000007</v>
          </cell>
          <cell r="I49">
            <v>-42.551500000000004</v>
          </cell>
          <cell r="J49">
            <v>-42.557500000000005</v>
          </cell>
          <cell r="K49">
            <v>-42.554500000000004</v>
          </cell>
          <cell r="L49">
            <v>-42.559750000000001</v>
          </cell>
          <cell r="M49">
            <v>-42.554500000000004</v>
          </cell>
          <cell r="N49">
            <v>-30.585750000000001</v>
          </cell>
          <cell r="Q49">
            <v>-212.768</v>
          </cell>
          <cell r="R49">
            <v>-413.58</v>
          </cell>
        </row>
        <row r="50">
          <cell r="B50" t="str">
            <v xml:space="preserve">( – ) TRS Judiciary Base &amp; Additional AUC </v>
          </cell>
          <cell r="E50">
            <v>-100</v>
          </cell>
          <cell r="F50">
            <v>-30</v>
          </cell>
          <cell r="G50">
            <v>-630</v>
          </cell>
          <cell r="H50">
            <v>-630</v>
          </cell>
          <cell r="I50">
            <v>-630</v>
          </cell>
          <cell r="J50">
            <v>-630</v>
          </cell>
          <cell r="K50">
            <v>-630</v>
          </cell>
          <cell r="L50">
            <v>-630</v>
          </cell>
          <cell r="M50">
            <v>-630</v>
          </cell>
          <cell r="N50">
            <v>-630</v>
          </cell>
          <cell r="Q50">
            <v>-2020</v>
          </cell>
          <cell r="R50">
            <v>-5170</v>
          </cell>
        </row>
        <row r="51">
          <cell r="B51" t="str">
            <v>( – ) ERS Base Central Govt. &amp; Munis Subsidy AUC Payable by GF</v>
          </cell>
          <cell r="E51">
            <v>-166.488</v>
          </cell>
          <cell r="F51">
            <v>-442.54893649732173</v>
          </cell>
          <cell r="G51">
            <v>-442.54893649732173</v>
          </cell>
          <cell r="H51">
            <v>-442.54893649732173</v>
          </cell>
          <cell r="I51">
            <v>-442.54893649732173</v>
          </cell>
          <cell r="J51">
            <v>-442.54893649732173</v>
          </cell>
          <cell r="K51">
            <v>-442.54893649732173</v>
          </cell>
          <cell r="L51">
            <v>-442.54893649732173</v>
          </cell>
          <cell r="M51">
            <v>-442.54893649732173</v>
          </cell>
          <cell r="N51">
            <v>-442.54893649732173</v>
          </cell>
          <cell r="Q51">
            <v>-1936.6837459892872</v>
          </cell>
          <cell r="R51">
            <v>-4149.428428475896</v>
          </cell>
        </row>
        <row r="53">
          <cell r="B53" t="str">
            <v>FEGP Adjusted General Fund Budget</v>
          </cell>
          <cell r="E53">
            <v>8328.6175000000003</v>
          </cell>
          <cell r="F53">
            <v>8970.6926737198864</v>
          </cell>
          <cell r="G53">
            <v>8464.1731937773857</v>
          </cell>
          <cell r="H53">
            <v>8497.6669297298504</v>
          </cell>
          <cell r="I53">
            <v>8676.4818354998788</v>
          </cell>
          <cell r="J53">
            <v>8824.1295282141236</v>
          </cell>
          <cell r="K53">
            <v>8922.1343569939181</v>
          </cell>
          <cell r="L53">
            <v>9021.6594306429888</v>
          </cell>
          <cell r="M53">
            <v>9248.6635797276267</v>
          </cell>
          <cell r="N53">
            <v>9248.6916787418704</v>
          </cell>
          <cell r="Q53">
            <v>42937.632132726998</v>
          </cell>
          <cell r="R53">
            <v>88202.910707047544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 Revenue"/>
      <sheetName val="GF Rev. Bridge"/>
      <sheetName val="GF Budget"/>
      <sheetName val="ASES Fcst"/>
      <sheetName val="ASES Var."/>
      <sheetName val="ASEM Fcst"/>
      <sheetName val="ASEM Var."/>
      <sheetName val="UPR Fcst"/>
      <sheetName val="UPR Recon."/>
      <sheetName val="PRITA Fcst"/>
      <sheetName val="PRITA Var."/>
      <sheetName val="Proprietary Fcst"/>
      <sheetName val="PBA Fcst"/>
      <sheetName val="PBA Var."/>
      <sheetName val="Cardio Fcst"/>
      <sheetName val="PRPA Fcst"/>
      <sheetName val="AEDA Fcst"/>
      <sheetName val="Tourism Fcst"/>
      <sheetName val="SRF Fcst"/>
      <sheetName val="AP Estimate"/>
      <sheetName val="Paydown Analysis"/>
      <sheetName val="AP Fcst"/>
      <sheetName val="Tables_PP2022-08979"/>
    </sheetNames>
    <sheetDataSet>
      <sheetData sheetId="0">
        <row r="4">
          <cell r="P4" t="str">
            <v>Total</v>
          </cell>
        </row>
      </sheetData>
      <sheetData sheetId="1"/>
      <sheetData sheetId="2">
        <row r="3">
          <cell r="B3" t="str">
            <v>General Fund Budget ($MM)</v>
          </cell>
        </row>
      </sheetData>
      <sheetData sheetId="3">
        <row r="4">
          <cell r="P4" t="str">
            <v>Total</v>
          </cell>
        </row>
      </sheetData>
      <sheetData sheetId="4">
        <row r="4">
          <cell r="E4" t="str">
            <v>ASES</v>
          </cell>
        </row>
      </sheetData>
      <sheetData sheetId="5">
        <row r="4">
          <cell r="P4" t="str">
            <v>Total</v>
          </cell>
        </row>
      </sheetData>
      <sheetData sheetId="6"/>
      <sheetData sheetId="7">
        <row r="3">
          <cell r="B3" t="str">
            <v>University of Puerto Rico ($MM)</v>
          </cell>
        </row>
      </sheetData>
      <sheetData sheetId="8">
        <row r="5">
          <cell r="P5" t="str">
            <v>Total</v>
          </cell>
        </row>
      </sheetData>
      <sheetData sheetId="9">
        <row r="4">
          <cell r="P4" t="str">
            <v>Total</v>
          </cell>
        </row>
      </sheetData>
      <sheetData sheetId="10">
        <row r="5">
          <cell r="B5" t="str">
            <v>FY 2016-25 PRITA Deficit Ex. Capex (Ex. Tren Urbano) - Previous FEGP</v>
          </cell>
        </row>
      </sheetData>
      <sheetData sheetId="11">
        <row r="3">
          <cell r="D3" t="str">
            <v>Proprietary Funds ($MM)</v>
          </cell>
        </row>
      </sheetData>
      <sheetData sheetId="12">
        <row r="4">
          <cell r="P4" t="str">
            <v>Total</v>
          </cell>
        </row>
      </sheetData>
      <sheetData sheetId="13">
        <row r="5">
          <cell r="B5" t="str">
            <v>FY 2016 - FY 2025 PBA Cash Flows - Previous FEGP</v>
          </cell>
        </row>
      </sheetData>
      <sheetData sheetId="14">
        <row r="4">
          <cell r="P4" t="str">
            <v>Total</v>
          </cell>
        </row>
      </sheetData>
      <sheetData sheetId="15">
        <row r="4">
          <cell r="P4" t="str">
            <v>Total</v>
          </cell>
        </row>
      </sheetData>
      <sheetData sheetId="16">
        <row r="4">
          <cell r="P4" t="str">
            <v>Total</v>
          </cell>
        </row>
      </sheetData>
      <sheetData sheetId="17">
        <row r="4">
          <cell r="P4" t="str">
            <v>Total</v>
          </cell>
        </row>
      </sheetData>
      <sheetData sheetId="18">
        <row r="4">
          <cell r="P4" t="str">
            <v>Total</v>
          </cell>
        </row>
      </sheetData>
      <sheetData sheetId="19">
        <row r="2">
          <cell r="D2" t="str">
            <v>FY 2014
CAFR</v>
          </cell>
        </row>
      </sheetData>
      <sheetData sheetId="20">
        <row r="5">
          <cell r="A5">
            <v>1</v>
          </cell>
        </row>
      </sheetData>
      <sheetData sheetId="21">
        <row r="4">
          <cell r="P4" t="str">
            <v>Total</v>
          </cell>
        </row>
      </sheetData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Assumptions"/>
      <sheetName val="Glossary"/>
      <sheetName val="Sum"/>
      <sheetName val="7-18_Draft_Bridge"/>
      <sheetName val="TSA_Bridge"/>
      <sheetName val="6-9_Draft_Bridge"/>
      <sheetName val="6-9_Comparison"/>
      <sheetName val="Calcs"/>
      <sheetName val="REVENUE &gt;"/>
      <sheetName val="Rev_GF"/>
      <sheetName val="Rev_SourceData"/>
      <sheetName val="Rev_PostAcct"/>
      <sheetName val="Rev_Act154"/>
      <sheetName val="Rev_Measures"/>
      <sheetName val="Rev_SUT"/>
      <sheetName val="Rev. AF17 ene"/>
      <sheetName val="EXPENSE &gt;"/>
      <sheetName val="Budget_18"/>
      <sheetName val="Payroll_Bridge"/>
      <sheetName val="Payroll_Measures"/>
      <sheetName val="Garnishments"/>
      <sheetName val="EE_Contrib"/>
      <sheetName val="Reserves"/>
      <sheetName val="Pensions_Update"/>
      <sheetName val="Hacienda_CF"/>
      <sheetName val="Misc. -&gt;"/>
      <sheetName val="All_Measures"/>
      <sheetName val="Moratorium"/>
      <sheetName val="TSA Analysis by Agency"/>
      <sheetName val="HTA_Buildup"/>
      <sheetName val="OLD | UNUSED -&gt;"/>
      <sheetName val="Historical_CFs"/>
      <sheetName val="H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B1" t="str">
            <v>FY2018 TSA Liquidity Risk Assessment</v>
          </cell>
        </row>
        <row r="2">
          <cell r="B2" t="str">
            <v>As of October 3, 2017</v>
          </cell>
        </row>
        <row r="3">
          <cell r="B3" t="str">
            <v>($ in millions)</v>
          </cell>
          <cell r="G3" t="str">
            <v>Risk Assessment</v>
          </cell>
          <cell r="S3" t="str">
            <v>Budget Projections</v>
          </cell>
          <cell r="AH3" t="str">
            <v>Risk-Adjusted Projections</v>
          </cell>
          <cell r="AW3" t="str">
            <v>Month Reference</v>
          </cell>
        </row>
        <row r="5">
          <cell r="B5" t="str">
            <v>Budget Projection</v>
          </cell>
          <cell r="C5" t="str">
            <v>Current FY18 Projections in Liquidity Plan</v>
          </cell>
          <cell r="D5" t="str">
            <v>Event Risk</v>
          </cell>
          <cell r="E5" t="str">
            <v>Timing / Delay Risk</v>
          </cell>
          <cell r="G5" t="str">
            <v>Event Risk</v>
          </cell>
          <cell r="H5" t="str">
            <v>Event Probability</v>
          </cell>
          <cell r="I5" t="str">
            <v>Timing / Delay Risk</v>
          </cell>
          <cell r="J5" t="str">
            <v>Timing / Delay Probability</v>
          </cell>
          <cell r="M5" t="str">
            <v>FY2018 TSA Liquidity at Risk  (a)</v>
          </cell>
          <cell r="P5" t="str">
            <v>Current Porjections Timing (mos.)</v>
          </cell>
          <cell r="Q5" t="str">
            <v>Delay Assumption (mos.)</v>
          </cell>
          <cell r="S5" t="str">
            <v>Jul</v>
          </cell>
          <cell r="T5" t="str">
            <v>Aug</v>
          </cell>
          <cell r="U5" t="str">
            <v>Sep</v>
          </cell>
          <cell r="V5" t="str">
            <v>Oct</v>
          </cell>
          <cell r="W5" t="str">
            <v>Nov</v>
          </cell>
          <cell r="X5" t="str">
            <v>Dec</v>
          </cell>
          <cell r="Y5" t="str">
            <v>Jan</v>
          </cell>
          <cell r="Z5" t="str">
            <v>Feb</v>
          </cell>
          <cell r="AA5" t="str">
            <v>Mar</v>
          </cell>
          <cell r="AB5" t="str">
            <v>Apr</v>
          </cell>
          <cell r="AC5" t="str">
            <v>May</v>
          </cell>
          <cell r="AD5" t="str">
            <v>Jun</v>
          </cell>
          <cell r="AE5" t="str">
            <v>Total</v>
          </cell>
          <cell r="AF5" t="str">
            <v>Check</v>
          </cell>
          <cell r="AH5" t="str">
            <v>Jul</v>
          </cell>
          <cell r="AI5" t="str">
            <v>Aug</v>
          </cell>
          <cell r="AJ5" t="str">
            <v>Sep</v>
          </cell>
          <cell r="AK5" t="str">
            <v>Oct</v>
          </cell>
          <cell r="AL5" t="str">
            <v>Nov</v>
          </cell>
          <cell r="AM5" t="str">
            <v>Dec</v>
          </cell>
          <cell r="AN5" t="str">
            <v>Jan</v>
          </cell>
          <cell r="AO5" t="str">
            <v>Feb</v>
          </cell>
          <cell r="AP5" t="str">
            <v>Mar</v>
          </cell>
          <cell r="AQ5" t="str">
            <v>Apr</v>
          </cell>
          <cell r="AR5" t="str">
            <v>May</v>
          </cell>
          <cell r="AS5" t="str">
            <v>Jun</v>
          </cell>
          <cell r="AT5" t="str">
            <v>Total</v>
          </cell>
          <cell r="AV5" t="str">
            <v>Do not Delete</v>
          </cell>
          <cell r="AW5" t="str">
            <v>Jul</v>
          </cell>
          <cell r="AX5" t="str">
            <v>Aug</v>
          </cell>
          <cell r="AY5" t="str">
            <v>Sep</v>
          </cell>
          <cell r="AZ5" t="str">
            <v>Oct</v>
          </cell>
          <cell r="BA5" t="str">
            <v>Nov</v>
          </cell>
          <cell r="BB5" t="str">
            <v>Dec</v>
          </cell>
          <cell r="BC5" t="str">
            <v>Jan</v>
          </cell>
          <cell r="BD5" t="str">
            <v>Feb</v>
          </cell>
          <cell r="BE5" t="str">
            <v>Mar</v>
          </cell>
          <cell r="BF5" t="str">
            <v>Apr</v>
          </cell>
          <cell r="BG5" t="str">
            <v>May</v>
          </cell>
          <cell r="BH5" t="str">
            <v>Jun</v>
          </cell>
          <cell r="BK5" t="str">
            <v>Timing</v>
          </cell>
          <cell r="BL5" t="str">
            <v>Comments</v>
          </cell>
        </row>
        <row r="7">
          <cell r="A7">
            <v>1</v>
          </cell>
          <cell r="B7" t="str">
            <v>Legal</v>
          </cell>
        </row>
        <row r="8">
          <cell r="A8">
            <v>2</v>
          </cell>
          <cell r="B8" t="str">
            <v>Access to COFINA Funds After 11/1</v>
          </cell>
          <cell r="C8">
            <v>316.4056533333333</v>
          </cell>
          <cell r="D8" t="str">
            <v xml:space="preserve">GPR is unable to access COFINA funds </v>
          </cell>
          <cell r="E8" t="str">
            <v>Event occurs on 11/1</v>
          </cell>
          <cell r="G8" t="str">
            <v>H</v>
          </cell>
          <cell r="H8">
            <v>1</v>
          </cell>
          <cell r="I8" t="str">
            <v>NA</v>
          </cell>
          <cell r="J8" t="str">
            <v>NA</v>
          </cell>
          <cell r="M8">
            <v>316.4056533333333</v>
          </cell>
          <cell r="P8">
            <v>12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117.33333333333331</v>
          </cell>
          <cell r="X8">
            <v>132.13333333333333</v>
          </cell>
          <cell r="Y8">
            <v>66.938986666666665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316.4056533333333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</v>
          </cell>
          <cell r="BB8">
            <v>2</v>
          </cell>
          <cell r="BC8">
            <v>3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K8">
            <v>43040</v>
          </cell>
          <cell r="BL8" t="str">
            <v>Budget assumes GPR access to funds beginning 11/1</v>
          </cell>
        </row>
        <row r="9">
          <cell r="A9">
            <v>3</v>
          </cell>
          <cell r="B9" t="str">
            <v>Non-Payment of ERS POB's</v>
          </cell>
          <cell r="C9">
            <v>252</v>
          </cell>
          <cell r="D9" t="str">
            <v>GPR is ordered to set aside employer contributions as collateral for POB's</v>
          </cell>
          <cell r="E9" t="str">
            <v>Event occurs 3 months into the fiscal year</v>
          </cell>
          <cell r="G9" t="str">
            <v>NA</v>
          </cell>
          <cell r="H9" t="str">
            <v>NA</v>
          </cell>
          <cell r="I9" t="str">
            <v>L</v>
          </cell>
          <cell r="J9">
            <v>0.1</v>
          </cell>
          <cell r="M9">
            <v>18.899999999999949</v>
          </cell>
          <cell r="P9">
            <v>12</v>
          </cell>
          <cell r="Q9">
            <v>3</v>
          </cell>
          <cell r="S9">
            <v>21</v>
          </cell>
          <cell r="T9">
            <v>21</v>
          </cell>
          <cell r="U9">
            <v>21</v>
          </cell>
          <cell r="V9">
            <v>21</v>
          </cell>
          <cell r="W9">
            <v>21</v>
          </cell>
          <cell r="X9">
            <v>21</v>
          </cell>
          <cell r="Y9">
            <v>21</v>
          </cell>
          <cell r="Z9">
            <v>21</v>
          </cell>
          <cell r="AA9">
            <v>21</v>
          </cell>
          <cell r="AB9">
            <v>21</v>
          </cell>
          <cell r="AC9">
            <v>21</v>
          </cell>
          <cell r="AD9">
            <v>21</v>
          </cell>
          <cell r="AE9">
            <v>252</v>
          </cell>
          <cell r="AF9">
            <v>0</v>
          </cell>
          <cell r="AH9">
            <v>21</v>
          </cell>
          <cell r="AI9">
            <v>21</v>
          </cell>
          <cell r="AJ9">
            <v>21</v>
          </cell>
          <cell r="AK9">
            <v>18.900000000000002</v>
          </cell>
          <cell r="AL9">
            <v>18.900000000000002</v>
          </cell>
          <cell r="AM9">
            <v>18.900000000000002</v>
          </cell>
          <cell r="AN9">
            <v>18.900000000000002</v>
          </cell>
          <cell r="AO9">
            <v>18.900000000000002</v>
          </cell>
          <cell r="AP9">
            <v>18.900000000000002</v>
          </cell>
          <cell r="AQ9">
            <v>18.900000000000002</v>
          </cell>
          <cell r="AR9">
            <v>18.900000000000002</v>
          </cell>
          <cell r="AS9">
            <v>18.900000000000002</v>
          </cell>
          <cell r="AT9">
            <v>233.10000000000005</v>
          </cell>
          <cell r="AV9">
            <v>0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5</v>
          </cell>
          <cell r="BB9">
            <v>6</v>
          </cell>
          <cell r="BC9">
            <v>7</v>
          </cell>
          <cell r="BD9">
            <v>8</v>
          </cell>
          <cell r="BE9">
            <v>9</v>
          </cell>
          <cell r="BF9">
            <v>10</v>
          </cell>
          <cell r="BG9">
            <v>11</v>
          </cell>
          <cell r="BH9">
            <v>12</v>
          </cell>
          <cell r="BK9">
            <v>42916</v>
          </cell>
        </row>
        <row r="10">
          <cell r="A10">
            <v>4</v>
          </cell>
          <cell r="B10" t="str">
            <v>Retention of Moratorium Related Revenues</v>
          </cell>
          <cell r="C10">
            <v>545.08000000000004</v>
          </cell>
          <cell r="D10" t="str">
            <v>GPR is ordered to stop retaining "clawbackable" revenue effective 10/1</v>
          </cell>
          <cell r="E10" t="str">
            <v>Event occurs 3 months into the fiscal year</v>
          </cell>
          <cell r="G10" t="str">
            <v>NA</v>
          </cell>
          <cell r="H10" t="str">
            <v>NA</v>
          </cell>
          <cell r="I10" t="str">
            <v>L</v>
          </cell>
          <cell r="J10">
            <v>0.1</v>
          </cell>
          <cell r="M10">
            <v>38.213999999999942</v>
          </cell>
          <cell r="P10">
            <v>12</v>
          </cell>
          <cell r="Q10">
            <v>3</v>
          </cell>
          <cell r="S10">
            <v>0</v>
          </cell>
          <cell r="T10">
            <v>55.08</v>
          </cell>
          <cell r="U10">
            <v>52.28</v>
          </cell>
          <cell r="V10">
            <v>55.58</v>
          </cell>
          <cell r="W10">
            <v>56.68</v>
          </cell>
          <cell r="X10">
            <v>56.28</v>
          </cell>
          <cell r="Y10">
            <v>60.78</v>
          </cell>
          <cell r="Z10">
            <v>58.58</v>
          </cell>
          <cell r="AA10">
            <v>52.28</v>
          </cell>
          <cell r="AB10">
            <v>39.28</v>
          </cell>
          <cell r="AC10">
            <v>18.97999999999999</v>
          </cell>
          <cell r="AD10">
            <v>39.28</v>
          </cell>
          <cell r="AE10">
            <v>545.07999999999993</v>
          </cell>
          <cell r="AF10">
            <v>0</v>
          </cell>
          <cell r="AH10">
            <v>0</v>
          </cell>
          <cell r="AI10">
            <v>55.08</v>
          </cell>
          <cell r="AJ10">
            <v>52.28</v>
          </cell>
          <cell r="AK10">
            <v>55.58</v>
          </cell>
          <cell r="AL10">
            <v>51.012</v>
          </cell>
          <cell r="AM10">
            <v>50.652000000000001</v>
          </cell>
          <cell r="AN10">
            <v>54.702000000000005</v>
          </cell>
          <cell r="AO10">
            <v>52.722000000000001</v>
          </cell>
          <cell r="AP10">
            <v>47.052</v>
          </cell>
          <cell r="AQ10">
            <v>35.352000000000004</v>
          </cell>
          <cell r="AR10">
            <v>17.08199999999999</v>
          </cell>
          <cell r="AS10">
            <v>35.352000000000004</v>
          </cell>
          <cell r="AT10">
            <v>506.86599999999999</v>
          </cell>
          <cell r="AV10">
            <v>0</v>
          </cell>
          <cell r="AW10">
            <v>0</v>
          </cell>
          <cell r="AX10">
            <v>1</v>
          </cell>
          <cell r="AY10">
            <v>2</v>
          </cell>
          <cell r="AZ10">
            <v>3</v>
          </cell>
          <cell r="BA10">
            <v>4</v>
          </cell>
          <cell r="BB10">
            <v>5</v>
          </cell>
          <cell r="BC10">
            <v>6</v>
          </cell>
          <cell r="BD10">
            <v>7</v>
          </cell>
          <cell r="BE10">
            <v>8</v>
          </cell>
          <cell r="BF10">
            <v>9</v>
          </cell>
          <cell r="BG10">
            <v>10</v>
          </cell>
          <cell r="BH10">
            <v>11</v>
          </cell>
          <cell r="BK10">
            <v>42947</v>
          </cell>
        </row>
        <row r="11">
          <cell r="A11">
            <v>5</v>
          </cell>
          <cell r="B11" t="str">
            <v>Non-Payment of TRANS</v>
          </cell>
          <cell r="C11">
            <v>423</v>
          </cell>
          <cell r="D11" t="str">
            <v>GPR is ordered to repay the intragovernmental TRAN's</v>
          </cell>
          <cell r="E11" t="str">
            <v>None</v>
          </cell>
          <cell r="G11" t="str">
            <v>L</v>
          </cell>
          <cell r="H11">
            <v>0</v>
          </cell>
          <cell r="I11" t="str">
            <v>NA</v>
          </cell>
          <cell r="J11" t="str">
            <v>NA</v>
          </cell>
          <cell r="M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423</v>
          </cell>
          <cell r="AD11">
            <v>0</v>
          </cell>
          <cell r="AE11">
            <v>423</v>
          </cell>
          <cell r="AF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423</v>
          </cell>
          <cell r="AS11">
            <v>0</v>
          </cell>
          <cell r="AT11">
            <v>423</v>
          </cell>
          <cell r="BK11">
            <v>43251</v>
          </cell>
        </row>
        <row r="12">
          <cell r="A12">
            <v>6</v>
          </cell>
          <cell r="B12" t="str">
            <v>Subtotal</v>
          </cell>
          <cell r="C12">
            <v>1536.4856533333332</v>
          </cell>
          <cell r="M12">
            <v>373.51965333333317</v>
          </cell>
          <cell r="S12">
            <v>21</v>
          </cell>
          <cell r="T12">
            <v>76.08</v>
          </cell>
          <cell r="U12">
            <v>73.28</v>
          </cell>
          <cell r="V12">
            <v>76.58</v>
          </cell>
          <cell r="W12">
            <v>195.01333333333332</v>
          </cell>
          <cell r="X12">
            <v>209.41333333333333</v>
          </cell>
          <cell r="Y12">
            <v>148.71898666666667</v>
          </cell>
          <cell r="Z12">
            <v>79.58</v>
          </cell>
          <cell r="AA12">
            <v>73.28</v>
          </cell>
          <cell r="AB12">
            <v>60.28</v>
          </cell>
          <cell r="AC12">
            <v>462.98</v>
          </cell>
          <cell r="AD12">
            <v>60.28</v>
          </cell>
          <cell r="AE12">
            <v>1536.4856533333332</v>
          </cell>
        </row>
        <row r="14">
          <cell r="A14">
            <v>7</v>
          </cell>
          <cell r="B14" t="str">
            <v>Revenue Measures</v>
          </cell>
        </row>
        <row r="15">
          <cell r="A15">
            <v>8</v>
          </cell>
          <cell r="B15" t="str">
            <v>Extension of Act 154</v>
          </cell>
          <cell r="C15">
            <v>519</v>
          </cell>
          <cell r="D15" t="str">
            <v>Projections are not met</v>
          </cell>
          <cell r="E15" t="str">
            <v>None</v>
          </cell>
          <cell r="G15" t="str">
            <v>L</v>
          </cell>
          <cell r="H15">
            <v>0.05</v>
          </cell>
          <cell r="I15" t="str">
            <v>NA</v>
          </cell>
          <cell r="J15" t="str">
            <v>NA</v>
          </cell>
          <cell r="M15">
            <v>25.949999999999989</v>
          </cell>
          <cell r="P15">
            <v>6</v>
          </cell>
          <cell r="Q15" t="str">
            <v>NA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103</v>
          </cell>
          <cell r="AA15">
            <v>104</v>
          </cell>
          <cell r="AB15">
            <v>104</v>
          </cell>
          <cell r="AC15">
            <v>104</v>
          </cell>
          <cell r="AD15">
            <v>104</v>
          </cell>
          <cell r="AE15">
            <v>519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97.85</v>
          </cell>
          <cell r="AP15">
            <v>98.8</v>
          </cell>
          <cell r="AQ15">
            <v>98.8</v>
          </cell>
          <cell r="AR15">
            <v>98.8</v>
          </cell>
          <cell r="AS15">
            <v>98.8</v>
          </cell>
          <cell r="AT15">
            <v>493.05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  <cell r="BE15">
            <v>2</v>
          </cell>
          <cell r="BF15">
            <v>3</v>
          </cell>
          <cell r="BG15">
            <v>4</v>
          </cell>
          <cell r="BH15">
            <v>5</v>
          </cell>
          <cell r="BK15">
            <v>43100</v>
          </cell>
        </row>
        <row r="16">
          <cell r="A16">
            <v>9</v>
          </cell>
          <cell r="B16" t="str">
            <v>Tax Compliance Improvement</v>
          </cell>
          <cell r="C16">
            <v>150</v>
          </cell>
          <cell r="D16" t="str">
            <v>Projections are not met</v>
          </cell>
          <cell r="E16" t="str">
            <v>Timing of measure is delayed by 3 months</v>
          </cell>
          <cell r="G16" t="str">
            <v>L</v>
          </cell>
          <cell r="H16">
            <v>0.05</v>
          </cell>
          <cell r="I16" t="str">
            <v>H</v>
          </cell>
          <cell r="J16">
            <v>1</v>
          </cell>
          <cell r="M16">
            <v>18.840000000000003</v>
          </cell>
          <cell r="P16">
            <v>6</v>
          </cell>
          <cell r="Q16">
            <v>3</v>
          </cell>
          <cell r="S16">
            <v>3.9789473684210526</v>
          </cell>
          <cell r="T16">
            <v>3.9789473684210526</v>
          </cell>
          <cell r="U16">
            <v>3.9789473684210526</v>
          </cell>
          <cell r="V16">
            <v>6.8210526315789473</v>
          </cell>
          <cell r="W16">
            <v>8.715789473684211</v>
          </cell>
          <cell r="X16">
            <v>20.347368421052632</v>
          </cell>
          <cell r="Y16">
            <v>17.242105263157896</v>
          </cell>
          <cell r="Z16">
            <v>15.347368421052632</v>
          </cell>
          <cell r="AA16">
            <v>14.5</v>
          </cell>
          <cell r="AB16">
            <v>19.5</v>
          </cell>
          <cell r="AC16">
            <v>14.794736842105264</v>
          </cell>
          <cell r="AD16">
            <v>20.794736842105266</v>
          </cell>
          <cell r="AE16">
            <v>150</v>
          </cell>
          <cell r="AF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6.4799999999999995</v>
          </cell>
          <cell r="AL16">
            <v>8.2799999999999994</v>
          </cell>
          <cell r="AM16">
            <v>19.329999999999998</v>
          </cell>
          <cell r="AN16">
            <v>16.38</v>
          </cell>
          <cell r="AO16">
            <v>14.58</v>
          </cell>
          <cell r="AP16">
            <v>13.774999999999999</v>
          </cell>
          <cell r="AQ16">
            <v>18.524999999999999</v>
          </cell>
          <cell r="AR16">
            <v>14.055</v>
          </cell>
          <cell r="AS16">
            <v>19.755000000000003</v>
          </cell>
          <cell r="AT16">
            <v>131.16</v>
          </cell>
          <cell r="AV16">
            <v>0</v>
          </cell>
          <cell r="AW16">
            <v>1</v>
          </cell>
          <cell r="AX16">
            <v>2</v>
          </cell>
          <cell r="AY16">
            <v>3</v>
          </cell>
          <cell r="AZ16">
            <v>4</v>
          </cell>
          <cell r="BA16">
            <v>5</v>
          </cell>
          <cell r="BB16">
            <v>6</v>
          </cell>
          <cell r="BC16">
            <v>7</v>
          </cell>
          <cell r="BD16">
            <v>8</v>
          </cell>
          <cell r="BE16">
            <v>9</v>
          </cell>
          <cell r="BF16">
            <v>10</v>
          </cell>
          <cell r="BG16">
            <v>11</v>
          </cell>
          <cell r="BH16">
            <v>12</v>
          </cell>
          <cell r="BK16" t="str">
            <v>2H18</v>
          </cell>
        </row>
        <row r="17">
          <cell r="A17">
            <v>10</v>
          </cell>
          <cell r="B17" t="str">
            <v>Additional Revenue Enhancements: Tobacco</v>
          </cell>
          <cell r="C17">
            <v>51.999999999999986</v>
          </cell>
          <cell r="D17" t="str">
            <v>Projections are not met</v>
          </cell>
          <cell r="E17" t="str">
            <v>Timing of measure is delayed by 3 months</v>
          </cell>
          <cell r="G17" t="str">
            <v>L</v>
          </cell>
          <cell r="H17">
            <v>0.05</v>
          </cell>
          <cell r="I17" t="str">
            <v>H</v>
          </cell>
          <cell r="J17">
            <v>1</v>
          </cell>
          <cell r="M17">
            <v>14.854999999999983</v>
          </cell>
          <cell r="P17">
            <v>10</v>
          </cell>
          <cell r="Q17">
            <v>3</v>
          </cell>
          <cell r="S17">
            <v>4.3</v>
          </cell>
          <cell r="T17">
            <v>4.3</v>
          </cell>
          <cell r="U17">
            <v>4.3</v>
          </cell>
          <cell r="V17">
            <v>4.3</v>
          </cell>
          <cell r="W17">
            <v>4.3</v>
          </cell>
          <cell r="X17">
            <v>4.4000000000000004</v>
          </cell>
          <cell r="Y17">
            <v>4.4000000000000004</v>
          </cell>
          <cell r="Z17">
            <v>4.4000000000000004</v>
          </cell>
          <cell r="AA17">
            <v>4.4000000000000004</v>
          </cell>
          <cell r="AB17">
            <v>4.3</v>
          </cell>
          <cell r="AC17">
            <v>4.3</v>
          </cell>
          <cell r="AD17">
            <v>4.3</v>
          </cell>
          <cell r="AE17">
            <v>51.999999999999986</v>
          </cell>
          <cell r="AF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4.085</v>
          </cell>
          <cell r="AL17">
            <v>4.085</v>
          </cell>
          <cell r="AM17">
            <v>4.18</v>
          </cell>
          <cell r="AN17">
            <v>4.18</v>
          </cell>
          <cell r="AO17">
            <v>4.18</v>
          </cell>
          <cell r="AP17">
            <v>4.18</v>
          </cell>
          <cell r="AQ17">
            <v>4.085</v>
          </cell>
          <cell r="AR17">
            <v>4.085</v>
          </cell>
          <cell r="AS17">
            <v>4.085</v>
          </cell>
          <cell r="AT17">
            <v>37.145000000000003</v>
          </cell>
          <cell r="AV17">
            <v>0</v>
          </cell>
          <cell r="AW17">
            <v>1</v>
          </cell>
          <cell r="AX17">
            <v>2</v>
          </cell>
          <cell r="AY17">
            <v>3</v>
          </cell>
          <cell r="AZ17">
            <v>4</v>
          </cell>
          <cell r="BA17">
            <v>5</v>
          </cell>
          <cell r="BB17">
            <v>6</v>
          </cell>
          <cell r="BC17">
            <v>7</v>
          </cell>
          <cell r="BD17">
            <v>8</v>
          </cell>
          <cell r="BE17">
            <v>9</v>
          </cell>
          <cell r="BF17">
            <v>10</v>
          </cell>
          <cell r="BG17">
            <v>11</v>
          </cell>
          <cell r="BH17">
            <v>12</v>
          </cell>
          <cell r="BK17" t="str">
            <v>Beginning 9/1/2017</v>
          </cell>
        </row>
        <row r="18">
          <cell r="A18">
            <v>11</v>
          </cell>
          <cell r="B18" t="str">
            <v>Additional Revenue Enhancements: CRIM</v>
          </cell>
          <cell r="C18">
            <v>38</v>
          </cell>
          <cell r="D18" t="str">
            <v>Projections are not met</v>
          </cell>
          <cell r="E18" t="str">
            <v>Timing of measure is delayed by 3 months</v>
          </cell>
          <cell r="G18" t="str">
            <v>L</v>
          </cell>
          <cell r="H18">
            <v>0.05</v>
          </cell>
          <cell r="I18" t="str">
            <v>H</v>
          </cell>
          <cell r="J18">
            <v>1</v>
          </cell>
          <cell r="M18">
            <v>38</v>
          </cell>
          <cell r="P18">
            <v>10</v>
          </cell>
          <cell r="Q18">
            <v>3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38</v>
          </cell>
          <cell r="AE18">
            <v>38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1</v>
          </cell>
          <cell r="BK18" t="str">
            <v>Beginning 9/1/2017</v>
          </cell>
        </row>
        <row r="19">
          <cell r="A19">
            <v>12</v>
          </cell>
          <cell r="B19" t="str">
            <v>Right-Rate Fees</v>
          </cell>
          <cell r="C19">
            <v>165</v>
          </cell>
          <cell r="D19" t="str">
            <v>Projections are not met</v>
          </cell>
          <cell r="E19" t="str">
            <v>Timing of measure is delayed by 3 months</v>
          </cell>
          <cell r="G19" t="str">
            <v>L</v>
          </cell>
          <cell r="H19">
            <v>0.05</v>
          </cell>
          <cell r="I19" t="str">
            <v>L</v>
          </cell>
          <cell r="J19">
            <v>0</v>
          </cell>
          <cell r="M19">
            <v>8.25</v>
          </cell>
          <cell r="P19">
            <v>10</v>
          </cell>
          <cell r="Q19">
            <v>3</v>
          </cell>
          <cell r="S19">
            <v>4.4210526315789478</v>
          </cell>
          <cell r="T19">
            <v>4.4210526315789478</v>
          </cell>
          <cell r="U19">
            <v>4.4210526315789478</v>
          </cell>
          <cell r="V19">
            <v>7.5789473684210531</v>
          </cell>
          <cell r="W19">
            <v>7.8842105263157904</v>
          </cell>
          <cell r="X19">
            <v>9.2526315789473692</v>
          </cell>
          <cell r="Y19">
            <v>9.4578947368421051</v>
          </cell>
          <cell r="Z19">
            <v>8.3526315789473689</v>
          </cell>
          <cell r="AA19">
            <v>23.3</v>
          </cell>
          <cell r="AB19">
            <v>8.3000000000000007</v>
          </cell>
          <cell r="AC19">
            <v>8.3052631578947373</v>
          </cell>
          <cell r="AD19">
            <v>69.305263157894743</v>
          </cell>
          <cell r="AE19">
            <v>165</v>
          </cell>
          <cell r="AF19">
            <v>0</v>
          </cell>
          <cell r="AH19">
            <v>4.2</v>
          </cell>
          <cell r="AI19">
            <v>4.2</v>
          </cell>
          <cell r="AJ19">
            <v>4.2</v>
          </cell>
          <cell r="AK19">
            <v>7.2</v>
          </cell>
          <cell r="AL19">
            <v>7.49</v>
          </cell>
          <cell r="AM19">
            <v>8.7900000000000009</v>
          </cell>
          <cell r="AN19">
            <v>8.9849999999999994</v>
          </cell>
          <cell r="AO19">
            <v>7.9349999999999996</v>
          </cell>
          <cell r="AP19">
            <v>22.134999999999998</v>
          </cell>
          <cell r="AQ19">
            <v>7.8850000000000007</v>
          </cell>
          <cell r="AR19">
            <v>7.89</v>
          </cell>
          <cell r="AS19">
            <v>65.84</v>
          </cell>
          <cell r="AT19">
            <v>156.75</v>
          </cell>
          <cell r="AV19">
            <v>0</v>
          </cell>
          <cell r="AW19">
            <v>1</v>
          </cell>
          <cell r="AX19">
            <v>2</v>
          </cell>
          <cell r="AY19">
            <v>3</v>
          </cell>
          <cell r="AZ19">
            <v>4</v>
          </cell>
          <cell r="BA19">
            <v>5</v>
          </cell>
          <cell r="BB19">
            <v>6</v>
          </cell>
          <cell r="BC19">
            <v>7</v>
          </cell>
          <cell r="BD19">
            <v>8</v>
          </cell>
          <cell r="BE19">
            <v>9</v>
          </cell>
          <cell r="BF19">
            <v>10</v>
          </cell>
          <cell r="BG19">
            <v>11</v>
          </cell>
          <cell r="BH19">
            <v>12</v>
          </cell>
          <cell r="BK19" t="str">
            <v>Beginning 9/1/2017</v>
          </cell>
        </row>
        <row r="20">
          <cell r="A20">
            <v>13</v>
          </cell>
          <cell r="B20" t="str">
            <v>Subtotal</v>
          </cell>
          <cell r="C20">
            <v>924</v>
          </cell>
          <cell r="M20">
            <v>105.89499999999998</v>
          </cell>
          <cell r="S20">
            <v>12.7</v>
          </cell>
          <cell r="T20">
            <v>12.7</v>
          </cell>
          <cell r="U20">
            <v>12.7</v>
          </cell>
          <cell r="V20">
            <v>18.700000000000003</v>
          </cell>
          <cell r="W20">
            <v>20.900000000000002</v>
          </cell>
          <cell r="X20">
            <v>34</v>
          </cell>
          <cell r="Y20">
            <v>31.1</v>
          </cell>
          <cell r="Z20">
            <v>131.10000000000002</v>
          </cell>
          <cell r="AA20">
            <v>146.20000000000002</v>
          </cell>
          <cell r="AB20">
            <v>136.1</v>
          </cell>
          <cell r="AC20">
            <v>131.4</v>
          </cell>
          <cell r="AD20">
            <v>236.40000000000003</v>
          </cell>
          <cell r="AE20">
            <v>924</v>
          </cell>
        </row>
        <row r="22">
          <cell r="A22">
            <v>14</v>
          </cell>
          <cell r="B22" t="str">
            <v>Expense Measures</v>
          </cell>
        </row>
        <row r="23">
          <cell r="A23">
            <v>15</v>
          </cell>
          <cell r="B23" t="str">
            <v>Personnel Related</v>
          </cell>
          <cell r="C23">
            <v>167</v>
          </cell>
          <cell r="D23" t="str">
            <v>Projections are not met</v>
          </cell>
          <cell r="E23" t="str">
            <v>Timing of measure is delayed by 3 months</v>
          </cell>
          <cell r="G23" t="str">
            <v>L</v>
          </cell>
          <cell r="H23">
            <v>0</v>
          </cell>
          <cell r="I23" t="str">
            <v>H</v>
          </cell>
          <cell r="J23">
            <v>1</v>
          </cell>
          <cell r="M23">
            <v>41.749999999999986</v>
          </cell>
          <cell r="P23">
            <v>12</v>
          </cell>
          <cell r="Q23">
            <v>3</v>
          </cell>
          <cell r="S23">
            <v>13.916666666666666</v>
          </cell>
          <cell r="T23">
            <v>13.916666666666666</v>
          </cell>
          <cell r="U23">
            <v>13.916666666666666</v>
          </cell>
          <cell r="V23">
            <v>13.916666666666666</v>
          </cell>
          <cell r="W23">
            <v>13.916666666666666</v>
          </cell>
          <cell r="X23">
            <v>13.916666666666666</v>
          </cell>
          <cell r="Y23">
            <v>13.916666666666666</v>
          </cell>
          <cell r="Z23">
            <v>13.916666666666666</v>
          </cell>
          <cell r="AA23">
            <v>13.916666666666666</v>
          </cell>
          <cell r="AB23">
            <v>13.916666666666666</v>
          </cell>
          <cell r="AC23">
            <v>13.916666666666666</v>
          </cell>
          <cell r="AD23">
            <v>13.916666666666666</v>
          </cell>
          <cell r="AE23">
            <v>167</v>
          </cell>
          <cell r="AF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13.916666666666666</v>
          </cell>
          <cell r="AL23">
            <v>13.916666666666666</v>
          </cell>
          <cell r="AM23">
            <v>13.916666666666666</v>
          </cell>
          <cell r="AN23">
            <v>13.916666666666666</v>
          </cell>
          <cell r="AO23">
            <v>13.916666666666666</v>
          </cell>
          <cell r="AP23">
            <v>13.916666666666666</v>
          </cell>
          <cell r="AQ23">
            <v>13.916666666666666</v>
          </cell>
          <cell r="AR23">
            <v>13.916666666666666</v>
          </cell>
          <cell r="AS23">
            <v>13.916666666666666</v>
          </cell>
          <cell r="AT23">
            <v>125.25000000000001</v>
          </cell>
          <cell r="AV23">
            <v>0</v>
          </cell>
          <cell r="AW23">
            <v>1</v>
          </cell>
          <cell r="AX23">
            <v>2</v>
          </cell>
          <cell r="AY23">
            <v>3</v>
          </cell>
          <cell r="AZ23">
            <v>4</v>
          </cell>
          <cell r="BA23">
            <v>5</v>
          </cell>
          <cell r="BB23">
            <v>6</v>
          </cell>
          <cell r="BC23">
            <v>7</v>
          </cell>
          <cell r="BD23">
            <v>8</v>
          </cell>
          <cell r="BE23">
            <v>9</v>
          </cell>
          <cell r="BF23">
            <v>10</v>
          </cell>
          <cell r="BG23">
            <v>11</v>
          </cell>
          <cell r="BH23">
            <v>12</v>
          </cell>
          <cell r="BK23" t="str">
            <v>Evenly distributed</v>
          </cell>
          <cell r="BL23" t="str">
            <v>Reduction in DOE transitory employees</v>
          </cell>
        </row>
        <row r="24">
          <cell r="A24">
            <v>16</v>
          </cell>
          <cell r="B24" t="str">
            <v>Non-Personnel Related</v>
          </cell>
          <cell r="C24">
            <v>179</v>
          </cell>
          <cell r="D24" t="str">
            <v>Projections are not met</v>
          </cell>
          <cell r="E24" t="str">
            <v>Timing of measure is delayed by 3 months</v>
          </cell>
          <cell r="G24" t="str">
            <v>L</v>
          </cell>
          <cell r="H24">
            <v>0</v>
          </cell>
          <cell r="I24" t="str">
            <v>H</v>
          </cell>
          <cell r="J24">
            <v>1</v>
          </cell>
          <cell r="M24">
            <v>44.749999999999972</v>
          </cell>
          <cell r="P24">
            <v>12</v>
          </cell>
          <cell r="Q24">
            <v>3</v>
          </cell>
          <cell r="S24">
            <v>14.916666666666666</v>
          </cell>
          <cell r="T24">
            <v>14.916666666666666</v>
          </cell>
          <cell r="U24">
            <v>14.916666666666666</v>
          </cell>
          <cell r="V24">
            <v>14.916666666666666</v>
          </cell>
          <cell r="W24">
            <v>14.916666666666666</v>
          </cell>
          <cell r="X24">
            <v>14.916666666666666</v>
          </cell>
          <cell r="Y24">
            <v>14.916666666666666</v>
          </cell>
          <cell r="Z24">
            <v>14.916666666666666</v>
          </cell>
          <cell r="AA24">
            <v>14.916666666666666</v>
          </cell>
          <cell r="AB24">
            <v>14.916666666666666</v>
          </cell>
          <cell r="AC24">
            <v>14.916666666666666</v>
          </cell>
          <cell r="AD24">
            <v>14.916666666666666</v>
          </cell>
          <cell r="AE24">
            <v>178.99999999999997</v>
          </cell>
          <cell r="AF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14.916666666666666</v>
          </cell>
          <cell r="AL24">
            <v>14.916666666666666</v>
          </cell>
          <cell r="AM24">
            <v>14.916666666666666</v>
          </cell>
          <cell r="AN24">
            <v>14.916666666666666</v>
          </cell>
          <cell r="AO24">
            <v>14.916666666666666</v>
          </cell>
          <cell r="AP24">
            <v>14.916666666666666</v>
          </cell>
          <cell r="AQ24">
            <v>14.916666666666666</v>
          </cell>
          <cell r="AR24">
            <v>14.916666666666666</v>
          </cell>
          <cell r="AS24">
            <v>14.916666666666666</v>
          </cell>
          <cell r="AT24">
            <v>134.25</v>
          </cell>
          <cell r="AV24">
            <v>0</v>
          </cell>
          <cell r="AW24">
            <v>1</v>
          </cell>
          <cell r="AX24">
            <v>2</v>
          </cell>
          <cell r="AY24">
            <v>3</v>
          </cell>
          <cell r="AZ24">
            <v>4</v>
          </cell>
          <cell r="BA24">
            <v>5</v>
          </cell>
          <cell r="BB24">
            <v>6</v>
          </cell>
          <cell r="BC24">
            <v>7</v>
          </cell>
          <cell r="BD24">
            <v>8</v>
          </cell>
          <cell r="BE24">
            <v>9</v>
          </cell>
          <cell r="BF24">
            <v>10</v>
          </cell>
          <cell r="BG24">
            <v>11</v>
          </cell>
          <cell r="BH24">
            <v>12</v>
          </cell>
          <cell r="BK24" t="str">
            <v>Evenly distributed</v>
          </cell>
        </row>
        <row r="25">
          <cell r="A25">
            <v>17</v>
          </cell>
          <cell r="B25" t="str">
            <v>Reduction of UPR subsidies</v>
          </cell>
          <cell r="C25">
            <v>201</v>
          </cell>
          <cell r="D25" t="str">
            <v>GPR is forced to backstop UPR deficit</v>
          </cell>
          <cell r="E25" t="str">
            <v>Event occurs 3 months into the fiscal year</v>
          </cell>
          <cell r="G25" t="str">
            <v>L</v>
          </cell>
          <cell r="H25">
            <v>0</v>
          </cell>
          <cell r="I25" t="str">
            <v>L</v>
          </cell>
          <cell r="J25">
            <v>0</v>
          </cell>
          <cell r="M25">
            <v>0</v>
          </cell>
          <cell r="P25">
            <v>12</v>
          </cell>
          <cell r="Q25">
            <v>3</v>
          </cell>
          <cell r="S25">
            <v>16.75</v>
          </cell>
          <cell r="T25">
            <v>16.75</v>
          </cell>
          <cell r="U25">
            <v>16.75</v>
          </cell>
          <cell r="V25">
            <v>16.75</v>
          </cell>
          <cell r="W25">
            <v>16.75</v>
          </cell>
          <cell r="X25">
            <v>16.75</v>
          </cell>
          <cell r="Y25">
            <v>16.75</v>
          </cell>
          <cell r="Z25">
            <v>16.75</v>
          </cell>
          <cell r="AA25">
            <v>16.75</v>
          </cell>
          <cell r="AB25">
            <v>16.75</v>
          </cell>
          <cell r="AC25">
            <v>16.75</v>
          </cell>
          <cell r="AD25">
            <v>16.75</v>
          </cell>
          <cell r="AE25">
            <v>201</v>
          </cell>
          <cell r="AF25">
            <v>0</v>
          </cell>
          <cell r="AH25">
            <v>16.75</v>
          </cell>
          <cell r="AI25">
            <v>16.75</v>
          </cell>
          <cell r="AJ25">
            <v>16.75</v>
          </cell>
          <cell r="AK25">
            <v>16.75</v>
          </cell>
          <cell r="AL25">
            <v>16.75</v>
          </cell>
          <cell r="AM25">
            <v>16.75</v>
          </cell>
          <cell r="AN25">
            <v>16.75</v>
          </cell>
          <cell r="AO25">
            <v>16.75</v>
          </cell>
          <cell r="AP25">
            <v>16.75</v>
          </cell>
          <cell r="AQ25">
            <v>16.75</v>
          </cell>
          <cell r="AR25">
            <v>16.75</v>
          </cell>
          <cell r="AS25">
            <v>16.75</v>
          </cell>
          <cell r="AT25">
            <v>201</v>
          </cell>
          <cell r="AV25">
            <v>0</v>
          </cell>
          <cell r="AW25">
            <v>1</v>
          </cell>
          <cell r="AX25">
            <v>2</v>
          </cell>
          <cell r="AY25">
            <v>3</v>
          </cell>
          <cell r="AZ25">
            <v>4</v>
          </cell>
          <cell r="BA25">
            <v>5</v>
          </cell>
          <cell r="BB25">
            <v>6</v>
          </cell>
          <cell r="BC25">
            <v>7</v>
          </cell>
          <cell r="BD25">
            <v>8</v>
          </cell>
          <cell r="BE25">
            <v>9</v>
          </cell>
          <cell r="BF25">
            <v>10</v>
          </cell>
          <cell r="BG25">
            <v>11</v>
          </cell>
          <cell r="BH25">
            <v>12</v>
          </cell>
          <cell r="BK25" t="str">
            <v>Evenly distributed</v>
          </cell>
        </row>
        <row r="26">
          <cell r="A26">
            <v>18</v>
          </cell>
          <cell r="B26" t="str">
            <v>Reduction of CRIM subisides</v>
          </cell>
          <cell r="C26">
            <v>175</v>
          </cell>
          <cell r="D26" t="str">
            <v>GPR is forced to backstop municipalities deficits</v>
          </cell>
          <cell r="E26" t="str">
            <v>Event occurs 3 months into the fiscal year</v>
          </cell>
          <cell r="G26" t="str">
            <v>M</v>
          </cell>
          <cell r="H26">
            <v>0.5</v>
          </cell>
          <cell r="I26" t="str">
            <v>M</v>
          </cell>
          <cell r="J26">
            <v>0.5</v>
          </cell>
          <cell r="M26">
            <v>98.437500000000028</v>
          </cell>
          <cell r="P26">
            <v>12</v>
          </cell>
          <cell r="Q26">
            <v>3</v>
          </cell>
          <cell r="S26">
            <v>14.583333333333334</v>
          </cell>
          <cell r="T26">
            <v>14.583333333333334</v>
          </cell>
          <cell r="U26">
            <v>14.583333333333334</v>
          </cell>
          <cell r="V26">
            <v>14.583333333333334</v>
          </cell>
          <cell r="W26">
            <v>14.583333333333334</v>
          </cell>
          <cell r="X26">
            <v>14.583333333333334</v>
          </cell>
          <cell r="Y26">
            <v>14.583333333333334</v>
          </cell>
          <cell r="Z26">
            <v>14.583333333333334</v>
          </cell>
          <cell r="AA26">
            <v>14.583333333333334</v>
          </cell>
          <cell r="AB26">
            <v>14.583333333333334</v>
          </cell>
          <cell r="AC26">
            <v>14.583333333333334</v>
          </cell>
          <cell r="AD26">
            <v>14.583333333333334</v>
          </cell>
          <cell r="AE26">
            <v>175.00000000000003</v>
          </cell>
          <cell r="AF26">
            <v>0</v>
          </cell>
          <cell r="AH26">
            <v>14.583333333333334</v>
          </cell>
          <cell r="AI26">
            <v>14.583333333333334</v>
          </cell>
          <cell r="AJ26">
            <v>14.583333333333334</v>
          </cell>
          <cell r="AK26">
            <v>3.6458333333333335</v>
          </cell>
          <cell r="AL26">
            <v>3.6458333333333335</v>
          </cell>
          <cell r="AM26">
            <v>3.6458333333333335</v>
          </cell>
          <cell r="AN26">
            <v>3.6458333333333335</v>
          </cell>
          <cell r="AO26">
            <v>3.6458333333333335</v>
          </cell>
          <cell r="AP26">
            <v>3.6458333333333335</v>
          </cell>
          <cell r="AQ26">
            <v>3.6458333333333335</v>
          </cell>
          <cell r="AR26">
            <v>3.6458333333333335</v>
          </cell>
          <cell r="AS26">
            <v>3.6458333333333335</v>
          </cell>
          <cell r="AT26">
            <v>76.5625</v>
          </cell>
          <cell r="AV26">
            <v>0</v>
          </cell>
          <cell r="AW26">
            <v>1</v>
          </cell>
          <cell r="AX26">
            <v>2</v>
          </cell>
          <cell r="AY26">
            <v>3</v>
          </cell>
          <cell r="AZ26">
            <v>4</v>
          </cell>
          <cell r="BA26">
            <v>5</v>
          </cell>
          <cell r="BB26">
            <v>6</v>
          </cell>
          <cell r="BC26">
            <v>7</v>
          </cell>
          <cell r="BD26">
            <v>8</v>
          </cell>
          <cell r="BE26">
            <v>9</v>
          </cell>
          <cell r="BF26">
            <v>10</v>
          </cell>
          <cell r="BG26">
            <v>11</v>
          </cell>
          <cell r="BH26">
            <v>12</v>
          </cell>
          <cell r="BK26" t="str">
            <v>Evenly distributed</v>
          </cell>
        </row>
        <row r="27">
          <cell r="A27">
            <v>19</v>
          </cell>
          <cell r="B27" t="str">
            <v>Reduction of Other Subsidies</v>
          </cell>
          <cell r="C27">
            <v>35</v>
          </cell>
          <cell r="D27" t="str">
            <v>None</v>
          </cell>
          <cell r="E27" t="str">
            <v>Timing of measure is delayed by 3 months</v>
          </cell>
          <cell r="G27" t="str">
            <v>L</v>
          </cell>
          <cell r="H27">
            <v>0</v>
          </cell>
          <cell r="I27" t="str">
            <v>L</v>
          </cell>
          <cell r="J27">
            <v>0</v>
          </cell>
          <cell r="M27">
            <v>0</v>
          </cell>
          <cell r="P27">
            <v>12</v>
          </cell>
          <cell r="Q27">
            <v>3</v>
          </cell>
          <cell r="S27">
            <v>2.9166666666666665</v>
          </cell>
          <cell r="T27">
            <v>2.9166666666666665</v>
          </cell>
          <cell r="U27">
            <v>2.9166666666666665</v>
          </cell>
          <cell r="V27">
            <v>2.9166666666666665</v>
          </cell>
          <cell r="W27">
            <v>2.9166666666666665</v>
          </cell>
          <cell r="X27">
            <v>2.9166666666666665</v>
          </cell>
          <cell r="Y27">
            <v>2.9166666666666665</v>
          </cell>
          <cell r="Z27">
            <v>2.9166666666666665</v>
          </cell>
          <cell r="AA27">
            <v>2.9166666666666665</v>
          </cell>
          <cell r="AB27">
            <v>2.9166666666666665</v>
          </cell>
          <cell r="AC27">
            <v>2.9166666666666665</v>
          </cell>
          <cell r="AD27">
            <v>2.9166666666666665</v>
          </cell>
          <cell r="AE27">
            <v>35</v>
          </cell>
          <cell r="AF27">
            <v>0</v>
          </cell>
          <cell r="AH27">
            <v>2.9166666666666665</v>
          </cell>
          <cell r="AI27">
            <v>2.9166666666666665</v>
          </cell>
          <cell r="AJ27">
            <v>2.9166666666666665</v>
          </cell>
          <cell r="AK27">
            <v>2.9166666666666665</v>
          </cell>
          <cell r="AL27">
            <v>2.9166666666666665</v>
          </cell>
          <cell r="AM27">
            <v>2.9166666666666665</v>
          </cell>
          <cell r="AN27">
            <v>2.9166666666666665</v>
          </cell>
          <cell r="AO27">
            <v>2.9166666666666665</v>
          </cell>
          <cell r="AP27">
            <v>2.9166666666666665</v>
          </cell>
          <cell r="AQ27">
            <v>2.9166666666666665</v>
          </cell>
          <cell r="AR27">
            <v>2.9166666666666665</v>
          </cell>
          <cell r="AS27">
            <v>2.9166666666666665</v>
          </cell>
          <cell r="AT27">
            <v>35</v>
          </cell>
          <cell r="AV27">
            <v>0</v>
          </cell>
          <cell r="AW27">
            <v>1</v>
          </cell>
          <cell r="AX27">
            <v>2</v>
          </cell>
          <cell r="AY27">
            <v>3</v>
          </cell>
          <cell r="AZ27">
            <v>4</v>
          </cell>
          <cell r="BA27">
            <v>5</v>
          </cell>
          <cell r="BB27">
            <v>6</v>
          </cell>
          <cell r="BC27">
            <v>7</v>
          </cell>
          <cell r="BD27">
            <v>8</v>
          </cell>
          <cell r="BE27">
            <v>9</v>
          </cell>
          <cell r="BF27">
            <v>10</v>
          </cell>
          <cell r="BG27">
            <v>11</v>
          </cell>
          <cell r="BH27">
            <v>12</v>
          </cell>
          <cell r="BK27" t="str">
            <v>Evenly distributed</v>
          </cell>
        </row>
        <row r="28">
          <cell r="A28">
            <v>20</v>
          </cell>
          <cell r="B28" t="str">
            <v>Healthcare Spending Reductions</v>
          </cell>
          <cell r="C28">
            <v>100</v>
          </cell>
          <cell r="D28" t="str">
            <v>Projections are not met</v>
          </cell>
          <cell r="E28" t="str">
            <v>Timing of measure is delayed by 3 months</v>
          </cell>
          <cell r="G28" t="str">
            <v>L</v>
          </cell>
          <cell r="H28">
            <v>0</v>
          </cell>
          <cell r="I28" t="str">
            <v>H</v>
          </cell>
          <cell r="J28">
            <v>1</v>
          </cell>
          <cell r="M28">
            <v>24.999999999999986</v>
          </cell>
          <cell r="P28">
            <v>12</v>
          </cell>
          <cell r="Q28">
            <v>3</v>
          </cell>
          <cell r="S28">
            <v>8.3333333333333339</v>
          </cell>
          <cell r="T28">
            <v>8.3333333333333339</v>
          </cell>
          <cell r="U28">
            <v>8.3333333333333339</v>
          </cell>
          <cell r="V28">
            <v>8.3333333333333339</v>
          </cell>
          <cell r="W28">
            <v>8.3333333333333339</v>
          </cell>
          <cell r="X28">
            <v>8.3333333333333339</v>
          </cell>
          <cell r="Y28">
            <v>8.3333333333333339</v>
          </cell>
          <cell r="Z28">
            <v>8.3333333333333339</v>
          </cell>
          <cell r="AA28">
            <v>8.3333333333333339</v>
          </cell>
          <cell r="AB28">
            <v>8.3333333333333339</v>
          </cell>
          <cell r="AC28">
            <v>8.3333333333333339</v>
          </cell>
          <cell r="AD28">
            <v>8.3333333333333339</v>
          </cell>
          <cell r="AE28">
            <v>99.999999999999986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8.3333333333333339</v>
          </cell>
          <cell r="AL28">
            <v>8.3333333333333339</v>
          </cell>
          <cell r="AM28">
            <v>8.3333333333333339</v>
          </cell>
          <cell r="AN28">
            <v>8.3333333333333339</v>
          </cell>
          <cell r="AO28">
            <v>8.3333333333333339</v>
          </cell>
          <cell r="AP28">
            <v>8.3333333333333339</v>
          </cell>
          <cell r="AQ28">
            <v>8.3333333333333339</v>
          </cell>
          <cell r="AR28">
            <v>8.3333333333333339</v>
          </cell>
          <cell r="AS28">
            <v>8.3333333333333339</v>
          </cell>
          <cell r="AT28">
            <v>75</v>
          </cell>
          <cell r="AW28">
            <v>1</v>
          </cell>
          <cell r="AX28">
            <v>2</v>
          </cell>
          <cell r="AY28">
            <v>3</v>
          </cell>
          <cell r="AZ28">
            <v>4</v>
          </cell>
          <cell r="BA28">
            <v>5</v>
          </cell>
          <cell r="BB28">
            <v>6</v>
          </cell>
          <cell r="BC28">
            <v>7</v>
          </cell>
          <cell r="BD28">
            <v>8</v>
          </cell>
          <cell r="BE28">
            <v>9</v>
          </cell>
          <cell r="BF28">
            <v>10</v>
          </cell>
          <cell r="BG28">
            <v>11</v>
          </cell>
          <cell r="BH28">
            <v>12</v>
          </cell>
          <cell r="BK28" t="str">
            <v>Evenly distributed</v>
          </cell>
        </row>
        <row r="29">
          <cell r="A29">
            <v>21</v>
          </cell>
          <cell r="B29" t="str">
            <v>Other Expense Measures</v>
          </cell>
          <cell r="C29">
            <v>45</v>
          </cell>
          <cell r="D29" t="str">
            <v>Projections are not met</v>
          </cell>
          <cell r="E29" t="str">
            <v>Timing of measure is delayed by 3 months</v>
          </cell>
          <cell r="G29" t="str">
            <v>L</v>
          </cell>
          <cell r="H29">
            <v>0</v>
          </cell>
          <cell r="I29" t="str">
            <v>H</v>
          </cell>
          <cell r="J29">
            <v>1</v>
          </cell>
          <cell r="M29">
            <v>11.25</v>
          </cell>
          <cell r="P29">
            <v>12</v>
          </cell>
          <cell r="Q29">
            <v>3</v>
          </cell>
          <cell r="S29">
            <v>3.75</v>
          </cell>
          <cell r="T29">
            <v>3.75</v>
          </cell>
          <cell r="U29">
            <v>3.75</v>
          </cell>
          <cell r="V29">
            <v>3.75</v>
          </cell>
          <cell r="W29">
            <v>3.75</v>
          </cell>
          <cell r="X29">
            <v>3.75</v>
          </cell>
          <cell r="Y29">
            <v>3.75</v>
          </cell>
          <cell r="Z29">
            <v>3.75</v>
          </cell>
          <cell r="AA29">
            <v>3.75</v>
          </cell>
          <cell r="AB29">
            <v>3.75</v>
          </cell>
          <cell r="AC29">
            <v>3.75</v>
          </cell>
          <cell r="AD29">
            <v>3.75</v>
          </cell>
          <cell r="AE29">
            <v>45</v>
          </cell>
          <cell r="AF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3.75</v>
          </cell>
          <cell r="AL29">
            <v>3.75</v>
          </cell>
          <cell r="AM29">
            <v>3.75</v>
          </cell>
          <cell r="AN29">
            <v>3.75</v>
          </cell>
          <cell r="AO29">
            <v>3.75</v>
          </cell>
          <cell r="AP29">
            <v>3.75</v>
          </cell>
          <cell r="AQ29">
            <v>3.75</v>
          </cell>
          <cell r="AR29">
            <v>3.75</v>
          </cell>
          <cell r="AS29">
            <v>3.75</v>
          </cell>
          <cell r="AT29">
            <v>33.75</v>
          </cell>
          <cell r="AV29">
            <v>0</v>
          </cell>
          <cell r="AW29">
            <v>1</v>
          </cell>
          <cell r="AX29">
            <v>2</v>
          </cell>
          <cell r="AY29">
            <v>3</v>
          </cell>
          <cell r="AZ29">
            <v>4</v>
          </cell>
          <cell r="BA29">
            <v>5</v>
          </cell>
          <cell r="BB29">
            <v>6</v>
          </cell>
          <cell r="BC29">
            <v>7</v>
          </cell>
          <cell r="BD29">
            <v>8</v>
          </cell>
          <cell r="BE29">
            <v>9</v>
          </cell>
          <cell r="BF29">
            <v>10</v>
          </cell>
          <cell r="BG29">
            <v>11</v>
          </cell>
          <cell r="BH29">
            <v>12</v>
          </cell>
          <cell r="BK29" t="str">
            <v>Evenly distributed</v>
          </cell>
        </row>
        <row r="30">
          <cell r="A30">
            <v>22</v>
          </cell>
          <cell r="B30" t="str">
            <v>Payroll and operational Expense Freeze</v>
          </cell>
          <cell r="C30">
            <v>49</v>
          </cell>
          <cell r="D30" t="str">
            <v>None</v>
          </cell>
          <cell r="E30" t="str">
            <v>None</v>
          </cell>
          <cell r="G30" t="str">
            <v>M</v>
          </cell>
          <cell r="I30" t="str">
            <v>M</v>
          </cell>
          <cell r="P30">
            <v>12</v>
          </cell>
          <cell r="Q30">
            <v>3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-49</v>
          </cell>
          <cell r="BJ30" t="str">
            <v>Evenly distributed</v>
          </cell>
          <cell r="BK30" t="str">
            <v>$45mm non-cash expense freeze</v>
          </cell>
        </row>
        <row r="31">
          <cell r="A31">
            <v>23</v>
          </cell>
          <cell r="B31" t="str">
            <v>Subtotal</v>
          </cell>
          <cell r="C31">
            <v>951</v>
          </cell>
          <cell r="M31">
            <v>221.1875</v>
          </cell>
          <cell r="S31">
            <v>75.166666666666657</v>
          </cell>
          <cell r="T31">
            <v>75.166666666666657</v>
          </cell>
          <cell r="U31">
            <v>75.166666666666657</v>
          </cell>
          <cell r="V31">
            <v>75.166666666666657</v>
          </cell>
          <cell r="W31">
            <v>75.166666666666657</v>
          </cell>
          <cell r="X31">
            <v>75.166666666666657</v>
          </cell>
          <cell r="Y31">
            <v>75.166666666666657</v>
          </cell>
          <cell r="Z31">
            <v>75.166666666666657</v>
          </cell>
          <cell r="AA31">
            <v>75.166666666666657</v>
          </cell>
          <cell r="AB31">
            <v>75.166666666666657</v>
          </cell>
          <cell r="AC31">
            <v>75.166666666666657</v>
          </cell>
          <cell r="AD31">
            <v>75.166666666666657</v>
          </cell>
          <cell r="AE31">
            <v>902</v>
          </cell>
        </row>
        <row r="33">
          <cell r="A33">
            <v>24</v>
          </cell>
          <cell r="B33" t="str">
            <v>Total Measure/Cliff Impact</v>
          </cell>
          <cell r="C33">
            <v>3411.4856533333332</v>
          </cell>
          <cell r="M33">
            <v>700.60215333333315</v>
          </cell>
          <cell r="S33">
            <v>87.86666666666666</v>
          </cell>
          <cell r="T33">
            <v>87.86666666666666</v>
          </cell>
          <cell r="U33">
            <v>87.86666666666666</v>
          </cell>
          <cell r="V33">
            <v>93.86666666666666</v>
          </cell>
          <cell r="W33">
            <v>96.066666666666663</v>
          </cell>
          <cell r="X33">
            <v>109.16666666666666</v>
          </cell>
          <cell r="Y33">
            <v>106.26666666666665</v>
          </cell>
          <cell r="Z33">
            <v>206.26666666666668</v>
          </cell>
          <cell r="AA33">
            <v>221.36666666666667</v>
          </cell>
          <cell r="AB33">
            <v>211.26666666666665</v>
          </cell>
          <cell r="AC33">
            <v>206.56666666666666</v>
          </cell>
          <cell r="AD33">
            <v>311.56666666666672</v>
          </cell>
          <cell r="AE33">
            <v>1826</v>
          </cell>
        </row>
        <row r="35">
          <cell r="B35" t="str">
            <v>Footnotes:</v>
          </cell>
        </row>
        <row r="36">
          <cell r="B36" t="str">
            <v>(a) Based on risk analysis prepared by AAFAF and Conway MacKenzie</v>
          </cell>
          <cell r="M36">
            <v>0</v>
          </cell>
        </row>
        <row r="37"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117.33333333333331</v>
          </cell>
          <cell r="X37">
            <v>132.13333333333333</v>
          </cell>
          <cell r="Y37">
            <v>66.938986666666665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316.4056533333333</v>
          </cell>
        </row>
        <row r="38">
          <cell r="S38">
            <v>0</v>
          </cell>
          <cell r="T38">
            <v>0</v>
          </cell>
          <cell r="U38">
            <v>0</v>
          </cell>
          <cell r="V38">
            <v>2.0999999999999979</v>
          </cell>
          <cell r="W38">
            <v>2.0999999999999979</v>
          </cell>
          <cell r="X38">
            <v>2.0999999999999979</v>
          </cell>
          <cell r="Y38">
            <v>2.0999999999999979</v>
          </cell>
          <cell r="Z38">
            <v>2.0999999999999979</v>
          </cell>
          <cell r="AA38">
            <v>2.0999999999999979</v>
          </cell>
          <cell r="AB38">
            <v>2.0999999999999979</v>
          </cell>
          <cell r="AC38">
            <v>2.0999999999999979</v>
          </cell>
          <cell r="AD38">
            <v>2.0999999999999979</v>
          </cell>
          <cell r="AE38">
            <v>18.899999999999981</v>
          </cell>
        </row>
        <row r="39"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5.6679999999999993</v>
          </cell>
          <cell r="X39">
            <v>5.6280000000000001</v>
          </cell>
          <cell r="Y39">
            <v>6.0779999999999959</v>
          </cell>
          <cell r="Z39">
            <v>5.857999999999997</v>
          </cell>
          <cell r="AA39">
            <v>5.2280000000000015</v>
          </cell>
          <cell r="AB39">
            <v>3.9279999999999973</v>
          </cell>
          <cell r="AC39">
            <v>1.8979999999999997</v>
          </cell>
          <cell r="AD39">
            <v>3.9279999999999973</v>
          </cell>
          <cell r="AE39">
            <v>38.213999999999984</v>
          </cell>
        </row>
        <row r="40"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R41" t="str">
            <v>Legal</v>
          </cell>
          <cell r="S41">
            <v>0</v>
          </cell>
          <cell r="T41">
            <v>0</v>
          </cell>
          <cell r="U41">
            <v>0</v>
          </cell>
          <cell r="V41">
            <v>2.0999999999999979</v>
          </cell>
          <cell r="W41">
            <v>125.10133333333332</v>
          </cell>
          <cell r="X41">
            <v>139.86133333333333</v>
          </cell>
          <cell r="Y41">
            <v>75.116986666666662</v>
          </cell>
          <cell r="Z41">
            <v>7.9579999999999949</v>
          </cell>
          <cell r="AA41">
            <v>7.3279999999999994</v>
          </cell>
          <cell r="AB41">
            <v>6.0279999999999951</v>
          </cell>
          <cell r="AC41">
            <v>3.9979999999999976</v>
          </cell>
          <cell r="AD41">
            <v>6.0279999999999951</v>
          </cell>
          <cell r="AE41">
            <v>373.51965333333328</v>
          </cell>
        </row>
        <row r="44"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5.1500000000000057</v>
          </cell>
          <cell r="AA44">
            <v>5.2000000000000028</v>
          </cell>
          <cell r="AB44">
            <v>5.2000000000000028</v>
          </cell>
          <cell r="AC44">
            <v>5.2000000000000028</v>
          </cell>
          <cell r="AD44">
            <v>5.2000000000000028</v>
          </cell>
          <cell r="AE44">
            <v>25.950000000000017</v>
          </cell>
        </row>
        <row r="45">
          <cell r="S45">
            <v>3.9789473684210526</v>
          </cell>
          <cell r="T45">
            <v>3.9789473684210526</v>
          </cell>
          <cell r="U45">
            <v>3.9789473684210526</v>
          </cell>
          <cell r="V45">
            <v>0.34105263157894772</v>
          </cell>
          <cell r="W45">
            <v>0.43578947368421161</v>
          </cell>
          <cell r="X45">
            <v>1.0173684210526339</v>
          </cell>
          <cell r="Y45">
            <v>0.86210526315789693</v>
          </cell>
          <cell r="Z45">
            <v>0.76736842105263214</v>
          </cell>
          <cell r="AA45">
            <v>0.72500000000000142</v>
          </cell>
          <cell r="AB45">
            <v>0.97500000000000142</v>
          </cell>
          <cell r="AC45">
            <v>0.73973684210526436</v>
          </cell>
          <cell r="AD45">
            <v>1.0397368421052633</v>
          </cell>
          <cell r="AE45">
            <v>18.840000000000011</v>
          </cell>
        </row>
        <row r="46">
          <cell r="S46">
            <v>4.3</v>
          </cell>
          <cell r="T46">
            <v>4.3</v>
          </cell>
          <cell r="U46">
            <v>4.3</v>
          </cell>
          <cell r="V46">
            <v>0.21499999999999986</v>
          </cell>
          <cell r="W46">
            <v>0.21499999999999986</v>
          </cell>
          <cell r="X46">
            <v>0.22000000000000064</v>
          </cell>
          <cell r="Y46">
            <v>0.22000000000000064</v>
          </cell>
          <cell r="Z46">
            <v>0.22000000000000064</v>
          </cell>
          <cell r="AA46">
            <v>0.22000000000000064</v>
          </cell>
          <cell r="AB46">
            <v>0.21499999999999986</v>
          </cell>
          <cell r="AC46">
            <v>0.21499999999999986</v>
          </cell>
          <cell r="AD46">
            <v>0.21499999999999986</v>
          </cell>
          <cell r="AE46">
            <v>14.855</v>
          </cell>
        </row>
        <row r="47"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38</v>
          </cell>
          <cell r="AE47">
            <v>38</v>
          </cell>
        </row>
        <row r="48">
          <cell r="S48">
            <v>0.22105263157894761</v>
          </cell>
          <cell r="T48">
            <v>0.22105263157894761</v>
          </cell>
          <cell r="U48">
            <v>0.22105263157894761</v>
          </cell>
          <cell r="V48">
            <v>0.37894736842105292</v>
          </cell>
          <cell r="W48">
            <v>0.39421052631579023</v>
          </cell>
          <cell r="X48">
            <v>0.46263157894736828</v>
          </cell>
          <cell r="Y48">
            <v>0.4728947368421057</v>
          </cell>
          <cell r="Z48">
            <v>0.41763157894736924</v>
          </cell>
          <cell r="AA48">
            <v>1.1650000000000027</v>
          </cell>
          <cell r="AB48">
            <v>0.41500000000000004</v>
          </cell>
          <cell r="AC48">
            <v>0.41526315789473767</v>
          </cell>
          <cell r="AD48">
            <v>3.4652631578947393</v>
          </cell>
          <cell r="AE48">
            <v>8.2500000000000089</v>
          </cell>
        </row>
        <row r="49">
          <cell r="R49" t="str">
            <v>Revenue Measures</v>
          </cell>
          <cell r="S49">
            <v>8.5</v>
          </cell>
          <cell r="T49">
            <v>8.5</v>
          </cell>
          <cell r="U49">
            <v>8.5</v>
          </cell>
          <cell r="V49">
            <v>0.9350000000000005</v>
          </cell>
          <cell r="W49">
            <v>1.0450000000000017</v>
          </cell>
          <cell r="X49">
            <v>1.7000000000000028</v>
          </cell>
          <cell r="Y49">
            <v>1.5550000000000033</v>
          </cell>
          <cell r="Z49">
            <v>6.5550000000000077</v>
          </cell>
          <cell r="AA49">
            <v>7.3100000000000076</v>
          </cell>
          <cell r="AB49">
            <v>6.8050000000000042</v>
          </cell>
          <cell r="AC49">
            <v>6.5700000000000047</v>
          </cell>
          <cell r="AD49">
            <v>47.92</v>
          </cell>
          <cell r="AE49">
            <v>105.89500000000004</v>
          </cell>
        </row>
        <row r="52">
          <cell r="S52">
            <v>13.916666666666666</v>
          </cell>
          <cell r="T52">
            <v>13.916666666666666</v>
          </cell>
          <cell r="U52">
            <v>13.916666666666666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41.75</v>
          </cell>
        </row>
        <row r="53">
          <cell r="S53">
            <v>14.916666666666666</v>
          </cell>
          <cell r="T53">
            <v>14.916666666666666</v>
          </cell>
          <cell r="U53">
            <v>14.916666666666666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44.75</v>
          </cell>
        </row>
        <row r="54"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S55">
            <v>0</v>
          </cell>
          <cell r="T55">
            <v>0</v>
          </cell>
          <cell r="U55">
            <v>0</v>
          </cell>
          <cell r="V55">
            <v>10.9375</v>
          </cell>
          <cell r="W55">
            <v>10.9375</v>
          </cell>
          <cell r="X55">
            <v>10.9375</v>
          </cell>
          <cell r="Y55">
            <v>10.9375</v>
          </cell>
          <cell r="Z55">
            <v>10.9375</v>
          </cell>
          <cell r="AA55">
            <v>10.9375</v>
          </cell>
          <cell r="AB55">
            <v>10.9375</v>
          </cell>
          <cell r="AC55">
            <v>10.9375</v>
          </cell>
          <cell r="AD55">
            <v>10.9375</v>
          </cell>
          <cell r="AE55">
            <v>98.4375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S57">
            <v>8.3333333333333339</v>
          </cell>
          <cell r="T57">
            <v>8.3333333333333339</v>
          </cell>
          <cell r="U57">
            <v>8.3333333333333339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25</v>
          </cell>
        </row>
        <row r="58">
          <cell r="S58">
            <v>3.75</v>
          </cell>
          <cell r="T58">
            <v>3.75</v>
          </cell>
          <cell r="U58">
            <v>3.75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11.25</v>
          </cell>
        </row>
        <row r="59"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R60" t="str">
            <v>Expense Measures</v>
          </cell>
          <cell r="S60">
            <v>40.916666666666664</v>
          </cell>
          <cell r="T60">
            <v>40.916666666666664</v>
          </cell>
          <cell r="U60">
            <v>40.916666666666664</v>
          </cell>
          <cell r="V60">
            <v>10.9375</v>
          </cell>
          <cell r="W60">
            <v>10.9375</v>
          </cell>
          <cell r="X60">
            <v>10.9375</v>
          </cell>
          <cell r="Y60">
            <v>10.9375</v>
          </cell>
          <cell r="Z60">
            <v>10.9375</v>
          </cell>
          <cell r="AA60">
            <v>10.9375</v>
          </cell>
          <cell r="AB60">
            <v>10.9375</v>
          </cell>
          <cell r="AC60">
            <v>10.9375</v>
          </cell>
          <cell r="AD60">
            <v>10.9375</v>
          </cell>
          <cell r="AE60">
            <v>221.1875</v>
          </cell>
        </row>
        <row r="62">
          <cell r="S62">
            <v>49.416666666666664</v>
          </cell>
          <cell r="T62">
            <v>49.416666666666664</v>
          </cell>
          <cell r="U62">
            <v>49.416666666666664</v>
          </cell>
          <cell r="V62">
            <v>13.972499999999998</v>
          </cell>
          <cell r="W62">
            <v>137.0838333333333</v>
          </cell>
          <cell r="X62">
            <v>152.49883333333332</v>
          </cell>
          <cell r="Y62">
            <v>87.609486666666669</v>
          </cell>
          <cell r="Z62">
            <v>25.450500000000002</v>
          </cell>
          <cell r="AA62">
            <v>25.575500000000005</v>
          </cell>
          <cell r="AB62">
            <v>23.770499999999998</v>
          </cell>
          <cell r="AC62">
            <v>21.505500000000001</v>
          </cell>
          <cell r="AD62">
            <v>64.885499999999993</v>
          </cell>
          <cell r="AE62">
            <v>700.60215333333326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arative Trial Balance"/>
      <sheetName val="Sheet1"/>
      <sheetName val="Variables"/>
      <sheetName val="Income_Statement"/>
      <sheetName val="Comparative_Trial_Balance"/>
      <sheetName val="Income_Statement1"/>
      <sheetName val="Comparative_Trial_Balance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TERNAL&gt;&gt;"/>
      <sheetName val="Series monthly schedule"/>
      <sheetName val="GO monthly schedule"/>
      <sheetName val="COFINA monthly schedule"/>
      <sheetName val="PBA monthly schedule"/>
      <sheetName val="HTA monthly schedule"/>
      <sheetName val="GDB monthly schedule"/>
      <sheetName val="PRIFA monthly schedule"/>
      <sheetName val="CCDA monthly schedule"/>
      <sheetName val="PFC monthly schedule"/>
      <sheetName val="UPR monthly schedule"/>
      <sheetName val="ERS monthly schedule"/>
      <sheetName val="PRIDCO monthly schedule"/>
      <sheetName val="Proposal"/>
      <sheetName val="Guaranteed Debt"/>
      <sheetName val="PRASA Balances"/>
      <sheetName val="PRASA P+I"/>
      <sheetName val="COFINA (1)"/>
      <sheetName val="COFINA (2)"/>
      <sheetName val="CTF"/>
      <sheetName val="CTF1"/>
      <sheetName val="HFA"/>
      <sheetName val="HFA1"/>
      <sheetName val="HFA2"/>
      <sheetName val="PREPA1"/>
      <sheetName val="PRASA1"/>
      <sheetName val="OUTPUT&gt;&gt;"/>
      <sheetName val="DS Schedule"/>
      <sheetName val="Cap summary"/>
      <sheetName val="SOURCES&gt;&gt;"/>
      <sheetName val="PC DEBT "/>
      <sheetName val="Non-payment"/>
      <sheetName val="DEBT SCHED&gt;&gt;"/>
      <sheetName val="GO"/>
      <sheetName val="COFINA"/>
      <sheetName val="CCDA"/>
      <sheetName val="HTA"/>
      <sheetName val="PBA"/>
      <sheetName val="PRIFA"/>
      <sheetName val="PFC"/>
      <sheetName val="UPR"/>
      <sheetName val="ERS"/>
      <sheetName val="GDB"/>
      <sheetName val="PRIDCO"/>
      <sheetName val="BLOOMBERG&gt;&gt;"/>
      <sheetName val="GO1"/>
      <sheetName val="GO2"/>
      <sheetName val="PBA1"/>
      <sheetName val="PBA2"/>
      <sheetName val="COFINA1"/>
      <sheetName val="COFINA2"/>
      <sheetName val="HTA1"/>
      <sheetName val="HTA2"/>
      <sheetName val="CCDA1"/>
      <sheetName val="CCDA2"/>
      <sheetName val="PRIFA1"/>
      <sheetName val="PRIFA2"/>
      <sheetName val="PFC1"/>
      <sheetName val="PFC2"/>
      <sheetName val="UPR1"/>
      <sheetName val="UPR2"/>
      <sheetName val="ERS1"/>
      <sheetName val="ERS2"/>
      <sheetName val="GDB1"/>
      <sheetName val="PRIDCO1"/>
      <sheetName val="PRIDCO2"/>
      <sheetName val="Missed payments"/>
      <sheetName val="Monthly Deltas"/>
      <sheetName val="PRIFA (2)"/>
      <sheetName val="HTA (2)"/>
      <sheetName val="PRIDCO (2)"/>
      <sheetName val="Debt Detail"/>
      <sheetName val="Series_monthly_schedule"/>
      <sheetName val="GO_monthly_schedule"/>
      <sheetName val="COFINA_monthly_schedule"/>
      <sheetName val="PBA_monthly_schedule"/>
      <sheetName val="HTA_monthly_schedule"/>
      <sheetName val="GDB_monthly_schedule"/>
      <sheetName val="PRIFA_monthly_schedule"/>
      <sheetName val="CCDA_monthly_schedule"/>
      <sheetName val="PFC_monthly_schedule"/>
      <sheetName val="UPR_monthly_schedule"/>
      <sheetName val="ERS_monthly_schedule"/>
      <sheetName val="PRIDCO_monthly_schedule"/>
      <sheetName val="Guaranteed_Debt"/>
      <sheetName val="PRASA_Balances"/>
      <sheetName val="PRASA_P+I"/>
      <sheetName val="COFINA_(1)"/>
      <sheetName val="COFINA_(2)"/>
      <sheetName val="DS_Schedule"/>
      <sheetName val="Cap_summary"/>
      <sheetName val="PC_DEBT_"/>
      <sheetName val="DEBT_SCHED&gt;&gt;"/>
      <sheetName val="Missed_payments"/>
      <sheetName val="Monthly_Deltas"/>
      <sheetName val="PRIFA_(2)"/>
      <sheetName val="HTA_(2)"/>
      <sheetName val="PRIDCO_(2)"/>
      <sheetName val="Debt_Detail"/>
      <sheetName val="Series_monthly_schedule1"/>
      <sheetName val="GO_monthly_schedule1"/>
      <sheetName val="COFINA_monthly_schedule1"/>
      <sheetName val="PBA_monthly_schedule1"/>
      <sheetName val="HTA_monthly_schedule1"/>
      <sheetName val="GDB_monthly_schedule1"/>
      <sheetName val="PRIFA_monthly_schedule1"/>
      <sheetName val="CCDA_monthly_schedule1"/>
      <sheetName val="PFC_monthly_schedule1"/>
      <sheetName val="UPR_monthly_schedule1"/>
      <sheetName val="ERS_monthly_schedule1"/>
      <sheetName val="PRIDCO_monthly_schedule1"/>
      <sheetName val="Guaranteed_Debt1"/>
      <sheetName val="PRASA_Balances1"/>
      <sheetName val="PRASA_P+I1"/>
      <sheetName val="COFINA_(1)1"/>
      <sheetName val="COFINA_(2)1"/>
      <sheetName val="DS_Schedule1"/>
      <sheetName val="Cap_summary1"/>
      <sheetName val="PC_DEBT_1"/>
      <sheetName val="DEBT_SCHED&gt;&gt;1"/>
      <sheetName val="Missed_payments1"/>
      <sheetName val="Monthly_Deltas1"/>
      <sheetName val="PRIFA_(2)1"/>
      <sheetName val="HTA_(2)1"/>
      <sheetName val="PRIDCO_(2)1"/>
      <sheetName val="Debt_Deta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puts &amp; Summary"/>
      <sheetName val="CF Model"/>
      <sheetName val="Summary"/>
      <sheetName val="Debt Schedule"/>
      <sheetName val="Revenue Bonds Schedule"/>
      <sheetName val="Outputs"/>
      <sheetName val="P&amp;I"/>
      <sheetName val="Presentation Outputs"/>
      <sheetName val="Debt Service"/>
      <sheetName val="CW FP Comparison"/>
      <sheetName val="Capitalization Table"/>
      <sheetName val="Top Renters"/>
      <sheetName val="Delta"/>
      <sheetName val="Inputs_&amp;_Summary"/>
      <sheetName val="CF_Model"/>
      <sheetName val="Debt_Schedule"/>
      <sheetName val="Revenue_Bonds_Schedule"/>
      <sheetName val="Presentation_Outputs"/>
      <sheetName val="Debt_Service"/>
      <sheetName val="CW_FP_Comparison"/>
      <sheetName val="Capitalization_Table"/>
      <sheetName val="Top_Renters"/>
      <sheetName val="Inputs_&amp;_Summary1"/>
      <sheetName val="CF_Model1"/>
      <sheetName val="Debt_Schedule1"/>
      <sheetName val="Revenue_Bonds_Schedule1"/>
      <sheetName val="Presentation_Outputs1"/>
      <sheetName val="Debt_Service1"/>
      <sheetName val="CW_FP_Comparison1"/>
      <sheetName val="Capitalization_Table1"/>
      <sheetName val="Top_Renter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up Cost Model"/>
      <sheetName val="Operating Cost Model"/>
      <sheetName val="FFH Charge"/>
      <sheetName val="Performance Summary"/>
      <sheetName val="Rio Start Matrix + Fuel"/>
      <sheetName val="GW Start Matrix + Fuel"/>
      <sheetName val="FFH-Lump Sum basis"/>
      <sheetName val="Rio Nogales O&amp;M RCE (2)"/>
      <sheetName val="Rio Nogales O&amp;M JU"/>
      <sheetName val="Rio Nogales O&amp;M RCE"/>
      <sheetName val="Rio Nogales Start JU"/>
      <sheetName val="2006 Start Cost Summary ALII"/>
      <sheetName val="2006 Start Cost Summary ALI (2)"/>
      <sheetName val="VA PL hrdata"/>
      <sheetName val="Generic BL Model"/>
      <sheetName val="Lookups"/>
      <sheetName val="PopCache"/>
      <sheetName val="PPS Estimate Summary"/>
      <sheetName val="RPL DETAIL"/>
      <sheetName val="PD Fixed Proforma"/>
      <sheetName val="Capital"/>
      <sheetName val="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B12">
            <v>46.082110749406695</v>
          </cell>
        </row>
        <row r="16">
          <cell r="J16">
            <v>4.9999999999999996E-2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error"/>
      <sheetName val="dist branch adj"/>
      <sheetName val="year end adjustments"/>
      <sheetName val="990-999compressors"/>
      <sheetName val="990-999"/>
      <sheetName val="DISTBRANCH"/>
      <sheetName val="volumes"/>
      <sheetName val="390"/>
      <sheetName val="160"/>
      <sheetName val="560"/>
      <sheetName val="590"/>
      <sheetName val="149"/>
      <sheetName val="130"/>
      <sheetName val="100"/>
      <sheetName val="200"/>
      <sheetName val="111"/>
      <sheetName val="Sheet11"/>
      <sheetName val="210"/>
      <sheetName val="465"/>
      <sheetName val="460"/>
      <sheetName val="Sheet15"/>
      <sheetName val="trans pivot"/>
      <sheetName val="trans"/>
      <sheetName val="HISTCSHFL"/>
      <sheetName val="DIST-BRN"/>
      <sheetName val="Blended Forecast Formulas"/>
      <sheetName val="CONTINGENCIES"/>
      <sheetName val="AES_ECO_LNG"/>
      <sheetName val="AAP_ANALYSIS"/>
      <sheetName val="MONTHLY_ANALYSIS"/>
      <sheetName val="JULY_CONTRACTION"/>
      <sheetName val="CAPEX"/>
      <sheetName val="INVENTORY"/>
      <sheetName val="CIP_OLD"/>
      <sheetName val="Millstein_OLD"/>
      <sheetName val="Puma Aging_OLD"/>
      <sheetName val="Capitalization Table"/>
      <sheetName val="Generic BL Model"/>
      <sheetName val="Telecommunication Eng"/>
      <sheetName val="_ADFDI_LOV"/>
      <sheetName val="RPL DETAIL"/>
      <sheetName val="2-US_PRICE"/>
      <sheetName val="PopCa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B Proposal"/>
      <sheetName val="Summary (2)"/>
      <sheetName val="Evals"/>
      <sheetName val="Wtd. Avg. #2"/>
      <sheetName val="Summary"/>
      <sheetName val="Page001"/>
      <sheetName val="Page002"/>
      <sheetName val="Page003"/>
      <sheetName val="Page004"/>
      <sheetName val="Page005"/>
      <sheetName val="Page006"/>
      <sheetName val="Page007"/>
      <sheetName val="Page008"/>
      <sheetName val="CVR NPVs"/>
      <sheetName val="CAB Accretion"/>
      <sheetName val="COFINA DS"/>
      <sheetName val="Original DS"/>
      <sheetName val="GDB_Proposal"/>
      <sheetName val="Summary_(2)"/>
      <sheetName val="Wtd__Avg__#2"/>
      <sheetName val="CVR_NPVs"/>
      <sheetName val="CAB_Accretion"/>
      <sheetName val="COFINA_DS"/>
      <sheetName val="Original_DS"/>
      <sheetName val="GDB_Proposal1"/>
      <sheetName val="Summary_(2)1"/>
      <sheetName val="Wtd__Avg__#21"/>
      <sheetName val="CVR_NPVs1"/>
      <sheetName val="CAB_Accretion1"/>
      <sheetName val="COFINA_DS1"/>
      <sheetName val="Original_DS1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12912817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3">
          <cell r="C13" t="str">
            <v>745145AU6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US"/>
      <sheetName val="CIP"/>
      <sheetName val="Cash Flow"/>
      <sheetName val="DL"/>
      <sheetName val="IBES"/>
      <sheetName val="Model"/>
      <sheetName val="Value-A"/>
      <sheetName val="variables"/>
      <sheetName val="Scenarios"/>
      <sheetName val="ACM"/>
      <sheetName val="MW Ratios"/>
      <sheetName val="Field"/>
      <sheetName val="REVS"/>
      <sheetName val="earnmodel"/>
      <sheetName val="O_fpage"/>
      <sheetName val="maturityprofile"/>
      <sheetName val="IP"/>
      <sheetName val="Vluation"/>
      <sheetName val="ChemiPal JV"/>
      <sheetName val="Old BKS"/>
      <sheetName val="CY Link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XOM"/>
      <sheetName val="Balance Sheet"/>
      <sheetName val="Income Statement"/>
      <sheetName val="Fin. Summary"/>
      <sheetName val="Links"/>
      <sheetName val="New Source"/>
      <sheetName val="INFAnnual"/>
      <sheetName val="BalanceSheet"/>
      <sheetName val="SectorPSales"/>
      <sheetName val="BMW"/>
      <sheetName val="Add"/>
      <sheetName val="Revenue Model"/>
      <sheetName val="LME 2010"/>
      <sheetName val="Annual"/>
      <sheetName val="RD"/>
      <sheetName val="Input Income Statement"/>
      <sheetName val="Qtrly P&amp;L and BalSheet"/>
      <sheetName val="MERGER"/>
      <sheetName val="Assumptions"/>
      <sheetName val="GT"/>
      <sheetName val="3Q05 Variance"/>
      <sheetName val="P&amp;L"/>
      <sheetName val="A"/>
      <sheetName val="Reserve"/>
      <sheetName val="Scenario"/>
      <sheetName val="Ratings"/>
      <sheetName val="synthgraph"/>
      <sheetName val="Ex3"/>
      <sheetName val="MW ROE Analyzer"/>
      <sheetName val="New RGM"/>
      <sheetName val="Master"/>
      <sheetName val="model &amp; valuation"/>
      <sheetName val="Budget summary 2011"/>
      <sheetName val="B"/>
      <sheetName val="Print"/>
      <sheetName val="Revenue at Risk"/>
      <sheetName val="c1"/>
      <sheetName val="ｾｸﾞﾒﾝﾄ"/>
      <sheetName val="単独"/>
      <sheetName val="__FDSCACHE__"/>
      <sheetName val="Cover"/>
      <sheetName val="Summary"/>
      <sheetName val="NAV Valuation"/>
      <sheetName val="Sensitivity"/>
      <sheetName val="Workings"/>
      <sheetName val="Inventory_and_Backlog"/>
      <sheetName val="PoC Curves"/>
      <sheetName val="Source"/>
      <sheetName val="DCF Valuation"/>
      <sheetName val="CashFlow Curves"/>
      <sheetName val="MW"/>
      <sheetName val="MacroData"/>
      <sheetName val="MS Disclaimers"/>
      <sheetName val="MS Disclosures"/>
      <sheetName val="SummaryMW"/>
      <sheetName val="MWA RR"/>
      <sheetName val="HIDE&gt;&gt;&gt;"/>
      <sheetName val="Consensus"/>
      <sheetName val="Quarterly Results"/>
      <sheetName val="&gt;&gt;"/>
      <sheetName val="LinkSheet"/>
      <sheetName val="Audit"/>
      <sheetName val="MW-Cache"/>
      <sheetName val="CenarioCal"/>
      <sheetName val="CenarioUpdate"/>
      <sheetName val="Graphs"/>
      <sheetName val="mwareDates"/>
      <sheetName val="mwareSettings"/>
      <sheetName val="SCF &amp; BS"/>
      <sheetName val="Distribution"/>
      <sheetName val="Q-Link Source"/>
      <sheetName val="Revenue&amp;EBIT"/>
      <sheetName val="Output_Q"/>
      <sheetName val="Cash Flow Statement"/>
      <sheetName val="Output_A"/>
      <sheetName val="Segment_ROCE"/>
      <sheetName val="GROUP P&amp;L"/>
      <sheetName val="RenewProb"/>
      <sheetName val="cp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2A YTD mgt"/>
      <sheetName val="B2A YTD"/>
      <sheetName val="725"/>
      <sheetName val="FY FCST"/>
      <sheetName val="Re-apportionment"/>
      <sheetName val="Summary"/>
      <sheetName val="B2A By Dpt"/>
      <sheetName val="B2A as of today"/>
      <sheetName val="Pivot Operational"/>
      <sheetName val="Pivot by Dpt"/>
      <sheetName val="OPERATIONAL EXPENSES"/>
      <sheetName val="segment names"/>
      <sheetName val="Resp Conso Names"/>
    </sheetNames>
    <sheetDataSet>
      <sheetData sheetId="0">
        <row r="14">
          <cell r="O14">
            <v>8042626.410000002</v>
          </cell>
          <cell r="P14">
            <v>8987151.5399999991</v>
          </cell>
        </row>
        <row r="30">
          <cell r="O30">
            <v>246013.47999999998</v>
          </cell>
          <cell r="P30">
            <v>9985501.5700000003</v>
          </cell>
        </row>
        <row r="31">
          <cell r="O31">
            <v>246013.47999999998</v>
          </cell>
        </row>
        <row r="45">
          <cell r="O45">
            <v>18145196.670000002</v>
          </cell>
          <cell r="P45">
            <v>25341248.219999999</v>
          </cell>
        </row>
        <row r="47">
          <cell r="O47">
            <v>17344753.800000004</v>
          </cell>
          <cell r="P47">
            <v>10467812.66</v>
          </cell>
        </row>
        <row r="49">
          <cell r="O49">
            <v>2766958.53</v>
          </cell>
          <cell r="P49">
            <v>421233.02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Financial&gt;&gt;&gt;"/>
      <sheetName val="B2A Summary"/>
      <sheetName val="Monthly Revenues"/>
      <sheetName val="Monthly Expenses"/>
      <sheetName val="Variances Detail"/>
      <sheetName val="Pension and Benefits"/>
      <sheetName val="Source Docs&gt;&gt;&gt;"/>
      <sheetName val="Revenue_FY23B"/>
      <sheetName val="Expenses_FY23B"/>
      <sheetName val="Revenue_FY24B"/>
      <sheetName val="Expenses_FY24B"/>
    </sheetNames>
    <sheetDataSet>
      <sheetData sheetId="0">
        <row r="4">
          <cell r="L4">
            <v>45000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rm_Spec"/>
      <sheetName val="Fcst Compare"/>
      <sheetName val="Agrium"/>
      <sheetName val="PCS"/>
      <sheetName val="IMC"/>
      <sheetName val="Potash"/>
      <sheetName val="Pot Drivers"/>
      <sheetName val="Enbridge"/>
      <sheetName val="Cochin-Amoco"/>
      <sheetName val="TCPL"/>
      <sheetName val="Wey"/>
      <sheetName val="Weysoft"/>
      <sheetName val="Weyosb2"/>
      <sheetName val="WeyBigRiv"/>
      <sheetName val="MW"/>
      <sheetName val="Tolko"/>
      <sheetName val="IPSCO"/>
      <sheetName val="Sterling"/>
      <sheetName val="Saskferco"/>
      <sheetName val="Amoco"/>
      <sheetName val="NewGrade"/>
      <sheetName val="Husky"/>
      <sheetName val="PR Coal"/>
      <sheetName val="Est Coal"/>
      <sheetName val="Rabbit"/>
      <sheetName val="Key"/>
      <sheetName val="Cigar"/>
      <sheetName val="Claude"/>
      <sheetName val="McArthur"/>
      <sheetName val="McLean"/>
      <sheetName val="U of S"/>
      <sheetName val="U of R"/>
      <sheetName val="Buff Pnd"/>
      <sheetName val="Praxair"/>
      <sheetName val="Pr Malt"/>
      <sheetName val="Reg Hth"/>
      <sheetName val="SaskTel"/>
      <sheetName val="Regina Ex"/>
      <sheetName val="Spec Load"/>
      <sheetName val="Co Generation"/>
      <sheetName val="Power Rate"/>
      <sheetName val="Canamera"/>
      <sheetName val="Dairywld"/>
      <sheetName val="XLMeats"/>
      <sheetName val="Flexicoil"/>
      <sheetName val="Nexans"/>
      <sheetName val="NorSask"/>
      <sheetName val="Sears"/>
      <sheetName val="NAL"/>
      <sheetName val="RegSew"/>
      <sheetName val="StoonSew"/>
      <sheetName val="CFBMJ"/>
      <sheetName val="SPMC"/>
      <sheetName val="RCMP"/>
      <sheetName val="Cargill"/>
      <sheetName val="SIAST"/>
      <sheetName val="ShawPipe"/>
      <sheetName val="PlainsUnity"/>
      <sheetName val="TCPLBurstall"/>
      <sheetName val="WesternAlfalfa"/>
      <sheetName val="pSpec Load"/>
      <sheetName val="poSpec Load"/>
      <sheetName val="powSpec Load"/>
      <sheetName val="poweSpec Load"/>
      <sheetName val="powerSpec Load"/>
      <sheetName val="power Spec Load"/>
      <sheetName val="Fcst_Compare"/>
      <sheetName val="Pot_Drivers"/>
      <sheetName val="PR_Coal"/>
      <sheetName val="Est_Coal"/>
      <sheetName val="U_of_S"/>
      <sheetName val="U_of_R"/>
      <sheetName val="Buff_Pnd"/>
      <sheetName val="Pr_Malt"/>
      <sheetName val="Reg_Hth"/>
      <sheetName val="Regina_Ex"/>
      <sheetName val="Spec_Load"/>
      <sheetName val="Co_Generation"/>
      <sheetName val="Power_Rate"/>
      <sheetName val="pSpec_Load"/>
      <sheetName val="poSpec_Load"/>
      <sheetName val="powSpec_Load"/>
      <sheetName val="poweSpec_Load"/>
      <sheetName val="powerSpec_Load"/>
      <sheetName val="power_Spec_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D9">
            <v>827.7</v>
          </cell>
        </row>
        <row r="10">
          <cell r="D10">
            <v>829</v>
          </cell>
        </row>
        <row r="11">
          <cell r="D11">
            <v>837.5</v>
          </cell>
        </row>
        <row r="12">
          <cell r="D12">
            <v>965.9</v>
          </cell>
        </row>
        <row r="13">
          <cell r="D13">
            <v>954.5</v>
          </cell>
        </row>
        <row r="14">
          <cell r="D14">
            <v>1029.2</v>
          </cell>
        </row>
        <row r="15">
          <cell r="D15">
            <v>1089.8</v>
          </cell>
        </row>
        <row r="16">
          <cell r="D16">
            <v>1104.2</v>
          </cell>
        </row>
        <row r="17">
          <cell r="D17">
            <v>916.5</v>
          </cell>
        </row>
        <row r="18">
          <cell r="D18">
            <v>966.7</v>
          </cell>
        </row>
        <row r="19">
          <cell r="D19">
            <v>1163.2</v>
          </cell>
        </row>
        <row r="20">
          <cell r="D20">
            <v>1073.2</v>
          </cell>
        </row>
        <row r="21">
          <cell r="D21">
            <v>1105</v>
          </cell>
        </row>
        <row r="22">
          <cell r="D22">
            <v>1207.3</v>
          </cell>
        </row>
        <row r="23">
          <cell r="D23">
            <v>1210.0999999999999</v>
          </cell>
        </row>
        <row r="24">
          <cell r="D24">
            <v>1154.9000000000001</v>
          </cell>
        </row>
        <row r="25">
          <cell r="D25">
            <v>1117.8</v>
          </cell>
        </row>
        <row r="26">
          <cell r="D26">
            <v>1138.3</v>
          </cell>
        </row>
        <row r="27">
          <cell r="D27">
            <v>1134.5999999999999</v>
          </cell>
        </row>
        <row r="28">
          <cell r="D28">
            <v>1129.7</v>
          </cell>
        </row>
        <row r="29">
          <cell r="D29">
            <v>1249.4000000000001</v>
          </cell>
        </row>
        <row r="30">
          <cell r="D30">
            <v>1299.4000000000001</v>
          </cell>
          <cell r="K30" t="str">
            <v>1999f</v>
          </cell>
        </row>
        <row r="31">
          <cell r="D31">
            <v>1256.0999999999999</v>
          </cell>
          <cell r="K31" t="str">
            <v>Prod</v>
          </cell>
        </row>
        <row r="32">
          <cell r="D32">
            <v>1405.9</v>
          </cell>
          <cell r="K32" t="str">
            <v>10^3 t</v>
          </cell>
        </row>
        <row r="33">
          <cell r="D33">
            <v>1454.2349999999999</v>
          </cell>
        </row>
        <row r="34">
          <cell r="D34">
            <v>1409.297</v>
          </cell>
          <cell r="K34">
            <v>172.03017647216686</v>
          </cell>
        </row>
        <row r="35">
          <cell r="D35">
            <v>1554.7767759999999</v>
          </cell>
          <cell r="K35">
            <v>172.03017647216686</v>
          </cell>
        </row>
        <row r="36">
          <cell r="D36">
            <v>1428.5026640000001</v>
          </cell>
          <cell r="K36">
            <v>172.03017647216686</v>
          </cell>
        </row>
        <row r="37">
          <cell r="D37">
            <v>1401.9818230000001</v>
          </cell>
          <cell r="K37">
            <v>172.03017647216686</v>
          </cell>
        </row>
        <row r="38">
          <cell r="D38">
            <v>1455.780994</v>
          </cell>
          <cell r="K38">
            <v>172.03017647216686</v>
          </cell>
        </row>
        <row r="39">
          <cell r="D39">
            <v>1535.291577</v>
          </cell>
          <cell r="K39">
            <v>172.03017647216686</v>
          </cell>
        </row>
        <row r="41">
          <cell r="D41">
            <v>1623.7459998500615</v>
          </cell>
          <cell r="K41">
            <v>172.03017647216686</v>
          </cell>
        </row>
        <row r="42">
          <cell r="D42">
            <v>1648.716254267674</v>
          </cell>
          <cell r="K42">
            <v>172.03017647216686</v>
          </cell>
        </row>
        <row r="43">
          <cell r="D43">
            <v>1670.459060835391</v>
          </cell>
          <cell r="K43">
            <v>172.03017647216686</v>
          </cell>
        </row>
        <row r="44">
          <cell r="D44">
            <v>1705.7911215079314</v>
          </cell>
          <cell r="K44">
            <v>172.03017647216686</v>
          </cell>
        </row>
        <row r="45">
          <cell r="D45">
            <v>1748.0876749091935</v>
          </cell>
          <cell r="K45">
            <v>172.03017647216686</v>
          </cell>
        </row>
        <row r="46">
          <cell r="D46">
            <v>1790.7239596630764</v>
          </cell>
          <cell r="K46">
            <v>172.03017647216686</v>
          </cell>
        </row>
        <row r="47">
          <cell r="D47">
            <v>1815.6942140806891</v>
          </cell>
          <cell r="K47">
            <v>172.03017647216686</v>
          </cell>
        </row>
        <row r="48">
          <cell r="D48">
            <v>1851.3660061058499</v>
          </cell>
          <cell r="K48">
            <v>172.03017647216686</v>
          </cell>
        </row>
        <row r="49">
          <cell r="D49">
            <v>1899.4379925016619</v>
          </cell>
          <cell r="K49">
            <v>172.03017647216686</v>
          </cell>
        </row>
        <row r="50">
          <cell r="D50">
            <v>1925.9370380060673</v>
          </cell>
          <cell r="K50">
            <v>172.03017647216686</v>
          </cell>
        </row>
        <row r="51">
          <cell r="D51">
            <v>1952.4360835104724</v>
          </cell>
          <cell r="K51">
            <v>172.03017647216686</v>
          </cell>
        </row>
        <row r="52">
          <cell r="D52">
            <v>1987.3377040462287</v>
          </cell>
          <cell r="K52">
            <v>172.03017647216686</v>
          </cell>
        </row>
        <row r="53">
          <cell r="D53">
            <v>2017.5324221578981</v>
          </cell>
          <cell r="K53">
            <v>172.03017647216686</v>
          </cell>
        </row>
        <row r="54">
          <cell r="D54">
            <v>2049.0222221513482</v>
          </cell>
          <cell r="K54">
            <v>172.03017647216686</v>
          </cell>
        </row>
        <row r="55">
          <cell r="D55">
            <v>2082.2679575895809</v>
          </cell>
          <cell r="K55">
            <v>172.03017647216686</v>
          </cell>
        </row>
        <row r="56">
          <cell r="D56">
            <v>2114.9085721683946</v>
          </cell>
          <cell r="K56">
            <v>172.03017647216686</v>
          </cell>
        </row>
        <row r="57">
          <cell r="D57">
            <v>2148.4007193245857</v>
          </cell>
          <cell r="K57">
            <v>172.03017647216686</v>
          </cell>
        </row>
        <row r="58">
          <cell r="D58">
            <v>2182.5866576750554</v>
          </cell>
          <cell r="K58">
            <v>172.03017647216686</v>
          </cell>
        </row>
        <row r="59">
          <cell r="D59">
            <v>2217.088976439105</v>
          </cell>
          <cell r="K59">
            <v>172.03017647216686</v>
          </cell>
        </row>
        <row r="60">
          <cell r="D60">
            <v>2252.2346256231899</v>
          </cell>
          <cell r="K60">
            <v>172.03017647216686</v>
          </cell>
        </row>
        <row r="61">
          <cell r="D61">
            <v>2287.9493799048901</v>
          </cell>
          <cell r="K61">
            <v>172.03017647216686</v>
          </cell>
        </row>
        <row r="62">
          <cell r="D62">
            <v>2324.1886899784859</v>
          </cell>
          <cell r="K62">
            <v>172.03017647216686</v>
          </cell>
        </row>
        <row r="63">
          <cell r="D63">
            <v>2361.0261856257835</v>
          </cell>
          <cell r="K63">
            <v>172.03017647216686</v>
          </cell>
        </row>
        <row r="64">
          <cell r="D64">
            <v>2398.4455383665327</v>
          </cell>
          <cell r="K64">
            <v>172.03017647216686</v>
          </cell>
        </row>
        <row r="65">
          <cell r="D65">
            <v>2436.4509794480568</v>
          </cell>
        </row>
        <row r="66">
          <cell r="D66">
            <v>2475.064053614567</v>
          </cell>
        </row>
      </sheetData>
      <sheetData sheetId="7" refreshError="1">
        <row r="6">
          <cell r="H6">
            <v>5496</v>
          </cell>
          <cell r="I6">
            <v>5496</v>
          </cell>
        </row>
        <row r="7">
          <cell r="H7">
            <v>5433</v>
          </cell>
          <cell r="I7">
            <v>5433</v>
          </cell>
        </row>
        <row r="8">
          <cell r="H8">
            <v>4991</v>
          </cell>
          <cell r="I8">
            <v>4991</v>
          </cell>
        </row>
        <row r="9">
          <cell r="H9">
            <v>6090</v>
          </cell>
          <cell r="I9">
            <v>6090</v>
          </cell>
        </row>
        <row r="10">
          <cell r="H10">
            <v>6453</v>
          </cell>
          <cell r="I10">
            <v>6453</v>
          </cell>
        </row>
        <row r="11">
          <cell r="H11">
            <v>7146</v>
          </cell>
          <cell r="I11">
            <v>7146</v>
          </cell>
        </row>
        <row r="12">
          <cell r="H12">
            <v>7127</v>
          </cell>
          <cell r="I12">
            <v>7127</v>
          </cell>
        </row>
        <row r="13">
          <cell r="H13">
            <v>6357</v>
          </cell>
          <cell r="I13">
            <v>6357</v>
          </cell>
        </row>
        <row r="14">
          <cell r="H14">
            <v>5087</v>
          </cell>
          <cell r="I14">
            <v>5087</v>
          </cell>
        </row>
        <row r="15">
          <cell r="H15">
            <v>5928</v>
          </cell>
          <cell r="I15">
            <v>5928</v>
          </cell>
        </row>
        <row r="16">
          <cell r="H16">
            <v>7650</v>
          </cell>
          <cell r="I16">
            <v>7650</v>
          </cell>
        </row>
        <row r="17">
          <cell r="H17">
            <v>6412</v>
          </cell>
          <cell r="I17">
            <v>6412</v>
          </cell>
        </row>
        <row r="18">
          <cell r="H18">
            <v>6031</v>
          </cell>
          <cell r="I18">
            <v>6032</v>
          </cell>
        </row>
        <row r="19">
          <cell r="H19">
            <v>6449</v>
          </cell>
          <cell r="I19">
            <v>6449</v>
          </cell>
        </row>
        <row r="20">
          <cell r="H20">
            <v>7372</v>
          </cell>
          <cell r="I20">
            <v>7372</v>
          </cell>
        </row>
        <row r="21">
          <cell r="H21">
            <v>6509</v>
          </cell>
          <cell r="I21">
            <v>6508</v>
          </cell>
        </row>
        <row r="22">
          <cell r="H22">
            <v>6015</v>
          </cell>
          <cell r="I22">
            <v>6015</v>
          </cell>
        </row>
        <row r="23">
          <cell r="H23">
            <v>6299</v>
          </cell>
          <cell r="I23">
            <v>6299</v>
          </cell>
        </row>
        <row r="24">
          <cell r="H24">
            <v>6179</v>
          </cell>
          <cell r="I24">
            <v>6179</v>
          </cell>
        </row>
        <row r="25">
          <cell r="H25">
            <v>6000</v>
          </cell>
          <cell r="I25">
            <v>6000</v>
          </cell>
        </row>
        <row r="26">
          <cell r="H26">
            <v>7148</v>
          </cell>
          <cell r="I26">
            <v>7148</v>
          </cell>
        </row>
        <row r="27">
          <cell r="H27">
            <v>7925</v>
          </cell>
          <cell r="I27">
            <v>7925</v>
          </cell>
        </row>
        <row r="28">
          <cell r="H28">
            <v>6969</v>
          </cell>
          <cell r="I28">
            <v>7044</v>
          </cell>
        </row>
        <row r="29">
          <cell r="H29">
            <v>8297</v>
          </cell>
          <cell r="I29">
            <v>8160</v>
          </cell>
        </row>
        <row r="30">
          <cell r="H30">
            <v>8698</v>
          </cell>
          <cell r="I30">
            <v>8160</v>
          </cell>
        </row>
        <row r="31">
          <cell r="H31">
            <v>8145</v>
          </cell>
          <cell r="I31">
            <v>8304.84</v>
          </cell>
        </row>
        <row r="32">
          <cell r="H32">
            <v>8308</v>
          </cell>
          <cell r="I32">
            <v>8529.24</v>
          </cell>
        </row>
        <row r="33">
          <cell r="H33">
            <v>8492</v>
          </cell>
          <cell r="I33">
            <v>8759.76</v>
          </cell>
        </row>
        <row r="34">
          <cell r="H34">
            <v>8676</v>
          </cell>
          <cell r="I34">
            <v>8995.380000000001</v>
          </cell>
        </row>
        <row r="35">
          <cell r="H35">
            <v>8871</v>
          </cell>
          <cell r="I35">
            <v>9239.16</v>
          </cell>
        </row>
        <row r="36">
          <cell r="H36">
            <v>9066</v>
          </cell>
          <cell r="I36">
            <v>9239.16</v>
          </cell>
        </row>
        <row r="38">
          <cell r="H38">
            <v>9261</v>
          </cell>
          <cell r="I38">
            <v>9744.06</v>
          </cell>
        </row>
        <row r="39">
          <cell r="H39">
            <v>9467</v>
          </cell>
          <cell r="I39">
            <v>10007.219999999999</v>
          </cell>
        </row>
        <row r="40">
          <cell r="H40">
            <v>9672</v>
          </cell>
          <cell r="I40">
            <v>10277.52</v>
          </cell>
        </row>
        <row r="41">
          <cell r="H41">
            <v>9889</v>
          </cell>
          <cell r="I41">
            <v>10554.960000000001</v>
          </cell>
        </row>
        <row r="42">
          <cell r="H42">
            <v>10106</v>
          </cell>
          <cell r="I42">
            <v>10840.56</v>
          </cell>
        </row>
        <row r="43">
          <cell r="H43">
            <v>10322</v>
          </cell>
          <cell r="I43">
            <v>11133.300000000001</v>
          </cell>
        </row>
        <row r="44">
          <cell r="H44">
            <v>10550</v>
          </cell>
          <cell r="I44">
            <v>11433.18</v>
          </cell>
        </row>
        <row r="45">
          <cell r="H45">
            <v>10788</v>
          </cell>
          <cell r="I45">
            <v>11742.24</v>
          </cell>
        </row>
        <row r="46">
          <cell r="H46">
            <v>11026</v>
          </cell>
          <cell r="I46">
            <v>12059.460000000001</v>
          </cell>
        </row>
        <row r="47">
          <cell r="H47">
            <v>11265</v>
          </cell>
          <cell r="I47">
            <v>12384.84</v>
          </cell>
        </row>
        <row r="48">
          <cell r="H48">
            <v>11514</v>
          </cell>
          <cell r="I48">
            <v>12719.4</v>
          </cell>
        </row>
        <row r="49">
          <cell r="H49">
            <v>11763</v>
          </cell>
          <cell r="I49">
            <v>13062.12</v>
          </cell>
        </row>
        <row r="50">
          <cell r="H50">
            <v>12023</v>
          </cell>
          <cell r="I50">
            <v>13415.04</v>
          </cell>
        </row>
        <row r="51">
          <cell r="H51">
            <v>12294</v>
          </cell>
          <cell r="I51">
            <v>13777.14</v>
          </cell>
        </row>
        <row r="52">
          <cell r="H52">
            <v>12564</v>
          </cell>
          <cell r="I52">
            <v>14372.323098580242</v>
          </cell>
        </row>
        <row r="53">
          <cell r="H53">
            <v>12835</v>
          </cell>
          <cell r="I53">
            <v>14992.1954710753</v>
          </cell>
        </row>
        <row r="54">
          <cell r="H54">
            <v>13124</v>
          </cell>
          <cell r="I54">
            <v>15639.808025352111</v>
          </cell>
        </row>
        <row r="55">
          <cell r="H55">
            <v>13418</v>
          </cell>
          <cell r="I55">
            <v>16313.97927894442</v>
          </cell>
        </row>
        <row r="56">
          <cell r="H56">
            <v>13720</v>
          </cell>
          <cell r="I56">
            <v>17019.037604729558</v>
          </cell>
        </row>
        <row r="57">
          <cell r="H57">
            <v>14028</v>
          </cell>
          <cell r="I57">
            <v>17753.845747073537</v>
          </cell>
        </row>
        <row r="58">
          <cell r="H58">
            <v>14343</v>
          </cell>
          <cell r="I58">
            <v>18519.473136813191</v>
          </cell>
        </row>
        <row r="59">
          <cell r="H59">
            <v>14665</v>
          </cell>
          <cell r="I59">
            <v>19319.4230906019</v>
          </cell>
        </row>
        <row r="60">
          <cell r="H60">
            <v>14995</v>
          </cell>
          <cell r="I60">
            <v>20152.530465315689</v>
          </cell>
        </row>
        <row r="61">
          <cell r="H61">
            <v>15331</v>
          </cell>
          <cell r="I61">
            <v>20989.560635853279</v>
          </cell>
        </row>
        <row r="62">
          <cell r="H62">
            <v>15676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M Summary"/>
      <sheetName val="Project Estimates"/>
      <sheetName val="LANSING"/>
      <sheetName val="High School"/>
      <sheetName val="HS Lights"/>
      <sheetName val="Pool "/>
      <sheetName val="COGEN"/>
      <sheetName val="Middle School"/>
      <sheetName val="MS Lights"/>
      <sheetName val="Elementary School"/>
      <sheetName val="ES Lights "/>
      <sheetName val="Bus Garage"/>
      <sheetName val="Syracuse"/>
      <sheetName val="1999-2000"/>
      <sheetName val="August 2009"/>
      <sheetName val="Potash"/>
      <sheetName val="Pot Drivers"/>
      <sheetName val="ECM_Summary"/>
      <sheetName val="Project_Estimates"/>
      <sheetName val="High_School"/>
      <sheetName val="HS_Lights"/>
      <sheetName val="Pool_"/>
      <sheetName val="Middle_School"/>
      <sheetName val="MS_Lights"/>
      <sheetName val="Elementary_School"/>
      <sheetName val="ES_Lights_"/>
      <sheetName val="Bus_Garage"/>
      <sheetName val="August_2009"/>
      <sheetName val="Pot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Contents"/>
      <sheetName val="1-US Summary"/>
      <sheetName val="2-US_PRICE"/>
      <sheetName val="3a-Int"/>
      <sheetName val="3b-non-OPEC"/>
      <sheetName val="3c-OPEC"/>
      <sheetName val="3d-Int_Cons"/>
      <sheetName val="4a-Us_Petroleum"/>
      <sheetName val="4b-Refining"/>
      <sheetName val="4c-Mogas"/>
      <sheetName val="5a-US_NG"/>
      <sheetName val="5b-NGPrices"/>
      <sheetName val="6-US_COAL"/>
      <sheetName val="7a-US_ELEC"/>
      <sheetName val="7b-Elec Sales"/>
      <sheetName val="7c-Elec Prices"/>
      <sheetName val="7d-Elec Gen"/>
      <sheetName val="7e-Elec Fuel"/>
      <sheetName val="8-Renewables"/>
      <sheetName val="9a-US Macro"/>
      <sheetName val="9b-Regional Macro"/>
      <sheetName val="9c-Weather"/>
      <sheetName val="Forward Recovery"/>
      <sheetName val="Runrate Bridge"/>
      <sheetName val="Week 53"/>
      <sheetName val="FY12 Bridge"/>
      <sheetName val="Summary_PW Cake Model v61"/>
      <sheetName val="New FY12 Detailed Bridge"/>
      <sheetName val="FY12 Bridge -revised"/>
      <sheetName val="F13 EBITDA bps change"/>
      <sheetName val="Initiative Proration - BRIDGE"/>
      <sheetName val="LANSING"/>
      <sheetName val="August 200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 Fixed Proforma"/>
      <sheetName val="Summary"/>
      <sheetName val="Efficiency"/>
      <sheetName val="DD Inputs"/>
      <sheetName val="GPA"/>
      <sheetName val="Instructions_Mapping"/>
      <sheetName val="LANSING"/>
      <sheetName val="PD_Fixed_Proforma"/>
      <sheetName val="DD_Inputs"/>
      <sheetName val="Capital"/>
    </sheetNames>
    <sheetDataSet>
      <sheetData sheetId="0">
        <row r="4">
          <cell r="B4" t="str">
            <v>Proposed Estimate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Charts"/>
      <sheetName val="Page006A"/>
      <sheetName val="Page008A"/>
      <sheetName val="FEGP Outputs&gt;"/>
      <sheetName val="Various"/>
      <sheetName val="Sens."/>
      <sheetName val="Graphs"/>
      <sheetName val="Sum of Sum"/>
      <sheetName val="GNP"/>
      <sheetName val="Citi Outputs&gt;"/>
      <sheetName val="CVR Based on Citi Run_90%"/>
      <sheetName val="DS Addback"/>
      <sheetName val="Life DS"/>
      <sheetName val="Base Bond and CVR Gaps"/>
      <sheetName val="AG_Nat_90%"/>
      <sheetName val="DS7"/>
      <sheetName val="Split7"/>
      <sheetName val="ABT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Bridges&gt;"/>
      <sheetName val="Bridge to FEGP"/>
      <sheetName val="Output Bridge"/>
      <sheetName val="Rev Bridge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O Jan 1"/>
      <sheetName val="CPI Calc"/>
      <sheetName val="Jan 1 DS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GF Revenue FY2016"/>
      <sheetName val="Retirement"/>
      <sheetName val="Projection_ERS"/>
      <sheetName val="Projection_TRS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M36"/>
  <sheetViews>
    <sheetView showGridLines="0" zoomScale="110" zoomScaleNormal="110" zoomScaleSheetLayoutView="115" workbookViewId="0">
      <selection activeCell="E11" sqref="E11"/>
    </sheetView>
  </sheetViews>
  <sheetFormatPr defaultColWidth="8.85546875" defaultRowHeight="15" x14ac:dyDescent="0.25"/>
  <cols>
    <col min="3" max="3" width="3" customWidth="1"/>
    <col min="4" max="4" width="4.42578125" customWidth="1"/>
    <col min="5" max="5" width="22.85546875" bestFit="1" customWidth="1"/>
    <col min="6" max="6" width="7.42578125" customWidth="1"/>
    <col min="7" max="7" width="9.42578125" bestFit="1" customWidth="1"/>
    <col min="10" max="10" width="12.140625" customWidth="1"/>
    <col min="11" max="11" width="7.42578125" style="42" customWidth="1"/>
    <col min="12" max="12" width="13.42578125" style="42" customWidth="1"/>
    <col min="13" max="13" width="13.5703125" customWidth="1"/>
    <col min="14" max="14" width="2.5703125" customWidth="1"/>
    <col min="15" max="15" width="18.42578125" customWidth="1"/>
    <col min="16" max="16" width="7.42578125" customWidth="1"/>
    <col min="17" max="17" width="12.42578125" customWidth="1"/>
    <col min="18" max="18" width="12.85546875" customWidth="1"/>
    <col min="19" max="19" width="2.42578125" customWidth="1"/>
    <col min="20" max="20" width="21.42578125" customWidth="1"/>
    <col min="21" max="21" width="10" customWidth="1"/>
    <col min="22" max="22" width="13.140625" customWidth="1"/>
    <col min="23" max="23" width="12.5703125" customWidth="1"/>
    <col min="24" max="24" width="2.42578125" customWidth="1"/>
    <col min="25" max="25" width="25.5703125" customWidth="1"/>
    <col min="26" max="26" width="10.5703125" customWidth="1"/>
    <col min="27" max="28" width="13.42578125" customWidth="1"/>
    <col min="29" max="29" width="2.5703125" customWidth="1"/>
    <col min="30" max="30" width="21.42578125" customWidth="1"/>
    <col min="31" max="31" width="10.85546875" customWidth="1"/>
    <col min="32" max="32" width="13.140625" customWidth="1"/>
    <col min="33" max="33" width="13" customWidth="1"/>
    <col min="34" max="34" width="2.5703125" customWidth="1"/>
    <col min="35" max="35" width="22.42578125" customWidth="1"/>
    <col min="36" max="36" width="11.140625" customWidth="1"/>
    <col min="37" max="38" width="13.42578125" customWidth="1"/>
    <col min="39" max="39" width="2.5703125" customWidth="1"/>
    <col min="41" max="41" width="7.5703125" customWidth="1"/>
    <col min="51" max="51" width="10.85546875" customWidth="1"/>
    <col min="56" max="56" width="10.85546875" customWidth="1"/>
    <col min="61" max="61" width="10.85546875" customWidth="1"/>
  </cols>
  <sheetData>
    <row r="1" spans="1:13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6"/>
      <c r="L1" s="156"/>
      <c r="M1" s="155"/>
    </row>
    <row r="2" spans="1:13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156"/>
      <c r="M2" s="155"/>
    </row>
    <row r="3" spans="1:13" ht="19.5" x14ac:dyDescent="0.3">
      <c r="A3" s="155"/>
      <c r="B3" s="155"/>
      <c r="C3" s="157" t="s">
        <v>0</v>
      </c>
      <c r="D3" s="155"/>
      <c r="E3" s="155"/>
      <c r="F3" s="155"/>
      <c r="G3" s="155"/>
      <c r="H3" s="155"/>
      <c r="I3" s="155"/>
      <c r="J3" s="155"/>
      <c r="K3" s="158"/>
      <c r="L3" s="158"/>
      <c r="M3" s="159"/>
    </row>
    <row r="4" spans="1:13" ht="18.95" customHeight="1" thickBot="1" x14ac:dyDescent="0.3">
      <c r="C4" s="153" t="s">
        <v>1</v>
      </c>
      <c r="K4" s="219" t="s">
        <v>2</v>
      </c>
      <c r="L4" s="223">
        <v>45838</v>
      </c>
    </row>
    <row r="5" spans="1:13" ht="15.75" thickBot="1" x14ac:dyDescent="0.3">
      <c r="K5" s="43"/>
      <c r="L5" s="43"/>
    </row>
    <row r="6" spans="1:13" ht="15.75" thickBot="1" x14ac:dyDescent="0.3">
      <c r="C6" s="70" t="s">
        <v>3</v>
      </c>
      <c r="D6" s="152" t="s">
        <v>4</v>
      </c>
      <c r="E6" s="143"/>
      <c r="F6" s="143"/>
      <c r="G6" s="144"/>
      <c r="H6" s="143"/>
      <c r="I6" s="142"/>
      <c r="K6" s="43"/>
      <c r="L6" s="43"/>
    </row>
    <row r="7" spans="1:13" ht="3" customHeight="1" x14ac:dyDescent="0.25">
      <c r="C7" s="70"/>
      <c r="D7" s="151"/>
      <c r="E7" s="149"/>
      <c r="F7" s="149"/>
      <c r="G7" s="150"/>
      <c r="H7" s="149"/>
      <c r="I7" s="148"/>
      <c r="K7" s="43"/>
      <c r="L7" s="43"/>
    </row>
    <row r="8" spans="1:13" ht="14.45" customHeight="1" x14ac:dyDescent="0.25">
      <c r="C8" s="70"/>
      <c r="D8" s="164" t="s">
        <v>5</v>
      </c>
      <c r="E8" s="161"/>
      <c r="F8" s="161"/>
      <c r="G8" s="162"/>
      <c r="H8" s="161"/>
      <c r="I8" s="163"/>
      <c r="K8" s="43"/>
      <c r="L8" s="43"/>
    </row>
    <row r="9" spans="1:13" x14ac:dyDescent="0.25">
      <c r="D9" s="147">
        <f>MAX($D$1:$D7)+1</f>
        <v>1</v>
      </c>
      <c r="E9" s="263" t="str">
        <f>+'B2A Summary'!C7</f>
        <v>FY25 Monthly B2A Summary</v>
      </c>
      <c r="I9" s="133"/>
      <c r="K9" s="43"/>
      <c r="L9" s="43"/>
    </row>
    <row r="10" spans="1:13" x14ac:dyDescent="0.25">
      <c r="D10" s="147">
        <f>MAX($D$1:$D9)+1</f>
        <v>2</v>
      </c>
      <c r="E10" s="263" t="str">
        <f>+'Monthly Revenues'!C7</f>
        <v>FY25 Monthly Revenues</v>
      </c>
      <c r="I10" s="133"/>
      <c r="K10" s="43"/>
      <c r="L10" s="43"/>
    </row>
    <row r="11" spans="1:13" x14ac:dyDescent="0.25">
      <c r="D11" s="147">
        <f>MAX($D$1:$D10)+1</f>
        <v>3</v>
      </c>
      <c r="E11" s="263" t="str">
        <f>+'Monthly Expenses'!C7</f>
        <v>FY25 Monthly Expenses</v>
      </c>
      <c r="I11" s="133"/>
      <c r="K11" s="43"/>
      <c r="L11" s="43"/>
    </row>
    <row r="12" spans="1:13" x14ac:dyDescent="0.25">
      <c r="D12" s="147">
        <f>MAX($D$1:$D11)+1</f>
        <v>4</v>
      </c>
      <c r="E12" s="263" t="str">
        <f>'Variances Detail'!B3</f>
        <v>Variance Detail</v>
      </c>
      <c r="I12" s="133"/>
      <c r="K12" s="43"/>
      <c r="L12" s="43"/>
    </row>
    <row r="13" spans="1:13" ht="15.75" thickBot="1" x14ac:dyDescent="0.3">
      <c r="D13" s="146"/>
      <c r="E13" s="131"/>
      <c r="F13" s="131"/>
      <c r="G13" s="131"/>
      <c r="H13" s="131"/>
      <c r="I13" s="130"/>
      <c r="K13" s="43"/>
      <c r="L13" s="43"/>
    </row>
    <row r="14" spans="1:13" ht="15.75" thickBot="1" x14ac:dyDescent="0.3">
      <c r="K14" s="43"/>
      <c r="L14" s="43"/>
    </row>
    <row r="15" spans="1:13" ht="15.75" thickBot="1" x14ac:dyDescent="0.3">
      <c r="D15" s="145" t="s">
        <v>6</v>
      </c>
      <c r="E15" s="143"/>
      <c r="F15" s="143"/>
      <c r="G15" s="144"/>
      <c r="H15" s="143"/>
      <c r="I15" s="142"/>
      <c r="K15" s="43"/>
      <c r="L15" s="43"/>
    </row>
    <row r="16" spans="1:13" x14ac:dyDescent="0.25">
      <c r="D16" s="141"/>
      <c r="E16" s="140"/>
      <c r="F16" s="140"/>
      <c r="G16" s="140"/>
      <c r="H16" s="140"/>
      <c r="I16" s="139"/>
      <c r="K16" s="43"/>
      <c r="L16" s="43"/>
    </row>
    <row r="17" spans="1:12" x14ac:dyDescent="0.25">
      <c r="D17" s="135"/>
      <c r="E17" s="5" t="s">
        <v>7</v>
      </c>
      <c r="I17" s="133"/>
      <c r="K17" s="43"/>
      <c r="L17" s="43"/>
    </row>
    <row r="18" spans="1:12" x14ac:dyDescent="0.25">
      <c r="D18" s="135"/>
      <c r="E18" s="7" t="s">
        <v>8</v>
      </c>
      <c r="F18" s="134" t="s">
        <v>9</v>
      </c>
      <c r="I18" s="133"/>
      <c r="K18" s="43"/>
      <c r="L18" s="43"/>
    </row>
    <row r="19" spans="1:12" x14ac:dyDescent="0.25">
      <c r="D19" s="135"/>
      <c r="E19" s="138" t="s">
        <v>10</v>
      </c>
      <c r="F19" s="134" t="s">
        <v>11</v>
      </c>
      <c r="I19" s="133"/>
      <c r="K19" s="43"/>
      <c r="L19" s="43"/>
    </row>
    <row r="20" spans="1:12" x14ac:dyDescent="0.25">
      <c r="D20" s="135"/>
      <c r="E20" s="137" t="s">
        <v>12</v>
      </c>
      <c r="F20" s="134" t="s">
        <v>13</v>
      </c>
      <c r="I20" s="133"/>
      <c r="K20" s="43"/>
      <c r="L20" s="43"/>
    </row>
    <row r="21" spans="1:12" x14ac:dyDescent="0.25">
      <c r="D21" s="135"/>
      <c r="E21" s="136" t="s">
        <v>14</v>
      </c>
      <c r="F21" s="134" t="s">
        <v>15</v>
      </c>
      <c r="I21" s="133"/>
      <c r="K21" s="43"/>
      <c r="L21" s="43"/>
    </row>
    <row r="22" spans="1:12" x14ac:dyDescent="0.25">
      <c r="D22" s="135"/>
      <c r="I22" s="133"/>
      <c r="K22" s="43"/>
      <c r="L22" s="43"/>
    </row>
    <row r="23" spans="1:12" ht="15.75" thickBot="1" x14ac:dyDescent="0.3">
      <c r="D23" s="132"/>
      <c r="E23" s="131"/>
      <c r="F23" s="131"/>
      <c r="G23" s="131"/>
      <c r="H23" s="131"/>
      <c r="I23" s="130"/>
      <c r="K23" s="43"/>
      <c r="L23" s="43"/>
    </row>
    <row r="24" spans="1:12" x14ac:dyDescent="0.25">
      <c r="C24" s="70"/>
      <c r="K24" s="43"/>
      <c r="L24" s="43"/>
    </row>
    <row r="25" spans="1:12" ht="3" customHeight="1" x14ac:dyDescent="0.25">
      <c r="K25" s="43"/>
      <c r="L25" s="43"/>
    </row>
    <row r="26" spans="1:12" x14ac:dyDescent="0.25">
      <c r="A26" s="224"/>
      <c r="K26" s="43"/>
      <c r="L26" s="43"/>
    </row>
    <row r="27" spans="1:12" x14ac:dyDescent="0.25">
      <c r="K27" s="43"/>
      <c r="L27" s="43"/>
    </row>
    <row r="28" spans="1:12" x14ac:dyDescent="0.25">
      <c r="K28" s="43"/>
      <c r="L28" s="43"/>
    </row>
    <row r="29" spans="1:12" x14ac:dyDescent="0.25">
      <c r="K29" s="43"/>
      <c r="L29" s="43"/>
    </row>
    <row r="30" spans="1:12" x14ac:dyDescent="0.25">
      <c r="K30" s="43"/>
      <c r="L30" s="43"/>
    </row>
    <row r="31" spans="1:12" ht="3" customHeight="1" x14ac:dyDescent="0.25">
      <c r="K31" s="43"/>
      <c r="L31" s="43"/>
    </row>
    <row r="36" ht="5.25" customHeight="1" x14ac:dyDescent="0.25"/>
  </sheetData>
  <hyperlinks>
    <hyperlink ref="E9" location="'B2A Summary'!A1" display="'B2A Summary'!A1" xr:uid="{667B8C5B-291E-4D51-A23F-184AAACFC3C9}"/>
    <hyperlink ref="E11" location="'Monthly Expenses'!A1" display="'Monthly Expenses'!A1" xr:uid="{EDEA940F-40FA-4B7D-9E4F-327AB5904F91}"/>
    <hyperlink ref="E10" location="'Monthly Revenues'!A1" display="'Monthly Revenues'!A1" xr:uid="{75AE00DF-1FFD-4D2F-BF53-F3DFC4D7F0CD}"/>
    <hyperlink ref="E12" location="'Variances Detail'!A1" display="'Variances Detail'!A1" xr:uid="{05A30613-C89A-4F1F-8D94-7030F1085FF3}"/>
  </hyperlinks>
  <pageMargins left="0.7" right="0.7" top="0.75" bottom="0.75" header="0.3" footer="0.3"/>
  <pageSetup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2:T60"/>
  <sheetViews>
    <sheetView showGridLines="0" topLeftCell="B1" zoomScale="70" zoomScaleNormal="70" workbookViewId="0">
      <selection activeCell="D12" sqref="D12"/>
    </sheetView>
  </sheetViews>
  <sheetFormatPr defaultColWidth="10" defaultRowHeight="15" x14ac:dyDescent="0.25"/>
  <cols>
    <col min="1" max="1" width="12.42578125" style="44" hidden="1" customWidth="1"/>
    <col min="2" max="2" width="6.42578125" style="44" bestFit="1" customWidth="1"/>
    <col min="3" max="3" width="40" style="44" customWidth="1"/>
    <col min="4" max="4" width="21" style="44" customWidth="1"/>
    <col min="5" max="5" width="5" style="77" customWidth="1"/>
    <col min="6" max="17" width="11.42578125" style="77" bestFit="1" customWidth="1"/>
    <col min="18" max="18" width="4.42578125" style="77" customWidth="1"/>
    <col min="19" max="19" width="13.42578125" style="77" bestFit="1" customWidth="1"/>
    <col min="20" max="16384" width="10" style="77"/>
  </cols>
  <sheetData>
    <row r="2" spans="1:20" ht="15.75" thickBot="1" x14ac:dyDescent="0.3">
      <c r="C2" s="396" t="s">
        <v>147</v>
      </c>
      <c r="D2" s="396"/>
    </row>
    <row r="3" spans="1:20" ht="15.75" thickTop="1" x14ac:dyDescent="0.25">
      <c r="C3" s="397" t="s">
        <v>148</v>
      </c>
      <c r="D3" s="397"/>
      <c r="F3" s="91" t="s">
        <v>149</v>
      </c>
      <c r="G3" s="91" t="s">
        <v>149</v>
      </c>
      <c r="H3" s="91" t="s">
        <v>149</v>
      </c>
      <c r="I3" s="91" t="s">
        <v>150</v>
      </c>
      <c r="J3" s="91" t="s">
        <v>150</v>
      </c>
      <c r="K3" s="91" t="s">
        <v>150</v>
      </c>
      <c r="L3" s="91" t="s">
        <v>151</v>
      </c>
      <c r="M3" s="91" t="s">
        <v>151</v>
      </c>
      <c r="N3" s="91" t="s">
        <v>151</v>
      </c>
      <c r="O3" s="91" t="s">
        <v>152</v>
      </c>
      <c r="P3" s="91" t="s">
        <v>152</v>
      </c>
      <c r="Q3" s="91" t="s">
        <v>152</v>
      </c>
    </row>
    <row r="4" spans="1:20" x14ac:dyDescent="0.25">
      <c r="C4" s="45" t="s">
        <v>153</v>
      </c>
      <c r="D4" s="46" t="s">
        <v>154</v>
      </c>
      <c r="F4" s="89">
        <v>45108</v>
      </c>
      <c r="G4" s="89">
        <v>45139</v>
      </c>
      <c r="H4" s="89">
        <v>45170</v>
      </c>
      <c r="I4" s="89">
        <v>45200</v>
      </c>
      <c r="J4" s="89">
        <v>45231</v>
      </c>
      <c r="K4" s="89">
        <v>45261</v>
      </c>
      <c r="L4" s="89">
        <v>45292</v>
      </c>
      <c r="M4" s="89">
        <v>45323</v>
      </c>
      <c r="N4" s="89">
        <v>45352</v>
      </c>
      <c r="O4" s="89">
        <v>45383</v>
      </c>
      <c r="P4" s="89">
        <v>45413</v>
      </c>
      <c r="Q4" s="89">
        <v>45444</v>
      </c>
      <c r="S4" s="180" t="s">
        <v>155</v>
      </c>
      <c r="T4" s="179" t="s">
        <v>72</v>
      </c>
    </row>
    <row r="5" spans="1:20" x14ac:dyDescent="0.25">
      <c r="A5" s="47" t="s">
        <v>156</v>
      </c>
      <c r="B5" s="48"/>
      <c r="C5" s="49" t="s">
        <v>56</v>
      </c>
      <c r="D5" s="50"/>
    </row>
    <row r="6" spans="1:20" x14ac:dyDescent="0.25">
      <c r="A6" s="47" t="s">
        <v>157</v>
      </c>
      <c r="B6" s="48">
        <v>1</v>
      </c>
      <c r="C6" s="52" t="s">
        <v>157</v>
      </c>
      <c r="D6" s="176">
        <v>373933</v>
      </c>
      <c r="F6" s="204">
        <f>$D$6/12</f>
        <v>31161.083333333332</v>
      </c>
      <c r="G6" s="204">
        <f t="shared" ref="G6:Q6" si="0">$D$6/12</f>
        <v>31161.083333333332</v>
      </c>
      <c r="H6" s="204">
        <f t="shared" si="0"/>
        <v>31161.083333333332</v>
      </c>
      <c r="I6" s="204">
        <f t="shared" si="0"/>
        <v>31161.083333333332</v>
      </c>
      <c r="J6" s="204">
        <f t="shared" si="0"/>
        <v>31161.083333333332</v>
      </c>
      <c r="K6" s="204">
        <f t="shared" si="0"/>
        <v>31161.083333333332</v>
      </c>
      <c r="L6" s="204">
        <f t="shared" si="0"/>
        <v>31161.083333333332</v>
      </c>
      <c r="M6" s="204">
        <f t="shared" si="0"/>
        <v>31161.083333333332</v>
      </c>
      <c r="N6" s="204">
        <f t="shared" si="0"/>
        <v>31161.083333333332</v>
      </c>
      <c r="O6" s="204">
        <f t="shared" si="0"/>
        <v>31161.083333333332</v>
      </c>
      <c r="P6" s="204">
        <f t="shared" si="0"/>
        <v>31161.083333333332</v>
      </c>
      <c r="Q6" s="204">
        <f t="shared" si="0"/>
        <v>31161.083333333332</v>
      </c>
      <c r="S6" s="169">
        <f>SUM(F6:Q6)</f>
        <v>373932.99999999994</v>
      </c>
      <c r="T6" s="165" t="b">
        <f t="shared" ref="T6:T12" si="1">+S6=D6</f>
        <v>1</v>
      </c>
    </row>
    <row r="7" spans="1:20" x14ac:dyDescent="0.25">
      <c r="A7" s="47" t="s">
        <v>158</v>
      </c>
      <c r="B7" s="48">
        <v>2</v>
      </c>
      <c r="C7" s="52" t="s">
        <v>158</v>
      </c>
      <c r="D7" s="176">
        <v>569457</v>
      </c>
      <c r="F7" s="204">
        <f>$D$7/12</f>
        <v>47454.75</v>
      </c>
      <c r="G7" s="204">
        <f t="shared" ref="G7:Q7" si="2">$D$7/12</f>
        <v>47454.75</v>
      </c>
      <c r="H7" s="204">
        <f t="shared" si="2"/>
        <v>47454.75</v>
      </c>
      <c r="I7" s="204">
        <f t="shared" si="2"/>
        <v>47454.75</v>
      </c>
      <c r="J7" s="204">
        <f t="shared" si="2"/>
        <v>47454.75</v>
      </c>
      <c r="K7" s="204">
        <f t="shared" si="2"/>
        <v>47454.75</v>
      </c>
      <c r="L7" s="204">
        <f t="shared" si="2"/>
        <v>47454.75</v>
      </c>
      <c r="M7" s="204">
        <f t="shared" si="2"/>
        <v>47454.75</v>
      </c>
      <c r="N7" s="204">
        <f t="shared" si="2"/>
        <v>47454.75</v>
      </c>
      <c r="O7" s="204">
        <f t="shared" si="2"/>
        <v>47454.75</v>
      </c>
      <c r="P7" s="204">
        <f t="shared" si="2"/>
        <v>47454.75</v>
      </c>
      <c r="Q7" s="204">
        <f t="shared" si="2"/>
        <v>47454.75</v>
      </c>
      <c r="S7" s="169">
        <f t="shared" ref="S7:S12" si="3">SUM(F7:Q7)</f>
        <v>569457</v>
      </c>
      <c r="T7" s="165" t="b">
        <f t="shared" si="1"/>
        <v>1</v>
      </c>
    </row>
    <row r="8" spans="1:20" x14ac:dyDescent="0.25">
      <c r="A8" s="47" t="s">
        <v>159</v>
      </c>
      <c r="B8" s="48">
        <v>3</v>
      </c>
      <c r="C8" s="52" t="s">
        <v>159</v>
      </c>
      <c r="D8" s="176">
        <v>103381</v>
      </c>
      <c r="F8" s="204">
        <f>$D$8/12</f>
        <v>8615.0833333333339</v>
      </c>
      <c r="G8" s="204">
        <f t="shared" ref="G8:Q8" si="4">$D$8/12</f>
        <v>8615.0833333333339</v>
      </c>
      <c r="H8" s="204">
        <f t="shared" si="4"/>
        <v>8615.0833333333339</v>
      </c>
      <c r="I8" s="204">
        <f t="shared" si="4"/>
        <v>8615.0833333333339</v>
      </c>
      <c r="J8" s="204">
        <f t="shared" si="4"/>
        <v>8615.0833333333339</v>
      </c>
      <c r="K8" s="204">
        <f t="shared" si="4"/>
        <v>8615.0833333333339</v>
      </c>
      <c r="L8" s="204">
        <f t="shared" si="4"/>
        <v>8615.0833333333339</v>
      </c>
      <c r="M8" s="204">
        <f t="shared" si="4"/>
        <v>8615.0833333333339</v>
      </c>
      <c r="N8" s="204">
        <f t="shared" si="4"/>
        <v>8615.0833333333339</v>
      </c>
      <c r="O8" s="204">
        <f t="shared" si="4"/>
        <v>8615.0833333333339</v>
      </c>
      <c r="P8" s="204">
        <f t="shared" si="4"/>
        <v>8615.0833333333339</v>
      </c>
      <c r="Q8" s="204">
        <f t="shared" si="4"/>
        <v>8615.0833333333339</v>
      </c>
      <c r="S8" s="169">
        <f t="shared" si="3"/>
        <v>103380.99999999999</v>
      </c>
      <c r="T8" s="165" t="b">
        <f t="shared" si="1"/>
        <v>1</v>
      </c>
    </row>
    <row r="9" spans="1:20" x14ac:dyDescent="0.25">
      <c r="A9" s="47" t="s">
        <v>160</v>
      </c>
      <c r="B9" s="48">
        <v>4</v>
      </c>
      <c r="C9" s="52" t="s">
        <v>160</v>
      </c>
      <c r="D9" s="176">
        <v>60989</v>
      </c>
      <c r="F9" s="204">
        <f>$D$9/12</f>
        <v>5082.416666666667</v>
      </c>
      <c r="G9" s="204">
        <f t="shared" ref="G9:Q9" si="5">$D$9/12</f>
        <v>5082.416666666667</v>
      </c>
      <c r="H9" s="204">
        <f t="shared" si="5"/>
        <v>5082.416666666667</v>
      </c>
      <c r="I9" s="204">
        <f t="shared" si="5"/>
        <v>5082.416666666667</v>
      </c>
      <c r="J9" s="204">
        <f t="shared" si="5"/>
        <v>5082.416666666667</v>
      </c>
      <c r="K9" s="204">
        <f t="shared" si="5"/>
        <v>5082.416666666667</v>
      </c>
      <c r="L9" s="204">
        <f t="shared" si="5"/>
        <v>5082.416666666667</v>
      </c>
      <c r="M9" s="204">
        <f t="shared" si="5"/>
        <v>5082.416666666667</v>
      </c>
      <c r="N9" s="204">
        <f t="shared" si="5"/>
        <v>5082.416666666667</v>
      </c>
      <c r="O9" s="204">
        <f t="shared" si="5"/>
        <v>5082.416666666667</v>
      </c>
      <c r="P9" s="204">
        <f t="shared" si="5"/>
        <v>5082.416666666667</v>
      </c>
      <c r="Q9" s="204">
        <f t="shared" si="5"/>
        <v>5082.416666666667</v>
      </c>
      <c r="S9" s="169">
        <f t="shared" si="3"/>
        <v>60988.999999999993</v>
      </c>
      <c r="T9" s="165" t="b">
        <f t="shared" si="1"/>
        <v>1</v>
      </c>
    </row>
    <row r="10" spans="1:20" x14ac:dyDescent="0.25">
      <c r="A10" s="47" t="s">
        <v>161</v>
      </c>
      <c r="B10" s="48">
        <v>5</v>
      </c>
      <c r="C10" s="52" t="s">
        <v>161</v>
      </c>
      <c r="D10" s="176">
        <v>1880</v>
      </c>
      <c r="F10" s="204">
        <f>$D$10/12</f>
        <v>156.66666666666666</v>
      </c>
      <c r="G10" s="204">
        <f t="shared" ref="G10:Q10" si="6">$D$10/12</f>
        <v>156.66666666666666</v>
      </c>
      <c r="H10" s="204">
        <f t="shared" si="6"/>
        <v>156.66666666666666</v>
      </c>
      <c r="I10" s="204">
        <f t="shared" si="6"/>
        <v>156.66666666666666</v>
      </c>
      <c r="J10" s="204">
        <f t="shared" si="6"/>
        <v>156.66666666666666</v>
      </c>
      <c r="K10" s="204">
        <f t="shared" si="6"/>
        <v>156.66666666666666</v>
      </c>
      <c r="L10" s="204">
        <f t="shared" si="6"/>
        <v>156.66666666666666</v>
      </c>
      <c r="M10" s="204">
        <f t="shared" si="6"/>
        <v>156.66666666666666</v>
      </c>
      <c r="N10" s="204">
        <f t="shared" si="6"/>
        <v>156.66666666666666</v>
      </c>
      <c r="O10" s="204">
        <f t="shared" si="6"/>
        <v>156.66666666666666</v>
      </c>
      <c r="P10" s="204">
        <f t="shared" si="6"/>
        <v>156.66666666666666</v>
      </c>
      <c r="Q10" s="204">
        <f t="shared" si="6"/>
        <v>156.66666666666666</v>
      </c>
      <c r="S10" s="169">
        <f t="shared" si="3"/>
        <v>1880.0000000000002</v>
      </c>
      <c r="T10" s="165" t="b">
        <f t="shared" si="1"/>
        <v>1</v>
      </c>
    </row>
    <row r="11" spans="1:20" x14ac:dyDescent="0.25">
      <c r="A11" s="47" t="s">
        <v>162</v>
      </c>
      <c r="B11" s="48">
        <v>6</v>
      </c>
      <c r="C11" s="52" t="s">
        <v>162</v>
      </c>
      <c r="D11" s="176">
        <v>2161</v>
      </c>
      <c r="F11" s="204">
        <f>$D$11/12</f>
        <v>180.08333333333334</v>
      </c>
      <c r="G11" s="204">
        <f t="shared" ref="G11:Q11" si="7">$D$11/12</f>
        <v>180.08333333333334</v>
      </c>
      <c r="H11" s="204">
        <f t="shared" si="7"/>
        <v>180.08333333333334</v>
      </c>
      <c r="I11" s="204">
        <f t="shared" si="7"/>
        <v>180.08333333333334</v>
      </c>
      <c r="J11" s="204">
        <f t="shared" si="7"/>
        <v>180.08333333333334</v>
      </c>
      <c r="K11" s="204">
        <f t="shared" si="7"/>
        <v>180.08333333333334</v>
      </c>
      <c r="L11" s="204">
        <f t="shared" si="7"/>
        <v>180.08333333333334</v>
      </c>
      <c r="M11" s="204">
        <f t="shared" si="7"/>
        <v>180.08333333333334</v>
      </c>
      <c r="N11" s="204">
        <f t="shared" si="7"/>
        <v>180.08333333333334</v>
      </c>
      <c r="O11" s="204">
        <f t="shared" si="7"/>
        <v>180.08333333333334</v>
      </c>
      <c r="P11" s="204">
        <f t="shared" si="7"/>
        <v>180.08333333333334</v>
      </c>
      <c r="Q11" s="204">
        <f t="shared" si="7"/>
        <v>180.08333333333334</v>
      </c>
      <c r="S11" s="169">
        <f t="shared" si="3"/>
        <v>2160.9999999999995</v>
      </c>
      <c r="T11" s="165" t="b">
        <f t="shared" si="1"/>
        <v>1</v>
      </c>
    </row>
    <row r="12" spans="1:20" x14ac:dyDescent="0.25">
      <c r="A12" s="47" t="s">
        <v>163</v>
      </c>
      <c r="B12" s="48"/>
      <c r="C12" s="53" t="s">
        <v>164</v>
      </c>
      <c r="D12" s="168">
        <f>SUM(D6:D11)</f>
        <v>1111801</v>
      </c>
      <c r="F12" s="205">
        <f t="shared" ref="F12:Q12" si="8">SUM(F6:F11)</f>
        <v>92650.083333333328</v>
      </c>
      <c r="G12" s="205">
        <f t="shared" si="8"/>
        <v>92650.083333333328</v>
      </c>
      <c r="H12" s="205">
        <f t="shared" si="8"/>
        <v>92650.083333333328</v>
      </c>
      <c r="I12" s="205">
        <f t="shared" si="8"/>
        <v>92650.083333333328</v>
      </c>
      <c r="J12" s="205">
        <f t="shared" si="8"/>
        <v>92650.083333333328</v>
      </c>
      <c r="K12" s="205">
        <f t="shared" si="8"/>
        <v>92650.083333333328</v>
      </c>
      <c r="L12" s="205">
        <f t="shared" si="8"/>
        <v>92650.083333333328</v>
      </c>
      <c r="M12" s="205">
        <f t="shared" si="8"/>
        <v>92650.083333333328</v>
      </c>
      <c r="N12" s="205">
        <f t="shared" si="8"/>
        <v>92650.083333333328</v>
      </c>
      <c r="O12" s="205">
        <f t="shared" si="8"/>
        <v>92650.083333333328</v>
      </c>
      <c r="P12" s="205">
        <f t="shared" si="8"/>
        <v>92650.083333333328</v>
      </c>
      <c r="Q12" s="205">
        <f t="shared" si="8"/>
        <v>92650.083333333328</v>
      </c>
      <c r="S12" s="175">
        <f t="shared" si="3"/>
        <v>1111801.0000000002</v>
      </c>
      <c r="T12" s="165" t="b">
        <f t="shared" si="1"/>
        <v>1</v>
      </c>
    </row>
    <row r="13" spans="1:20" x14ac:dyDescent="0.25">
      <c r="A13" s="47"/>
      <c r="B13" s="48"/>
      <c r="C13" s="53"/>
      <c r="D13" s="172"/>
    </row>
    <row r="14" spans="1:20" x14ac:dyDescent="0.25">
      <c r="A14" s="54" t="s">
        <v>165</v>
      </c>
      <c r="B14" s="48"/>
      <c r="C14" s="55" t="s">
        <v>33</v>
      </c>
      <c r="D14" s="177"/>
    </row>
    <row r="15" spans="1:20" x14ac:dyDescent="0.25">
      <c r="A15" s="54" t="s">
        <v>157</v>
      </c>
      <c r="B15" s="48">
        <v>7</v>
      </c>
      <c r="C15" s="56" t="s">
        <v>157</v>
      </c>
      <c r="D15" s="176">
        <v>994178</v>
      </c>
      <c r="F15" s="204">
        <f>$D$15/12</f>
        <v>82848.166666666672</v>
      </c>
      <c r="G15" s="204">
        <f t="shared" ref="G15:Q15" si="9">$D$15/12</f>
        <v>82848.166666666672</v>
      </c>
      <c r="H15" s="204">
        <f t="shared" si="9"/>
        <v>82848.166666666672</v>
      </c>
      <c r="I15" s="204">
        <f t="shared" si="9"/>
        <v>82848.166666666672</v>
      </c>
      <c r="J15" s="204">
        <f t="shared" si="9"/>
        <v>82848.166666666672</v>
      </c>
      <c r="K15" s="204">
        <f t="shared" si="9"/>
        <v>82848.166666666672</v>
      </c>
      <c r="L15" s="204">
        <f t="shared" si="9"/>
        <v>82848.166666666672</v>
      </c>
      <c r="M15" s="204">
        <f t="shared" si="9"/>
        <v>82848.166666666672</v>
      </c>
      <c r="N15" s="204">
        <f t="shared" si="9"/>
        <v>82848.166666666672</v>
      </c>
      <c r="O15" s="204">
        <f t="shared" si="9"/>
        <v>82848.166666666672</v>
      </c>
      <c r="P15" s="204">
        <f t="shared" si="9"/>
        <v>82848.166666666672</v>
      </c>
      <c r="Q15" s="204">
        <f t="shared" si="9"/>
        <v>82848.166666666672</v>
      </c>
      <c r="S15" s="169">
        <f t="shared" ref="S15:S21" si="10">SUM(F15:Q15)</f>
        <v>994177.99999999988</v>
      </c>
      <c r="T15" s="165" t="b">
        <f t="shared" ref="T15:T21" si="11">+S15=D15</f>
        <v>1</v>
      </c>
    </row>
    <row r="16" spans="1:20" x14ac:dyDescent="0.25">
      <c r="A16" s="54" t="s">
        <v>158</v>
      </c>
      <c r="B16" s="48">
        <v>8</v>
      </c>
      <c r="C16" s="56" t="s">
        <v>158</v>
      </c>
      <c r="D16" s="176">
        <v>1151171</v>
      </c>
      <c r="F16" s="204">
        <f>$D$16/12</f>
        <v>95930.916666666672</v>
      </c>
      <c r="G16" s="204">
        <f t="shared" ref="G16:Q16" si="12">$D$16/12</f>
        <v>95930.916666666672</v>
      </c>
      <c r="H16" s="204">
        <f t="shared" si="12"/>
        <v>95930.916666666672</v>
      </c>
      <c r="I16" s="204">
        <f t="shared" si="12"/>
        <v>95930.916666666672</v>
      </c>
      <c r="J16" s="204">
        <f t="shared" si="12"/>
        <v>95930.916666666672</v>
      </c>
      <c r="K16" s="204">
        <f t="shared" si="12"/>
        <v>95930.916666666672</v>
      </c>
      <c r="L16" s="204">
        <f t="shared" si="12"/>
        <v>95930.916666666672</v>
      </c>
      <c r="M16" s="204">
        <f t="shared" si="12"/>
        <v>95930.916666666672</v>
      </c>
      <c r="N16" s="204">
        <f t="shared" si="12"/>
        <v>95930.916666666672</v>
      </c>
      <c r="O16" s="204">
        <f t="shared" si="12"/>
        <v>95930.916666666672</v>
      </c>
      <c r="P16" s="204">
        <f t="shared" si="12"/>
        <v>95930.916666666672</v>
      </c>
      <c r="Q16" s="204">
        <f t="shared" si="12"/>
        <v>95930.916666666672</v>
      </c>
      <c r="S16" s="169">
        <f t="shared" si="10"/>
        <v>1151171</v>
      </c>
      <c r="T16" s="165" t="b">
        <f t="shared" si="11"/>
        <v>1</v>
      </c>
    </row>
    <row r="17" spans="1:20" x14ac:dyDescent="0.25">
      <c r="A17" s="54" t="s">
        <v>159</v>
      </c>
      <c r="B17" s="48">
        <v>9</v>
      </c>
      <c r="C17" s="56" t="s">
        <v>159</v>
      </c>
      <c r="D17" s="176">
        <v>301179</v>
      </c>
      <c r="F17" s="204">
        <f>$D$17/12</f>
        <v>25098.25</v>
      </c>
      <c r="G17" s="204">
        <f t="shared" ref="G17:Q17" si="13">$D$17/12</f>
        <v>25098.25</v>
      </c>
      <c r="H17" s="204">
        <f t="shared" si="13"/>
        <v>25098.25</v>
      </c>
      <c r="I17" s="204">
        <f t="shared" si="13"/>
        <v>25098.25</v>
      </c>
      <c r="J17" s="204">
        <f t="shared" si="13"/>
        <v>25098.25</v>
      </c>
      <c r="K17" s="204">
        <f t="shared" si="13"/>
        <v>25098.25</v>
      </c>
      <c r="L17" s="204">
        <f t="shared" si="13"/>
        <v>25098.25</v>
      </c>
      <c r="M17" s="204">
        <f t="shared" si="13"/>
        <v>25098.25</v>
      </c>
      <c r="N17" s="204">
        <f t="shared" si="13"/>
        <v>25098.25</v>
      </c>
      <c r="O17" s="204">
        <f t="shared" si="13"/>
        <v>25098.25</v>
      </c>
      <c r="P17" s="204">
        <f t="shared" si="13"/>
        <v>25098.25</v>
      </c>
      <c r="Q17" s="204">
        <f t="shared" si="13"/>
        <v>25098.25</v>
      </c>
      <c r="S17" s="169">
        <f t="shared" si="10"/>
        <v>301179</v>
      </c>
      <c r="T17" s="165" t="b">
        <f t="shared" si="11"/>
        <v>1</v>
      </c>
    </row>
    <row r="18" spans="1:20" x14ac:dyDescent="0.25">
      <c r="A18" s="54" t="s">
        <v>160</v>
      </c>
      <c r="B18" s="48">
        <v>10</v>
      </c>
      <c r="C18" s="56" t="s">
        <v>160</v>
      </c>
      <c r="D18" s="176">
        <v>41039</v>
      </c>
      <c r="F18" s="204">
        <f>$D$18/12</f>
        <v>3419.9166666666665</v>
      </c>
      <c r="G18" s="204">
        <f t="shared" ref="G18:Q18" si="14">$D$18/12</f>
        <v>3419.9166666666665</v>
      </c>
      <c r="H18" s="204">
        <f t="shared" si="14"/>
        <v>3419.9166666666665</v>
      </c>
      <c r="I18" s="204">
        <f t="shared" si="14"/>
        <v>3419.9166666666665</v>
      </c>
      <c r="J18" s="204">
        <f t="shared" si="14"/>
        <v>3419.9166666666665</v>
      </c>
      <c r="K18" s="204">
        <f t="shared" si="14"/>
        <v>3419.9166666666665</v>
      </c>
      <c r="L18" s="204">
        <f t="shared" si="14"/>
        <v>3419.9166666666665</v>
      </c>
      <c r="M18" s="204">
        <f t="shared" si="14"/>
        <v>3419.9166666666665</v>
      </c>
      <c r="N18" s="204">
        <f t="shared" si="14"/>
        <v>3419.9166666666665</v>
      </c>
      <c r="O18" s="204">
        <f t="shared" si="14"/>
        <v>3419.9166666666665</v>
      </c>
      <c r="P18" s="204">
        <f t="shared" si="14"/>
        <v>3419.9166666666665</v>
      </c>
      <c r="Q18" s="204">
        <f t="shared" si="14"/>
        <v>3419.9166666666665</v>
      </c>
      <c r="S18" s="169">
        <f t="shared" si="10"/>
        <v>41039</v>
      </c>
      <c r="T18" s="165" t="b">
        <f t="shared" si="11"/>
        <v>1</v>
      </c>
    </row>
    <row r="19" spans="1:20" x14ac:dyDescent="0.25">
      <c r="A19" s="54" t="s">
        <v>161</v>
      </c>
      <c r="B19" s="48">
        <v>11</v>
      </c>
      <c r="C19" s="56" t="s">
        <v>161</v>
      </c>
      <c r="D19" s="176">
        <v>3467</v>
      </c>
      <c r="F19" s="204">
        <f>$D$19/12</f>
        <v>288.91666666666669</v>
      </c>
      <c r="G19" s="204">
        <f t="shared" ref="G19:Q19" si="15">$D$19/12</f>
        <v>288.91666666666669</v>
      </c>
      <c r="H19" s="204">
        <f t="shared" si="15"/>
        <v>288.91666666666669</v>
      </c>
      <c r="I19" s="204">
        <f t="shared" si="15"/>
        <v>288.91666666666669</v>
      </c>
      <c r="J19" s="204">
        <f t="shared" si="15"/>
        <v>288.91666666666669</v>
      </c>
      <c r="K19" s="204">
        <f t="shared" si="15"/>
        <v>288.91666666666669</v>
      </c>
      <c r="L19" s="204">
        <f t="shared" si="15"/>
        <v>288.91666666666669</v>
      </c>
      <c r="M19" s="204">
        <f t="shared" si="15"/>
        <v>288.91666666666669</v>
      </c>
      <c r="N19" s="204">
        <f t="shared" si="15"/>
        <v>288.91666666666669</v>
      </c>
      <c r="O19" s="204">
        <f t="shared" si="15"/>
        <v>288.91666666666669</v>
      </c>
      <c r="P19" s="204">
        <f t="shared" si="15"/>
        <v>288.91666666666669</v>
      </c>
      <c r="Q19" s="204">
        <f t="shared" si="15"/>
        <v>288.91666666666669</v>
      </c>
      <c r="S19" s="169">
        <f t="shared" si="10"/>
        <v>3466.9999999999995</v>
      </c>
      <c r="T19" s="165" t="b">
        <f t="shared" si="11"/>
        <v>1</v>
      </c>
    </row>
    <row r="20" spans="1:20" x14ac:dyDescent="0.25">
      <c r="A20" s="54" t="s">
        <v>162</v>
      </c>
      <c r="B20" s="48">
        <v>12</v>
      </c>
      <c r="C20" s="56" t="s">
        <v>162</v>
      </c>
      <c r="D20" s="176">
        <v>5838</v>
      </c>
      <c r="F20" s="204">
        <f>$D$20/12</f>
        <v>486.5</v>
      </c>
      <c r="G20" s="204">
        <f t="shared" ref="G20:Q20" si="16">$D$20/12</f>
        <v>486.5</v>
      </c>
      <c r="H20" s="204">
        <f t="shared" si="16"/>
        <v>486.5</v>
      </c>
      <c r="I20" s="204">
        <f t="shared" si="16"/>
        <v>486.5</v>
      </c>
      <c r="J20" s="204">
        <f t="shared" si="16"/>
        <v>486.5</v>
      </c>
      <c r="K20" s="204">
        <f t="shared" si="16"/>
        <v>486.5</v>
      </c>
      <c r="L20" s="204">
        <f t="shared" si="16"/>
        <v>486.5</v>
      </c>
      <c r="M20" s="204">
        <f t="shared" si="16"/>
        <v>486.5</v>
      </c>
      <c r="N20" s="204">
        <f t="shared" si="16"/>
        <v>486.5</v>
      </c>
      <c r="O20" s="204">
        <f t="shared" si="16"/>
        <v>486.5</v>
      </c>
      <c r="P20" s="204">
        <f t="shared" si="16"/>
        <v>486.5</v>
      </c>
      <c r="Q20" s="204">
        <f t="shared" si="16"/>
        <v>486.5</v>
      </c>
      <c r="S20" s="169">
        <f t="shared" si="10"/>
        <v>5838</v>
      </c>
      <c r="T20" s="165" t="b">
        <f t="shared" si="11"/>
        <v>1</v>
      </c>
    </row>
    <row r="21" spans="1:20" x14ac:dyDescent="0.25">
      <c r="A21" s="54" t="s">
        <v>163</v>
      </c>
      <c r="B21" s="48"/>
      <c r="C21" s="55" t="s">
        <v>164</v>
      </c>
      <c r="D21" s="168">
        <f>SUM(D15:D20)</f>
        <v>2496872</v>
      </c>
      <c r="F21" s="205">
        <f t="shared" ref="F21:Q21" si="17">SUM(F15:F20)</f>
        <v>208072.66666666666</v>
      </c>
      <c r="G21" s="205">
        <f t="shared" si="17"/>
        <v>208072.66666666666</v>
      </c>
      <c r="H21" s="205">
        <f t="shared" si="17"/>
        <v>208072.66666666666</v>
      </c>
      <c r="I21" s="205">
        <f t="shared" si="17"/>
        <v>208072.66666666666</v>
      </c>
      <c r="J21" s="205">
        <f t="shared" si="17"/>
        <v>208072.66666666666</v>
      </c>
      <c r="K21" s="205">
        <f t="shared" si="17"/>
        <v>208072.66666666666</v>
      </c>
      <c r="L21" s="205">
        <f t="shared" si="17"/>
        <v>208072.66666666666</v>
      </c>
      <c r="M21" s="205">
        <f t="shared" si="17"/>
        <v>208072.66666666666</v>
      </c>
      <c r="N21" s="205">
        <f t="shared" si="17"/>
        <v>208072.66666666666</v>
      </c>
      <c r="O21" s="205">
        <f t="shared" si="17"/>
        <v>208072.66666666666</v>
      </c>
      <c r="P21" s="205">
        <f t="shared" si="17"/>
        <v>208072.66666666666</v>
      </c>
      <c r="Q21" s="205">
        <f t="shared" si="17"/>
        <v>208072.66666666666</v>
      </c>
      <c r="S21" s="175">
        <f t="shared" si="10"/>
        <v>2496872</v>
      </c>
      <c r="T21" s="165" t="b">
        <f t="shared" si="11"/>
        <v>1</v>
      </c>
    </row>
    <row r="22" spans="1:20" x14ac:dyDescent="0.25">
      <c r="A22" s="54">
        <v>0</v>
      </c>
      <c r="B22" s="48"/>
      <c r="C22" s="57"/>
      <c r="D22" s="178"/>
    </row>
    <row r="23" spans="1:20" x14ac:dyDescent="0.25">
      <c r="A23" s="54" t="s">
        <v>65</v>
      </c>
      <c r="B23" s="48"/>
      <c r="C23" s="55" t="s">
        <v>65</v>
      </c>
      <c r="D23" s="177"/>
    </row>
    <row r="24" spans="1:20" x14ac:dyDescent="0.25">
      <c r="A24" s="54" t="s">
        <v>157</v>
      </c>
      <c r="B24" s="48">
        <v>13</v>
      </c>
      <c r="C24" s="56" t="s">
        <v>157</v>
      </c>
      <c r="D24" s="176">
        <v>39209</v>
      </c>
      <c r="F24" s="204">
        <f>$D$24/12</f>
        <v>3267.4166666666665</v>
      </c>
      <c r="G24" s="204">
        <f t="shared" ref="G24:Q24" si="18">$D$24/12</f>
        <v>3267.4166666666665</v>
      </c>
      <c r="H24" s="204">
        <f t="shared" si="18"/>
        <v>3267.4166666666665</v>
      </c>
      <c r="I24" s="204">
        <f t="shared" si="18"/>
        <v>3267.4166666666665</v>
      </c>
      <c r="J24" s="204">
        <f t="shared" si="18"/>
        <v>3267.4166666666665</v>
      </c>
      <c r="K24" s="204">
        <f t="shared" si="18"/>
        <v>3267.4166666666665</v>
      </c>
      <c r="L24" s="204">
        <f t="shared" si="18"/>
        <v>3267.4166666666665</v>
      </c>
      <c r="M24" s="204">
        <f t="shared" si="18"/>
        <v>3267.4166666666665</v>
      </c>
      <c r="N24" s="204">
        <f t="shared" si="18"/>
        <v>3267.4166666666665</v>
      </c>
      <c r="O24" s="204">
        <f t="shared" si="18"/>
        <v>3267.4166666666665</v>
      </c>
      <c r="P24" s="204">
        <f t="shared" si="18"/>
        <v>3267.4166666666665</v>
      </c>
      <c r="Q24" s="204">
        <f t="shared" si="18"/>
        <v>3267.4166666666665</v>
      </c>
      <c r="S24" s="169">
        <f t="shared" ref="S24:S30" si="19">SUM(F24:Q24)</f>
        <v>39209</v>
      </c>
      <c r="T24" s="165" t="b">
        <f t="shared" ref="T24:T30" si="20">+S24=D24</f>
        <v>1</v>
      </c>
    </row>
    <row r="25" spans="1:20" x14ac:dyDescent="0.25">
      <c r="A25" s="54" t="s">
        <v>158</v>
      </c>
      <c r="B25" s="48">
        <v>14</v>
      </c>
      <c r="C25" s="56" t="s">
        <v>158</v>
      </c>
      <c r="D25" s="176">
        <v>45296</v>
      </c>
      <c r="F25" s="204">
        <f>$D$25/12</f>
        <v>3774.6666666666665</v>
      </c>
      <c r="G25" s="204">
        <f t="shared" ref="G25:Q25" si="21">$D$25/12</f>
        <v>3774.6666666666665</v>
      </c>
      <c r="H25" s="204">
        <f t="shared" si="21"/>
        <v>3774.6666666666665</v>
      </c>
      <c r="I25" s="204">
        <f t="shared" si="21"/>
        <v>3774.6666666666665</v>
      </c>
      <c r="J25" s="204">
        <f t="shared" si="21"/>
        <v>3774.6666666666665</v>
      </c>
      <c r="K25" s="204">
        <f t="shared" si="21"/>
        <v>3774.6666666666665</v>
      </c>
      <c r="L25" s="204">
        <f t="shared" si="21"/>
        <v>3774.6666666666665</v>
      </c>
      <c r="M25" s="204">
        <f t="shared" si="21"/>
        <v>3774.6666666666665</v>
      </c>
      <c r="N25" s="204">
        <f t="shared" si="21"/>
        <v>3774.6666666666665</v>
      </c>
      <c r="O25" s="204">
        <f t="shared" si="21"/>
        <v>3774.6666666666665</v>
      </c>
      <c r="P25" s="204">
        <f t="shared" si="21"/>
        <v>3774.6666666666665</v>
      </c>
      <c r="Q25" s="204">
        <f t="shared" si="21"/>
        <v>3774.6666666666665</v>
      </c>
      <c r="S25" s="169">
        <f t="shared" si="19"/>
        <v>45295.999999999993</v>
      </c>
      <c r="T25" s="165" t="b">
        <f t="shared" si="20"/>
        <v>1</v>
      </c>
    </row>
    <row r="26" spans="1:20" x14ac:dyDescent="0.25">
      <c r="A26" s="54" t="s">
        <v>159</v>
      </c>
      <c r="B26" s="48">
        <v>15</v>
      </c>
      <c r="C26" s="56" t="s">
        <v>159</v>
      </c>
      <c r="D26" s="176">
        <v>11851</v>
      </c>
      <c r="F26" s="204">
        <f>$D$26/12</f>
        <v>987.58333333333337</v>
      </c>
      <c r="G26" s="204">
        <f t="shared" ref="G26:Q26" si="22">$D$26/12</f>
        <v>987.58333333333337</v>
      </c>
      <c r="H26" s="204">
        <f t="shared" si="22"/>
        <v>987.58333333333337</v>
      </c>
      <c r="I26" s="204">
        <f t="shared" si="22"/>
        <v>987.58333333333337</v>
      </c>
      <c r="J26" s="204">
        <f t="shared" si="22"/>
        <v>987.58333333333337</v>
      </c>
      <c r="K26" s="204">
        <f t="shared" si="22"/>
        <v>987.58333333333337</v>
      </c>
      <c r="L26" s="204">
        <f t="shared" si="22"/>
        <v>987.58333333333337</v>
      </c>
      <c r="M26" s="204">
        <f t="shared" si="22"/>
        <v>987.58333333333337</v>
      </c>
      <c r="N26" s="204">
        <f t="shared" si="22"/>
        <v>987.58333333333337</v>
      </c>
      <c r="O26" s="204">
        <f t="shared" si="22"/>
        <v>987.58333333333337</v>
      </c>
      <c r="P26" s="204">
        <f t="shared" si="22"/>
        <v>987.58333333333337</v>
      </c>
      <c r="Q26" s="204">
        <f t="shared" si="22"/>
        <v>987.58333333333337</v>
      </c>
      <c r="S26" s="169">
        <f t="shared" si="19"/>
        <v>11851.000000000002</v>
      </c>
      <c r="T26" s="165" t="b">
        <f t="shared" si="20"/>
        <v>1</v>
      </c>
    </row>
    <row r="27" spans="1:20" x14ac:dyDescent="0.25">
      <c r="A27" s="54" t="s">
        <v>160</v>
      </c>
      <c r="B27" s="48">
        <v>16</v>
      </c>
      <c r="C27" s="56" t="s">
        <v>160</v>
      </c>
      <c r="D27" s="176">
        <v>1609</v>
      </c>
      <c r="F27" s="204">
        <f>$D$27/12</f>
        <v>134.08333333333334</v>
      </c>
      <c r="G27" s="204">
        <f t="shared" ref="G27:Q27" si="23">$D$27/12</f>
        <v>134.08333333333334</v>
      </c>
      <c r="H27" s="204">
        <f t="shared" si="23"/>
        <v>134.08333333333334</v>
      </c>
      <c r="I27" s="204">
        <f t="shared" si="23"/>
        <v>134.08333333333334</v>
      </c>
      <c r="J27" s="204">
        <f t="shared" si="23"/>
        <v>134.08333333333334</v>
      </c>
      <c r="K27" s="204">
        <f t="shared" si="23"/>
        <v>134.08333333333334</v>
      </c>
      <c r="L27" s="204">
        <f t="shared" si="23"/>
        <v>134.08333333333334</v>
      </c>
      <c r="M27" s="204">
        <f t="shared" si="23"/>
        <v>134.08333333333334</v>
      </c>
      <c r="N27" s="204">
        <f t="shared" si="23"/>
        <v>134.08333333333334</v>
      </c>
      <c r="O27" s="204">
        <f t="shared" si="23"/>
        <v>134.08333333333334</v>
      </c>
      <c r="P27" s="204">
        <f t="shared" si="23"/>
        <v>134.08333333333334</v>
      </c>
      <c r="Q27" s="204">
        <f t="shared" si="23"/>
        <v>134.08333333333334</v>
      </c>
      <c r="S27" s="169">
        <f t="shared" si="19"/>
        <v>1608.9999999999998</v>
      </c>
      <c r="T27" s="165" t="b">
        <f t="shared" si="20"/>
        <v>1</v>
      </c>
    </row>
    <row r="28" spans="1:20" x14ac:dyDescent="0.25">
      <c r="A28" s="54" t="s">
        <v>161</v>
      </c>
      <c r="B28" s="48">
        <v>17</v>
      </c>
      <c r="C28" s="56" t="s">
        <v>161</v>
      </c>
      <c r="D28" s="176">
        <v>136</v>
      </c>
      <c r="F28" s="204">
        <f>$D$28/12</f>
        <v>11.333333333333334</v>
      </c>
      <c r="G28" s="204">
        <f t="shared" ref="G28:Q28" si="24">$D$28/12</f>
        <v>11.333333333333334</v>
      </c>
      <c r="H28" s="204">
        <f t="shared" si="24"/>
        <v>11.333333333333334</v>
      </c>
      <c r="I28" s="204">
        <f t="shared" si="24"/>
        <v>11.333333333333334</v>
      </c>
      <c r="J28" s="204">
        <f t="shared" si="24"/>
        <v>11.333333333333334</v>
      </c>
      <c r="K28" s="204">
        <f t="shared" si="24"/>
        <v>11.333333333333334</v>
      </c>
      <c r="L28" s="204">
        <f t="shared" si="24"/>
        <v>11.333333333333334</v>
      </c>
      <c r="M28" s="204">
        <f t="shared" si="24"/>
        <v>11.333333333333334</v>
      </c>
      <c r="N28" s="204">
        <f t="shared" si="24"/>
        <v>11.333333333333334</v>
      </c>
      <c r="O28" s="204">
        <f t="shared" si="24"/>
        <v>11.333333333333334</v>
      </c>
      <c r="P28" s="204">
        <f t="shared" si="24"/>
        <v>11.333333333333334</v>
      </c>
      <c r="Q28" s="204">
        <f t="shared" si="24"/>
        <v>11.333333333333334</v>
      </c>
      <c r="S28" s="169">
        <f t="shared" si="19"/>
        <v>135.99999999999997</v>
      </c>
      <c r="T28" s="165" t="b">
        <f t="shared" si="20"/>
        <v>1</v>
      </c>
    </row>
    <row r="29" spans="1:20" x14ac:dyDescent="0.25">
      <c r="A29" s="54" t="s">
        <v>162</v>
      </c>
      <c r="B29" s="48">
        <v>18</v>
      </c>
      <c r="C29" s="56" t="s">
        <v>162</v>
      </c>
      <c r="D29" s="176">
        <v>230</v>
      </c>
      <c r="F29" s="204">
        <f>$D$29/12</f>
        <v>19.166666666666668</v>
      </c>
      <c r="G29" s="204">
        <f t="shared" ref="G29:Q29" si="25">$D$29/12</f>
        <v>19.166666666666668</v>
      </c>
      <c r="H29" s="204">
        <f t="shared" si="25"/>
        <v>19.166666666666668</v>
      </c>
      <c r="I29" s="204">
        <f t="shared" si="25"/>
        <v>19.166666666666668</v>
      </c>
      <c r="J29" s="204">
        <f t="shared" si="25"/>
        <v>19.166666666666668</v>
      </c>
      <c r="K29" s="204">
        <f t="shared" si="25"/>
        <v>19.166666666666668</v>
      </c>
      <c r="L29" s="204">
        <f t="shared" si="25"/>
        <v>19.166666666666668</v>
      </c>
      <c r="M29" s="204">
        <f t="shared" si="25"/>
        <v>19.166666666666668</v>
      </c>
      <c r="N29" s="204">
        <f t="shared" si="25"/>
        <v>19.166666666666668</v>
      </c>
      <c r="O29" s="204">
        <f t="shared" si="25"/>
        <v>19.166666666666668</v>
      </c>
      <c r="P29" s="204">
        <f t="shared" si="25"/>
        <v>19.166666666666668</v>
      </c>
      <c r="Q29" s="204">
        <f t="shared" si="25"/>
        <v>19.166666666666668</v>
      </c>
      <c r="S29" s="169">
        <f t="shared" si="19"/>
        <v>229.99999999999997</v>
      </c>
      <c r="T29" s="165" t="b">
        <f t="shared" si="20"/>
        <v>1</v>
      </c>
    </row>
    <row r="30" spans="1:20" x14ac:dyDescent="0.25">
      <c r="A30" s="54" t="s">
        <v>163</v>
      </c>
      <c r="B30" s="48"/>
      <c r="C30" s="55" t="s">
        <v>164</v>
      </c>
      <c r="D30" s="168">
        <f>SUM(D24:D29)</f>
        <v>98331</v>
      </c>
      <c r="F30" s="205">
        <f t="shared" ref="F30:Q30" si="26">SUM(F24:F29)</f>
        <v>8194.2499999999982</v>
      </c>
      <c r="G30" s="205">
        <f t="shared" si="26"/>
        <v>8194.2499999999982</v>
      </c>
      <c r="H30" s="205">
        <f t="shared" si="26"/>
        <v>8194.2499999999982</v>
      </c>
      <c r="I30" s="205">
        <f t="shared" si="26"/>
        <v>8194.2499999999982</v>
      </c>
      <c r="J30" s="205">
        <f t="shared" si="26"/>
        <v>8194.2499999999982</v>
      </c>
      <c r="K30" s="205">
        <f t="shared" si="26"/>
        <v>8194.2499999999982</v>
      </c>
      <c r="L30" s="205">
        <f t="shared" si="26"/>
        <v>8194.2499999999982</v>
      </c>
      <c r="M30" s="205">
        <f t="shared" si="26"/>
        <v>8194.2499999999982</v>
      </c>
      <c r="N30" s="205">
        <f t="shared" si="26"/>
        <v>8194.2499999999982</v>
      </c>
      <c r="O30" s="205">
        <f t="shared" si="26"/>
        <v>8194.2499999999982</v>
      </c>
      <c r="P30" s="205">
        <f t="shared" si="26"/>
        <v>8194.2499999999982</v>
      </c>
      <c r="Q30" s="205">
        <f t="shared" si="26"/>
        <v>8194.2499999999982</v>
      </c>
      <c r="S30" s="175">
        <f t="shared" si="19"/>
        <v>98330.999999999985</v>
      </c>
      <c r="T30" s="165" t="b">
        <f t="shared" si="20"/>
        <v>1</v>
      </c>
    </row>
    <row r="31" spans="1:20" x14ac:dyDescent="0.25">
      <c r="A31" s="54">
        <v>0</v>
      </c>
      <c r="B31" s="48"/>
      <c r="C31" s="56"/>
      <c r="D31" s="172"/>
    </row>
    <row r="32" spans="1:20" x14ac:dyDescent="0.25">
      <c r="A32" s="54" t="s">
        <v>166</v>
      </c>
      <c r="B32" s="48"/>
      <c r="C32" s="55" t="s">
        <v>67</v>
      </c>
      <c r="D32" s="177"/>
    </row>
    <row r="33" spans="1:20" x14ac:dyDescent="0.25">
      <c r="A33" s="54" t="s">
        <v>157</v>
      </c>
      <c r="B33" s="48">
        <v>19</v>
      </c>
      <c r="C33" s="56" t="s">
        <v>157</v>
      </c>
      <c r="D33" s="176">
        <v>85823</v>
      </c>
      <c r="F33" s="204">
        <f>$D$33/12</f>
        <v>7151.916666666667</v>
      </c>
      <c r="G33" s="204">
        <f t="shared" ref="G33:Q33" si="27">$D$33/12</f>
        <v>7151.916666666667</v>
      </c>
      <c r="H33" s="204">
        <f t="shared" si="27"/>
        <v>7151.916666666667</v>
      </c>
      <c r="I33" s="204">
        <f t="shared" si="27"/>
        <v>7151.916666666667</v>
      </c>
      <c r="J33" s="204">
        <f t="shared" si="27"/>
        <v>7151.916666666667</v>
      </c>
      <c r="K33" s="204">
        <f t="shared" si="27"/>
        <v>7151.916666666667</v>
      </c>
      <c r="L33" s="204">
        <f t="shared" si="27"/>
        <v>7151.916666666667</v>
      </c>
      <c r="M33" s="204">
        <f t="shared" si="27"/>
        <v>7151.916666666667</v>
      </c>
      <c r="N33" s="204">
        <f t="shared" si="27"/>
        <v>7151.916666666667</v>
      </c>
      <c r="O33" s="204">
        <f t="shared" si="27"/>
        <v>7151.916666666667</v>
      </c>
      <c r="P33" s="204">
        <f t="shared" si="27"/>
        <v>7151.916666666667</v>
      </c>
      <c r="Q33" s="204">
        <f t="shared" si="27"/>
        <v>7151.916666666667</v>
      </c>
      <c r="S33" s="169">
        <f t="shared" ref="S33:S39" si="28">SUM(F33:Q33)</f>
        <v>85823</v>
      </c>
      <c r="T33" s="165" t="b">
        <f t="shared" ref="T33:T39" si="29">+S33=D33</f>
        <v>1</v>
      </c>
    </row>
    <row r="34" spans="1:20" x14ac:dyDescent="0.25">
      <c r="A34" s="54" t="s">
        <v>158</v>
      </c>
      <c r="B34" s="48">
        <v>20</v>
      </c>
      <c r="C34" s="56" t="s">
        <v>158</v>
      </c>
      <c r="D34" s="176">
        <v>99147</v>
      </c>
      <c r="F34" s="204">
        <f>$D$34/12</f>
        <v>8262.25</v>
      </c>
      <c r="G34" s="204">
        <f t="shared" ref="G34:Q34" si="30">$D$34/12</f>
        <v>8262.25</v>
      </c>
      <c r="H34" s="204">
        <f t="shared" si="30"/>
        <v>8262.25</v>
      </c>
      <c r="I34" s="204">
        <f t="shared" si="30"/>
        <v>8262.25</v>
      </c>
      <c r="J34" s="204">
        <f t="shared" si="30"/>
        <v>8262.25</v>
      </c>
      <c r="K34" s="204">
        <f t="shared" si="30"/>
        <v>8262.25</v>
      </c>
      <c r="L34" s="204">
        <f t="shared" si="30"/>
        <v>8262.25</v>
      </c>
      <c r="M34" s="204">
        <f t="shared" si="30"/>
        <v>8262.25</v>
      </c>
      <c r="N34" s="204">
        <f t="shared" si="30"/>
        <v>8262.25</v>
      </c>
      <c r="O34" s="204">
        <f t="shared" si="30"/>
        <v>8262.25</v>
      </c>
      <c r="P34" s="204">
        <f t="shared" si="30"/>
        <v>8262.25</v>
      </c>
      <c r="Q34" s="204">
        <f t="shared" si="30"/>
        <v>8262.25</v>
      </c>
      <c r="S34" s="169">
        <f t="shared" si="28"/>
        <v>99147</v>
      </c>
      <c r="T34" s="165" t="b">
        <f t="shared" si="29"/>
        <v>1</v>
      </c>
    </row>
    <row r="35" spans="1:20" x14ac:dyDescent="0.25">
      <c r="A35" s="54" t="s">
        <v>159</v>
      </c>
      <c r="B35" s="48">
        <v>21</v>
      </c>
      <c r="C35" s="56" t="s">
        <v>159</v>
      </c>
      <c r="D35" s="176">
        <v>25942</v>
      </c>
      <c r="F35" s="204">
        <f>$D$35/12</f>
        <v>2161.8333333333335</v>
      </c>
      <c r="G35" s="204">
        <f t="shared" ref="G35:Q35" si="31">$D$35/12</f>
        <v>2161.8333333333335</v>
      </c>
      <c r="H35" s="204">
        <f t="shared" si="31"/>
        <v>2161.8333333333335</v>
      </c>
      <c r="I35" s="204">
        <f t="shared" si="31"/>
        <v>2161.8333333333335</v>
      </c>
      <c r="J35" s="204">
        <f t="shared" si="31"/>
        <v>2161.8333333333335</v>
      </c>
      <c r="K35" s="204">
        <f t="shared" si="31"/>
        <v>2161.8333333333335</v>
      </c>
      <c r="L35" s="204">
        <f t="shared" si="31"/>
        <v>2161.8333333333335</v>
      </c>
      <c r="M35" s="204">
        <f t="shared" si="31"/>
        <v>2161.8333333333335</v>
      </c>
      <c r="N35" s="204">
        <f t="shared" si="31"/>
        <v>2161.8333333333335</v>
      </c>
      <c r="O35" s="204">
        <f t="shared" si="31"/>
        <v>2161.8333333333335</v>
      </c>
      <c r="P35" s="204">
        <f t="shared" si="31"/>
        <v>2161.8333333333335</v>
      </c>
      <c r="Q35" s="204">
        <f t="shared" si="31"/>
        <v>2161.8333333333335</v>
      </c>
      <c r="S35" s="169">
        <f t="shared" si="28"/>
        <v>25941.999999999996</v>
      </c>
      <c r="T35" s="165" t="b">
        <f t="shared" si="29"/>
        <v>1</v>
      </c>
    </row>
    <row r="36" spans="1:20" x14ac:dyDescent="0.25">
      <c r="A36" s="54" t="s">
        <v>160</v>
      </c>
      <c r="B36" s="48">
        <v>22</v>
      </c>
      <c r="C36" s="56" t="s">
        <v>160</v>
      </c>
      <c r="D36" s="176">
        <v>3522</v>
      </c>
      <c r="F36" s="204">
        <f>$D$36/12</f>
        <v>293.5</v>
      </c>
      <c r="G36" s="204">
        <f t="shared" ref="G36:Q36" si="32">$D$36/12</f>
        <v>293.5</v>
      </c>
      <c r="H36" s="204">
        <f t="shared" si="32"/>
        <v>293.5</v>
      </c>
      <c r="I36" s="204">
        <f t="shared" si="32"/>
        <v>293.5</v>
      </c>
      <c r="J36" s="204">
        <f t="shared" si="32"/>
        <v>293.5</v>
      </c>
      <c r="K36" s="204">
        <f t="shared" si="32"/>
        <v>293.5</v>
      </c>
      <c r="L36" s="204">
        <f t="shared" si="32"/>
        <v>293.5</v>
      </c>
      <c r="M36" s="204">
        <f t="shared" si="32"/>
        <v>293.5</v>
      </c>
      <c r="N36" s="204">
        <f t="shared" si="32"/>
        <v>293.5</v>
      </c>
      <c r="O36" s="204">
        <f t="shared" si="32"/>
        <v>293.5</v>
      </c>
      <c r="P36" s="204">
        <f t="shared" si="32"/>
        <v>293.5</v>
      </c>
      <c r="Q36" s="204">
        <f t="shared" si="32"/>
        <v>293.5</v>
      </c>
      <c r="S36" s="169">
        <f t="shared" si="28"/>
        <v>3522</v>
      </c>
      <c r="T36" s="165" t="b">
        <f t="shared" si="29"/>
        <v>1</v>
      </c>
    </row>
    <row r="37" spans="1:20" x14ac:dyDescent="0.25">
      <c r="A37" s="54" t="s">
        <v>161</v>
      </c>
      <c r="B37" s="48">
        <v>23</v>
      </c>
      <c r="C37" s="56" t="s">
        <v>161</v>
      </c>
      <c r="D37" s="176">
        <v>299</v>
      </c>
      <c r="F37" s="204">
        <f>$D$37/12</f>
        <v>24.916666666666668</v>
      </c>
      <c r="G37" s="204">
        <f t="shared" ref="G37:Q37" si="33">$D$37/12</f>
        <v>24.916666666666668</v>
      </c>
      <c r="H37" s="204">
        <f t="shared" si="33"/>
        <v>24.916666666666668</v>
      </c>
      <c r="I37" s="204">
        <f t="shared" si="33"/>
        <v>24.916666666666668</v>
      </c>
      <c r="J37" s="204">
        <f t="shared" si="33"/>
        <v>24.916666666666668</v>
      </c>
      <c r="K37" s="204">
        <f t="shared" si="33"/>
        <v>24.916666666666668</v>
      </c>
      <c r="L37" s="204">
        <f t="shared" si="33"/>
        <v>24.916666666666668</v>
      </c>
      <c r="M37" s="204">
        <f t="shared" si="33"/>
        <v>24.916666666666668</v>
      </c>
      <c r="N37" s="204">
        <f t="shared" si="33"/>
        <v>24.916666666666668</v>
      </c>
      <c r="O37" s="204">
        <f t="shared" si="33"/>
        <v>24.916666666666668</v>
      </c>
      <c r="P37" s="204">
        <f t="shared" si="33"/>
        <v>24.916666666666668</v>
      </c>
      <c r="Q37" s="204">
        <f t="shared" si="33"/>
        <v>24.916666666666668</v>
      </c>
      <c r="S37" s="169">
        <f t="shared" si="28"/>
        <v>299</v>
      </c>
      <c r="T37" s="165" t="b">
        <f t="shared" si="29"/>
        <v>1</v>
      </c>
    </row>
    <row r="38" spans="1:20" x14ac:dyDescent="0.25">
      <c r="A38" s="54" t="s">
        <v>162</v>
      </c>
      <c r="B38" s="48">
        <v>24</v>
      </c>
      <c r="C38" s="56" t="s">
        <v>162</v>
      </c>
      <c r="D38" s="176">
        <v>503</v>
      </c>
      <c r="F38" s="204">
        <f>$D$38/12</f>
        <v>41.916666666666664</v>
      </c>
      <c r="G38" s="204">
        <f t="shared" ref="G38:Q38" si="34">$D$38/12</f>
        <v>41.916666666666664</v>
      </c>
      <c r="H38" s="204">
        <f t="shared" si="34"/>
        <v>41.916666666666664</v>
      </c>
      <c r="I38" s="204">
        <f t="shared" si="34"/>
        <v>41.916666666666664</v>
      </c>
      <c r="J38" s="204">
        <f t="shared" si="34"/>
        <v>41.916666666666664</v>
      </c>
      <c r="K38" s="204">
        <f t="shared" si="34"/>
        <v>41.916666666666664</v>
      </c>
      <c r="L38" s="204">
        <f t="shared" si="34"/>
        <v>41.916666666666664</v>
      </c>
      <c r="M38" s="204">
        <f t="shared" si="34"/>
        <v>41.916666666666664</v>
      </c>
      <c r="N38" s="204">
        <f t="shared" si="34"/>
        <v>41.916666666666664</v>
      </c>
      <c r="O38" s="204">
        <f t="shared" si="34"/>
        <v>41.916666666666664</v>
      </c>
      <c r="P38" s="204">
        <f t="shared" si="34"/>
        <v>41.916666666666664</v>
      </c>
      <c r="Q38" s="204">
        <f t="shared" si="34"/>
        <v>41.916666666666664</v>
      </c>
      <c r="S38" s="169">
        <f t="shared" si="28"/>
        <v>503.00000000000006</v>
      </c>
      <c r="T38" s="165" t="b">
        <f t="shared" si="29"/>
        <v>1</v>
      </c>
    </row>
    <row r="39" spans="1:20" x14ac:dyDescent="0.25">
      <c r="A39" s="54" t="s">
        <v>163</v>
      </c>
      <c r="B39" s="48"/>
      <c r="C39" s="55" t="s">
        <v>164</v>
      </c>
      <c r="D39" s="168">
        <f>SUM(D33:D38)</f>
        <v>215236</v>
      </c>
      <c r="F39" s="175">
        <f t="shared" ref="F39:Q39" si="35">SUM(F33:F38)</f>
        <v>17936.333333333336</v>
      </c>
      <c r="G39" s="175">
        <f t="shared" si="35"/>
        <v>17936.333333333336</v>
      </c>
      <c r="H39" s="175">
        <f t="shared" si="35"/>
        <v>17936.333333333336</v>
      </c>
      <c r="I39" s="175">
        <f t="shared" si="35"/>
        <v>17936.333333333336</v>
      </c>
      <c r="J39" s="175">
        <f t="shared" si="35"/>
        <v>17936.333333333336</v>
      </c>
      <c r="K39" s="175">
        <f t="shared" si="35"/>
        <v>17936.333333333336</v>
      </c>
      <c r="L39" s="175">
        <f t="shared" si="35"/>
        <v>17936.333333333336</v>
      </c>
      <c r="M39" s="175">
        <f t="shared" si="35"/>
        <v>17936.333333333336</v>
      </c>
      <c r="N39" s="175">
        <f t="shared" si="35"/>
        <v>17936.333333333336</v>
      </c>
      <c r="O39" s="175">
        <f t="shared" si="35"/>
        <v>17936.333333333336</v>
      </c>
      <c r="P39" s="175">
        <f t="shared" si="35"/>
        <v>17936.333333333336</v>
      </c>
      <c r="Q39" s="175">
        <f t="shared" si="35"/>
        <v>17936.333333333336</v>
      </c>
      <c r="S39" s="175">
        <f t="shared" si="28"/>
        <v>215236.00000000009</v>
      </c>
      <c r="T39" s="165" t="b">
        <f t="shared" si="29"/>
        <v>1</v>
      </c>
    </row>
    <row r="40" spans="1:20" x14ac:dyDescent="0.25">
      <c r="A40" s="54"/>
      <c r="B40" s="48"/>
      <c r="C40" s="55"/>
      <c r="D40" s="225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S40" s="171"/>
      <c r="T40" s="165"/>
    </row>
    <row r="41" spans="1:20" x14ac:dyDescent="0.25">
      <c r="A41" s="54"/>
      <c r="B41" s="48"/>
      <c r="C41" s="55" t="s">
        <v>69</v>
      </c>
      <c r="D41" s="225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S41" s="171"/>
      <c r="T41" s="165"/>
    </row>
    <row r="42" spans="1:20" x14ac:dyDescent="0.25">
      <c r="A42" s="54"/>
      <c r="B42" s="48">
        <v>25</v>
      </c>
      <c r="C42" s="56" t="s">
        <v>184</v>
      </c>
      <c r="D42" s="176">
        <v>8189</v>
      </c>
      <c r="F42" s="204">
        <f>$D$42/12</f>
        <v>682.41666666666663</v>
      </c>
      <c r="G42" s="166">
        <f t="shared" ref="G42:Q42" si="36">$D$42/12</f>
        <v>682.41666666666663</v>
      </c>
      <c r="H42" s="166">
        <f t="shared" si="36"/>
        <v>682.41666666666663</v>
      </c>
      <c r="I42" s="166">
        <f t="shared" si="36"/>
        <v>682.41666666666663</v>
      </c>
      <c r="J42" s="166">
        <f t="shared" si="36"/>
        <v>682.41666666666663</v>
      </c>
      <c r="K42" s="166">
        <f t="shared" si="36"/>
        <v>682.41666666666663</v>
      </c>
      <c r="L42" s="166">
        <f t="shared" si="36"/>
        <v>682.41666666666663</v>
      </c>
      <c r="M42" s="166">
        <f t="shared" si="36"/>
        <v>682.41666666666663</v>
      </c>
      <c r="N42" s="166">
        <f t="shared" si="36"/>
        <v>682.41666666666663</v>
      </c>
      <c r="O42" s="166">
        <f t="shared" si="36"/>
        <v>682.41666666666663</v>
      </c>
      <c r="P42" s="166">
        <f t="shared" si="36"/>
        <v>682.41666666666663</v>
      </c>
      <c r="Q42" s="166">
        <f t="shared" si="36"/>
        <v>682.41666666666663</v>
      </c>
      <c r="S42" s="169">
        <f t="shared" ref="S42:S47" si="37">SUM(F42:Q42)</f>
        <v>8189.0000000000009</v>
      </c>
      <c r="T42" s="165" t="b">
        <f t="shared" ref="T42:T48" si="38">+S42=D42</f>
        <v>1</v>
      </c>
    </row>
    <row r="43" spans="1:20" x14ac:dyDescent="0.25">
      <c r="A43" s="54"/>
      <c r="B43" s="48">
        <v>26</v>
      </c>
      <c r="C43" s="56" t="s">
        <v>185</v>
      </c>
      <c r="D43" s="176">
        <v>9461</v>
      </c>
      <c r="F43" s="204">
        <f>$D$43/12</f>
        <v>788.41666666666663</v>
      </c>
      <c r="G43" s="166">
        <f t="shared" ref="G43:Q43" si="39">$D$43/12</f>
        <v>788.41666666666663</v>
      </c>
      <c r="H43" s="166">
        <f t="shared" si="39"/>
        <v>788.41666666666663</v>
      </c>
      <c r="I43" s="166">
        <f t="shared" si="39"/>
        <v>788.41666666666663</v>
      </c>
      <c r="J43" s="166">
        <f t="shared" si="39"/>
        <v>788.41666666666663</v>
      </c>
      <c r="K43" s="166">
        <f t="shared" si="39"/>
        <v>788.41666666666663</v>
      </c>
      <c r="L43" s="166">
        <f t="shared" si="39"/>
        <v>788.41666666666663</v>
      </c>
      <c r="M43" s="166">
        <f t="shared" si="39"/>
        <v>788.41666666666663</v>
      </c>
      <c r="N43" s="166">
        <f t="shared" si="39"/>
        <v>788.41666666666663</v>
      </c>
      <c r="O43" s="166">
        <f t="shared" si="39"/>
        <v>788.41666666666663</v>
      </c>
      <c r="P43" s="166">
        <f t="shared" si="39"/>
        <v>788.41666666666663</v>
      </c>
      <c r="Q43" s="166">
        <f t="shared" si="39"/>
        <v>788.41666666666663</v>
      </c>
      <c r="S43" s="169">
        <f t="shared" si="37"/>
        <v>9461</v>
      </c>
      <c r="T43" s="165" t="b">
        <f t="shared" si="38"/>
        <v>1</v>
      </c>
    </row>
    <row r="44" spans="1:20" x14ac:dyDescent="0.25">
      <c r="A44" s="54"/>
      <c r="B44" s="48">
        <v>27</v>
      </c>
      <c r="C44" s="56" t="s">
        <v>186</v>
      </c>
      <c r="D44" s="176">
        <v>2476</v>
      </c>
      <c r="F44" s="204">
        <f>$D$44/12</f>
        <v>206.33333333333334</v>
      </c>
      <c r="G44" s="166">
        <f t="shared" ref="G44:Q44" si="40">$D$44/12</f>
        <v>206.33333333333334</v>
      </c>
      <c r="H44" s="166">
        <f t="shared" si="40"/>
        <v>206.33333333333334</v>
      </c>
      <c r="I44" s="166">
        <f t="shared" si="40"/>
        <v>206.33333333333334</v>
      </c>
      <c r="J44" s="166">
        <f t="shared" si="40"/>
        <v>206.33333333333334</v>
      </c>
      <c r="K44" s="166">
        <f t="shared" si="40"/>
        <v>206.33333333333334</v>
      </c>
      <c r="L44" s="166">
        <f t="shared" si="40"/>
        <v>206.33333333333334</v>
      </c>
      <c r="M44" s="166">
        <f t="shared" si="40"/>
        <v>206.33333333333334</v>
      </c>
      <c r="N44" s="166">
        <f t="shared" si="40"/>
        <v>206.33333333333334</v>
      </c>
      <c r="O44" s="166">
        <f t="shared" si="40"/>
        <v>206.33333333333334</v>
      </c>
      <c r="P44" s="166">
        <f t="shared" si="40"/>
        <v>206.33333333333334</v>
      </c>
      <c r="Q44" s="166">
        <f t="shared" si="40"/>
        <v>206.33333333333334</v>
      </c>
      <c r="S44" s="169">
        <f t="shared" si="37"/>
        <v>2476</v>
      </c>
      <c r="T44" s="165" t="b">
        <f t="shared" si="38"/>
        <v>1</v>
      </c>
    </row>
    <row r="45" spans="1:20" x14ac:dyDescent="0.25">
      <c r="A45" s="54"/>
      <c r="B45" s="48">
        <v>28</v>
      </c>
      <c r="C45" s="56" t="s">
        <v>187</v>
      </c>
      <c r="D45" s="176">
        <v>336</v>
      </c>
      <c r="F45" s="204">
        <f>$D$45/12</f>
        <v>28</v>
      </c>
      <c r="G45" s="166">
        <f t="shared" ref="G45:Q45" si="41">$D$45/12</f>
        <v>28</v>
      </c>
      <c r="H45" s="166">
        <f t="shared" si="41"/>
        <v>28</v>
      </c>
      <c r="I45" s="166">
        <f t="shared" si="41"/>
        <v>28</v>
      </c>
      <c r="J45" s="166">
        <f t="shared" si="41"/>
        <v>28</v>
      </c>
      <c r="K45" s="166">
        <f t="shared" si="41"/>
        <v>28</v>
      </c>
      <c r="L45" s="166">
        <f t="shared" si="41"/>
        <v>28</v>
      </c>
      <c r="M45" s="166">
        <f t="shared" si="41"/>
        <v>28</v>
      </c>
      <c r="N45" s="166">
        <f t="shared" si="41"/>
        <v>28</v>
      </c>
      <c r="O45" s="166">
        <f t="shared" si="41"/>
        <v>28</v>
      </c>
      <c r="P45" s="166">
        <f t="shared" si="41"/>
        <v>28</v>
      </c>
      <c r="Q45" s="166">
        <f t="shared" si="41"/>
        <v>28</v>
      </c>
      <c r="S45" s="169">
        <f t="shared" si="37"/>
        <v>336</v>
      </c>
      <c r="T45" s="165" t="b">
        <f t="shared" si="38"/>
        <v>1</v>
      </c>
    </row>
    <row r="46" spans="1:20" x14ac:dyDescent="0.25">
      <c r="A46" s="54"/>
      <c r="B46" s="48">
        <v>29</v>
      </c>
      <c r="C46" s="56" t="s">
        <v>188</v>
      </c>
      <c r="D46" s="176">
        <v>29</v>
      </c>
      <c r="F46" s="204">
        <f>$D$46/12</f>
        <v>2.4166666666666665</v>
      </c>
      <c r="G46" s="166">
        <f t="shared" ref="G46:Q46" si="42">$D$46/12</f>
        <v>2.4166666666666665</v>
      </c>
      <c r="H46" s="166">
        <f t="shared" si="42"/>
        <v>2.4166666666666665</v>
      </c>
      <c r="I46" s="166">
        <f t="shared" si="42"/>
        <v>2.4166666666666665</v>
      </c>
      <c r="J46" s="166">
        <f t="shared" si="42"/>
        <v>2.4166666666666665</v>
      </c>
      <c r="K46" s="166">
        <f t="shared" si="42"/>
        <v>2.4166666666666665</v>
      </c>
      <c r="L46" s="166">
        <f t="shared" si="42"/>
        <v>2.4166666666666665</v>
      </c>
      <c r="M46" s="166">
        <f t="shared" si="42"/>
        <v>2.4166666666666665</v>
      </c>
      <c r="N46" s="166">
        <f t="shared" si="42"/>
        <v>2.4166666666666665</v>
      </c>
      <c r="O46" s="166">
        <f t="shared" si="42"/>
        <v>2.4166666666666665</v>
      </c>
      <c r="P46" s="166">
        <f t="shared" si="42"/>
        <v>2.4166666666666665</v>
      </c>
      <c r="Q46" s="166">
        <f t="shared" si="42"/>
        <v>2.4166666666666665</v>
      </c>
      <c r="S46" s="169">
        <f t="shared" si="37"/>
        <v>29.000000000000004</v>
      </c>
      <c r="T46" s="165" t="b">
        <f t="shared" si="38"/>
        <v>1</v>
      </c>
    </row>
    <row r="47" spans="1:20" x14ac:dyDescent="0.25">
      <c r="A47" s="54"/>
      <c r="B47" s="48">
        <v>30</v>
      </c>
      <c r="C47" s="56" t="s">
        <v>189</v>
      </c>
      <c r="D47" s="176">
        <v>48</v>
      </c>
      <c r="F47" s="204">
        <f>$D$47/12</f>
        <v>4</v>
      </c>
      <c r="G47" s="166">
        <f t="shared" ref="G47:Q47" si="43">$D$47/12</f>
        <v>4</v>
      </c>
      <c r="H47" s="166">
        <f t="shared" si="43"/>
        <v>4</v>
      </c>
      <c r="I47" s="166">
        <f t="shared" si="43"/>
        <v>4</v>
      </c>
      <c r="J47" s="166">
        <f t="shared" si="43"/>
        <v>4</v>
      </c>
      <c r="K47" s="166">
        <f t="shared" si="43"/>
        <v>4</v>
      </c>
      <c r="L47" s="166">
        <f t="shared" si="43"/>
        <v>4</v>
      </c>
      <c r="M47" s="166">
        <f t="shared" si="43"/>
        <v>4</v>
      </c>
      <c r="N47" s="166">
        <f t="shared" si="43"/>
        <v>4</v>
      </c>
      <c r="O47" s="166">
        <f t="shared" si="43"/>
        <v>4</v>
      </c>
      <c r="P47" s="166">
        <f t="shared" si="43"/>
        <v>4</v>
      </c>
      <c r="Q47" s="166">
        <f t="shared" si="43"/>
        <v>4</v>
      </c>
      <c r="S47" s="166">
        <f t="shared" si="37"/>
        <v>48</v>
      </c>
      <c r="T47" s="165" t="b">
        <f t="shared" si="38"/>
        <v>1</v>
      </c>
    </row>
    <row r="48" spans="1:20" x14ac:dyDescent="0.25">
      <c r="A48" s="54"/>
      <c r="B48" s="48"/>
      <c r="C48" s="226" t="s">
        <v>144</v>
      </c>
      <c r="D48" s="168">
        <f>SUM(D42:D47)</f>
        <v>20539</v>
      </c>
      <c r="F48" s="175">
        <f t="shared" ref="F48:Q48" si="44">SUM(F42:F47)</f>
        <v>1711.5833333333333</v>
      </c>
      <c r="G48" s="175">
        <f t="shared" si="44"/>
        <v>1711.5833333333333</v>
      </c>
      <c r="H48" s="175">
        <f t="shared" si="44"/>
        <v>1711.5833333333333</v>
      </c>
      <c r="I48" s="175">
        <f t="shared" si="44"/>
        <v>1711.5833333333333</v>
      </c>
      <c r="J48" s="175">
        <f t="shared" si="44"/>
        <v>1711.5833333333333</v>
      </c>
      <c r="K48" s="175">
        <f t="shared" si="44"/>
        <v>1711.5833333333333</v>
      </c>
      <c r="L48" s="175">
        <f t="shared" si="44"/>
        <v>1711.5833333333333</v>
      </c>
      <c r="M48" s="175">
        <f t="shared" si="44"/>
        <v>1711.5833333333333</v>
      </c>
      <c r="N48" s="175">
        <f t="shared" si="44"/>
        <v>1711.5833333333333</v>
      </c>
      <c r="O48" s="175">
        <f t="shared" si="44"/>
        <v>1711.5833333333333</v>
      </c>
      <c r="P48" s="175">
        <f t="shared" si="44"/>
        <v>1711.5833333333333</v>
      </c>
      <c r="Q48" s="175">
        <f t="shared" si="44"/>
        <v>1711.5833333333333</v>
      </c>
      <c r="S48" s="175">
        <f>SUM(F48:Q48)</f>
        <v>20539</v>
      </c>
      <c r="T48" s="77" t="b">
        <f t="shared" si="38"/>
        <v>1</v>
      </c>
    </row>
    <row r="49" spans="1:20" x14ac:dyDescent="0.25">
      <c r="A49" s="54"/>
      <c r="B49" s="48"/>
      <c r="C49" s="57"/>
      <c r="D49" s="172"/>
    </row>
    <row r="50" spans="1:20" s="173" customFormat="1" x14ac:dyDescent="0.25">
      <c r="A50" s="47" t="s">
        <v>25</v>
      </c>
      <c r="B50" s="48"/>
      <c r="C50" s="53" t="s">
        <v>25</v>
      </c>
      <c r="D50" s="168">
        <f>SUM(D48,D39,D30,D21,D12)</f>
        <v>3942779</v>
      </c>
      <c r="F50" s="174">
        <f>+F12+F21+F30+F39+F48</f>
        <v>328564.91666666663</v>
      </c>
      <c r="G50" s="174">
        <f t="shared" ref="G50:Q50" si="45">+G12+G21+G30+G39+G48</f>
        <v>328564.91666666663</v>
      </c>
      <c r="H50" s="174">
        <f t="shared" si="45"/>
        <v>328564.91666666663</v>
      </c>
      <c r="I50" s="174">
        <f t="shared" si="45"/>
        <v>328564.91666666663</v>
      </c>
      <c r="J50" s="174">
        <f t="shared" si="45"/>
        <v>328564.91666666663</v>
      </c>
      <c r="K50" s="174">
        <f t="shared" si="45"/>
        <v>328564.91666666663</v>
      </c>
      <c r="L50" s="174">
        <f t="shared" si="45"/>
        <v>328564.91666666663</v>
      </c>
      <c r="M50" s="174">
        <f t="shared" si="45"/>
        <v>328564.91666666663</v>
      </c>
      <c r="N50" s="174">
        <f t="shared" si="45"/>
        <v>328564.91666666663</v>
      </c>
      <c r="O50" s="174">
        <f t="shared" si="45"/>
        <v>328564.91666666663</v>
      </c>
      <c r="P50" s="174">
        <f t="shared" si="45"/>
        <v>328564.91666666663</v>
      </c>
      <c r="Q50" s="174">
        <f t="shared" si="45"/>
        <v>328564.91666666663</v>
      </c>
      <c r="S50" s="174">
        <f t="shared" ref="S50:S55" si="46">SUM(F50:Q50)</f>
        <v>3942778.9999999986</v>
      </c>
      <c r="T50" s="165" t="b">
        <f t="shared" ref="T50:T55" si="47">+S50=D50</f>
        <v>1</v>
      </c>
    </row>
    <row r="51" spans="1:20" x14ac:dyDescent="0.25">
      <c r="A51" s="54" t="s">
        <v>26</v>
      </c>
      <c r="B51" s="48">
        <v>31</v>
      </c>
      <c r="C51" s="57" t="s">
        <v>26</v>
      </c>
      <c r="D51" s="172">
        <v>188437</v>
      </c>
      <c r="F51" s="169">
        <f>$D51/12</f>
        <v>15703.083333333334</v>
      </c>
      <c r="G51" s="169">
        <f t="shared" ref="G51:Q51" si="48">$D51/12</f>
        <v>15703.083333333334</v>
      </c>
      <c r="H51" s="169">
        <f t="shared" si="48"/>
        <v>15703.083333333334</v>
      </c>
      <c r="I51" s="169">
        <f t="shared" si="48"/>
        <v>15703.083333333334</v>
      </c>
      <c r="J51" s="169">
        <f t="shared" si="48"/>
        <v>15703.083333333334</v>
      </c>
      <c r="K51" s="169">
        <f t="shared" si="48"/>
        <v>15703.083333333334</v>
      </c>
      <c r="L51" s="169">
        <f t="shared" si="48"/>
        <v>15703.083333333334</v>
      </c>
      <c r="M51" s="169">
        <f t="shared" si="48"/>
        <v>15703.083333333334</v>
      </c>
      <c r="N51" s="169">
        <f t="shared" si="48"/>
        <v>15703.083333333334</v>
      </c>
      <c r="O51" s="169">
        <f t="shared" si="48"/>
        <v>15703.083333333334</v>
      </c>
      <c r="P51" s="169">
        <f t="shared" si="48"/>
        <v>15703.083333333334</v>
      </c>
      <c r="Q51" s="169">
        <f t="shared" si="48"/>
        <v>15703.083333333334</v>
      </c>
      <c r="S51" s="169">
        <f t="shared" si="46"/>
        <v>188437.00000000003</v>
      </c>
      <c r="T51" s="165" t="b">
        <f t="shared" si="47"/>
        <v>1</v>
      </c>
    </row>
    <row r="52" spans="1:20" x14ac:dyDescent="0.25">
      <c r="A52" s="47" t="s">
        <v>27</v>
      </c>
      <c r="C52" s="53" t="s">
        <v>27</v>
      </c>
      <c r="D52" s="168">
        <f>SUM(D50:D51)</f>
        <v>4131216</v>
      </c>
      <c r="F52" s="171">
        <f t="shared" ref="F52:Q52" si="49">+F50+F51</f>
        <v>344267.99999999994</v>
      </c>
      <c r="G52" s="171">
        <f t="shared" si="49"/>
        <v>344267.99999999994</v>
      </c>
      <c r="H52" s="171">
        <f t="shared" si="49"/>
        <v>344267.99999999994</v>
      </c>
      <c r="I52" s="171">
        <f t="shared" si="49"/>
        <v>344267.99999999994</v>
      </c>
      <c r="J52" s="171">
        <f t="shared" si="49"/>
        <v>344267.99999999994</v>
      </c>
      <c r="K52" s="171">
        <f t="shared" si="49"/>
        <v>344267.99999999994</v>
      </c>
      <c r="L52" s="171">
        <f t="shared" si="49"/>
        <v>344267.99999999994</v>
      </c>
      <c r="M52" s="171">
        <f t="shared" si="49"/>
        <v>344267.99999999994</v>
      </c>
      <c r="N52" s="171">
        <f t="shared" si="49"/>
        <v>344267.99999999994</v>
      </c>
      <c r="O52" s="171">
        <f t="shared" si="49"/>
        <v>344267.99999999994</v>
      </c>
      <c r="P52" s="171">
        <f t="shared" si="49"/>
        <v>344267.99999999994</v>
      </c>
      <c r="Q52" s="171">
        <f t="shared" si="49"/>
        <v>344267.99999999994</v>
      </c>
      <c r="S52" s="171">
        <f t="shared" si="46"/>
        <v>4131215.9999999995</v>
      </c>
      <c r="T52" s="165" t="b">
        <f t="shared" si="47"/>
        <v>1</v>
      </c>
    </row>
    <row r="53" spans="1:20" x14ac:dyDescent="0.25">
      <c r="A53" s="54" t="s">
        <v>28</v>
      </c>
      <c r="B53" s="48">
        <v>32</v>
      </c>
      <c r="C53" s="57" t="s">
        <v>28</v>
      </c>
      <c r="D53" s="170">
        <v>-59450</v>
      </c>
      <c r="F53" s="169">
        <f>$D$53/12</f>
        <v>-4954.166666666667</v>
      </c>
      <c r="G53" s="169">
        <f t="shared" ref="G53:Q53" si="50">$D$53/12</f>
        <v>-4954.166666666667</v>
      </c>
      <c r="H53" s="169">
        <f t="shared" si="50"/>
        <v>-4954.166666666667</v>
      </c>
      <c r="I53" s="169">
        <f t="shared" si="50"/>
        <v>-4954.166666666667</v>
      </c>
      <c r="J53" s="169">
        <f t="shared" si="50"/>
        <v>-4954.166666666667</v>
      </c>
      <c r="K53" s="169">
        <f t="shared" si="50"/>
        <v>-4954.166666666667</v>
      </c>
      <c r="L53" s="169">
        <f t="shared" si="50"/>
        <v>-4954.166666666667</v>
      </c>
      <c r="M53" s="169">
        <f t="shared" si="50"/>
        <v>-4954.166666666667</v>
      </c>
      <c r="N53" s="169">
        <f t="shared" si="50"/>
        <v>-4954.166666666667</v>
      </c>
      <c r="O53" s="169">
        <f t="shared" si="50"/>
        <v>-4954.166666666667</v>
      </c>
      <c r="P53" s="169">
        <f t="shared" si="50"/>
        <v>-4954.166666666667</v>
      </c>
      <c r="Q53" s="169">
        <f t="shared" si="50"/>
        <v>-4954.166666666667</v>
      </c>
      <c r="S53" s="169">
        <f t="shared" si="46"/>
        <v>-59449.999999999993</v>
      </c>
      <c r="T53" s="165" t="b">
        <f t="shared" si="47"/>
        <v>1</v>
      </c>
    </row>
    <row r="54" spans="1:20" x14ac:dyDescent="0.25">
      <c r="A54" s="54" t="s">
        <v>29</v>
      </c>
      <c r="B54" s="48">
        <v>33</v>
      </c>
      <c r="C54" s="57" t="s">
        <v>29</v>
      </c>
      <c r="D54" s="170">
        <v>-334105</v>
      </c>
      <c r="F54" s="169">
        <f>$D$54/12</f>
        <v>-27842.083333333332</v>
      </c>
      <c r="G54" s="169">
        <f t="shared" ref="G54:Q54" si="51">$D$54/12</f>
        <v>-27842.083333333332</v>
      </c>
      <c r="H54" s="169">
        <f t="shared" si="51"/>
        <v>-27842.083333333332</v>
      </c>
      <c r="I54" s="169">
        <f t="shared" si="51"/>
        <v>-27842.083333333332</v>
      </c>
      <c r="J54" s="169">
        <f t="shared" si="51"/>
        <v>-27842.083333333332</v>
      </c>
      <c r="K54" s="169">
        <f t="shared" si="51"/>
        <v>-27842.083333333332</v>
      </c>
      <c r="L54" s="169">
        <f t="shared" si="51"/>
        <v>-27842.083333333332</v>
      </c>
      <c r="M54" s="169">
        <f t="shared" si="51"/>
        <v>-27842.083333333332</v>
      </c>
      <c r="N54" s="169">
        <f t="shared" si="51"/>
        <v>-27842.083333333332</v>
      </c>
      <c r="O54" s="169">
        <f t="shared" si="51"/>
        <v>-27842.083333333332</v>
      </c>
      <c r="P54" s="169">
        <f t="shared" si="51"/>
        <v>-27842.083333333332</v>
      </c>
      <c r="Q54" s="169">
        <f t="shared" si="51"/>
        <v>-27842.083333333332</v>
      </c>
      <c r="S54" s="169">
        <f t="shared" si="46"/>
        <v>-334105</v>
      </c>
      <c r="T54" s="165" t="b">
        <f t="shared" si="47"/>
        <v>1</v>
      </c>
    </row>
    <row r="55" spans="1:20" ht="15.75" thickBot="1" x14ac:dyDescent="0.3">
      <c r="A55" s="58" t="s">
        <v>30</v>
      </c>
      <c r="C55" s="53" t="s">
        <v>30</v>
      </c>
      <c r="D55" s="168">
        <f>SUM(D52:D54)</f>
        <v>3737661</v>
      </c>
      <c r="F55" s="167">
        <f t="shared" ref="F55:Q55" si="52">+SUM(F52:F54)</f>
        <v>311471.74999999994</v>
      </c>
      <c r="G55" s="167">
        <f t="shared" si="52"/>
        <v>311471.74999999994</v>
      </c>
      <c r="H55" s="167">
        <f t="shared" si="52"/>
        <v>311471.74999999994</v>
      </c>
      <c r="I55" s="167">
        <f t="shared" si="52"/>
        <v>311471.74999999994</v>
      </c>
      <c r="J55" s="167">
        <f t="shared" si="52"/>
        <v>311471.74999999994</v>
      </c>
      <c r="K55" s="167">
        <f t="shared" si="52"/>
        <v>311471.74999999994</v>
      </c>
      <c r="L55" s="167">
        <f t="shared" si="52"/>
        <v>311471.74999999994</v>
      </c>
      <c r="M55" s="167">
        <f t="shared" si="52"/>
        <v>311471.74999999994</v>
      </c>
      <c r="N55" s="167">
        <f t="shared" si="52"/>
        <v>311471.74999999994</v>
      </c>
      <c r="O55" s="167">
        <f t="shared" si="52"/>
        <v>311471.74999999994</v>
      </c>
      <c r="P55" s="167">
        <f t="shared" si="52"/>
        <v>311471.74999999994</v>
      </c>
      <c r="Q55" s="167">
        <f t="shared" si="52"/>
        <v>311471.74999999994</v>
      </c>
      <c r="S55" s="167">
        <f t="shared" si="46"/>
        <v>3737660.9999999995</v>
      </c>
      <c r="T55" s="165" t="b">
        <f t="shared" si="47"/>
        <v>1</v>
      </c>
    </row>
    <row r="56" spans="1:20" x14ac:dyDescent="0.25">
      <c r="C56" s="59"/>
      <c r="D56" s="60"/>
      <c r="S56" s="166"/>
      <c r="T56" s="165"/>
    </row>
    <row r="57" spans="1:20" x14ac:dyDescent="0.25">
      <c r="C57" s="44" t="s">
        <v>167</v>
      </c>
    </row>
    <row r="58" spans="1:20" x14ac:dyDescent="0.25">
      <c r="D58" s="260"/>
    </row>
    <row r="59" spans="1:20" x14ac:dyDescent="0.25">
      <c r="D59" s="193"/>
    </row>
    <row r="60" spans="1:20" x14ac:dyDescent="0.25">
      <c r="D60" s="166"/>
    </row>
  </sheetData>
  <mergeCells count="2">
    <mergeCell ref="C2:D2"/>
    <mergeCell ref="C3:D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13F9-D8AA-4816-AB6F-F8CC9451B7E4}">
  <dimension ref="A3:F17"/>
  <sheetViews>
    <sheetView workbookViewId="0">
      <selection activeCell="R29" sqref="R29"/>
    </sheetView>
  </sheetViews>
  <sheetFormatPr defaultRowHeight="15" x14ac:dyDescent="0.25"/>
  <cols>
    <col min="1" max="1" width="26.140625" bestFit="1" customWidth="1"/>
    <col min="3" max="3" width="6.85546875" bestFit="1" customWidth="1"/>
    <col min="4" max="4" width="8.5703125" customWidth="1"/>
    <col min="5" max="5" width="17.28515625" bestFit="1" customWidth="1"/>
    <col min="6" max="6" width="13.42578125" bestFit="1" customWidth="1"/>
  </cols>
  <sheetData>
    <row r="3" spans="1:6" x14ac:dyDescent="0.25">
      <c r="D3" t="s">
        <v>197</v>
      </c>
    </row>
    <row r="4" spans="1:6" x14ac:dyDescent="0.25">
      <c r="A4" s="310"/>
      <c r="C4" t="s">
        <v>198</v>
      </c>
      <c r="D4" t="s">
        <v>199</v>
      </c>
    </row>
    <row r="5" spans="1:6" x14ac:dyDescent="0.25">
      <c r="A5" t="s">
        <v>212</v>
      </c>
      <c r="C5" t="s">
        <v>210</v>
      </c>
      <c r="D5">
        <v>25</v>
      </c>
    </row>
    <row r="6" spans="1:6" x14ac:dyDescent="0.25">
      <c r="C6" t="s">
        <v>194</v>
      </c>
      <c r="D6">
        <v>25</v>
      </c>
    </row>
    <row r="7" spans="1:6" x14ac:dyDescent="0.25">
      <c r="C7" t="s">
        <v>209</v>
      </c>
      <c r="D7">
        <v>25</v>
      </c>
    </row>
    <row r="8" spans="1:6" x14ac:dyDescent="0.25">
      <c r="C8" t="s">
        <v>208</v>
      </c>
      <c r="D8">
        <v>25</v>
      </c>
      <c r="E8" s="366">
        <v>138848713.16</v>
      </c>
    </row>
    <row r="9" spans="1:6" x14ac:dyDescent="0.25">
      <c r="C9" t="s">
        <v>200</v>
      </c>
      <c r="D9">
        <v>25</v>
      </c>
      <c r="E9" s="366">
        <v>135954190.63</v>
      </c>
    </row>
    <row r="10" spans="1:6" x14ac:dyDescent="0.25">
      <c r="C10" t="s">
        <v>201</v>
      </c>
      <c r="D10">
        <v>25</v>
      </c>
      <c r="E10" s="366">
        <v>153106584.30000001</v>
      </c>
      <c r="F10" s="367"/>
    </row>
    <row r="11" spans="1:6" x14ac:dyDescent="0.25">
      <c r="C11" t="s">
        <v>202</v>
      </c>
      <c r="D11">
        <v>24</v>
      </c>
      <c r="E11" s="366">
        <v>139744306.28</v>
      </c>
    </row>
    <row r="12" spans="1:6" x14ac:dyDescent="0.25">
      <c r="C12" t="s">
        <v>203</v>
      </c>
      <c r="D12">
        <v>24</v>
      </c>
      <c r="E12" s="366">
        <v>149845541.21000001</v>
      </c>
    </row>
    <row r="13" spans="1:6" x14ac:dyDescent="0.25">
      <c r="C13" t="s">
        <v>204</v>
      </c>
      <c r="D13">
        <v>24</v>
      </c>
      <c r="E13" s="366">
        <v>197310108.72</v>
      </c>
    </row>
    <row r="14" spans="1:6" x14ac:dyDescent="0.25">
      <c r="C14" t="s">
        <v>205</v>
      </c>
      <c r="D14">
        <v>24</v>
      </c>
      <c r="E14" s="366">
        <v>199290013.16999999</v>
      </c>
    </row>
    <row r="15" spans="1:6" x14ac:dyDescent="0.25">
      <c r="C15" t="s">
        <v>206</v>
      </c>
      <c r="D15">
        <v>24</v>
      </c>
      <c r="E15" s="366">
        <v>210962991.19999999</v>
      </c>
    </row>
    <row r="16" spans="1:6" ht="15.75" thickBot="1" x14ac:dyDescent="0.3">
      <c r="C16" t="s">
        <v>207</v>
      </c>
      <c r="D16">
        <v>24</v>
      </c>
      <c r="E16" s="369">
        <v>212341742.77000001</v>
      </c>
    </row>
    <row r="17" spans="5:5" x14ac:dyDescent="0.25">
      <c r="E17" s="370">
        <f>SUM(E5:E16)</f>
        <v>1537404191.4400001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6FC1-43FE-4365-ADAD-20676C113C44}">
  <dimension ref="C1:F13"/>
  <sheetViews>
    <sheetView workbookViewId="0">
      <selection activeCell="L18" sqref="L18"/>
    </sheetView>
  </sheetViews>
  <sheetFormatPr defaultRowHeight="15" x14ac:dyDescent="0.25"/>
  <cols>
    <col min="3" max="3" width="20.5703125" bestFit="1" customWidth="1"/>
    <col min="5" max="5" width="10.42578125" bestFit="1" customWidth="1"/>
    <col min="6" max="6" width="20.85546875" style="305" customWidth="1"/>
  </cols>
  <sheetData>
    <row r="1" spans="3:6" x14ac:dyDescent="0.25">
      <c r="E1" s="5" t="s">
        <v>211</v>
      </c>
      <c r="F1" s="368"/>
    </row>
    <row r="3" spans="3:6" x14ac:dyDescent="0.25">
      <c r="C3" t="s">
        <v>213</v>
      </c>
    </row>
    <row r="13" spans="3:6" x14ac:dyDescent="0.25">
      <c r="F13" s="306"/>
    </row>
  </sheetData>
  <phoneticPr fontId="5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showGridLines="0" zoomScaleNormal="100" workbookViewId="0"/>
  </sheetViews>
  <sheetFormatPr defaultColWidth="8.85546875" defaultRowHeight="15" x14ac:dyDescent="0.25"/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P54"/>
  <sheetViews>
    <sheetView showGridLines="0" topLeftCell="A6" zoomScale="115" zoomScaleNormal="115" workbookViewId="0">
      <selection activeCell="C8" sqref="C8"/>
    </sheetView>
  </sheetViews>
  <sheetFormatPr defaultColWidth="12" defaultRowHeight="15" x14ac:dyDescent="0.25"/>
  <cols>
    <col min="1" max="1" width="2.5703125" customWidth="1"/>
    <col min="2" max="2" width="2.85546875" bestFit="1" customWidth="1"/>
    <col min="3" max="3" width="47.42578125" bestFit="1" customWidth="1"/>
    <col min="4" max="4" width="2.42578125" customWidth="1"/>
    <col min="5" max="5" width="7.5703125" bestFit="1" customWidth="1"/>
    <col min="6" max="6" width="7.42578125" customWidth="1"/>
    <col min="7" max="7" width="11" bestFit="1" customWidth="1"/>
    <col min="8" max="8" width="11.42578125" bestFit="1" customWidth="1"/>
    <col min="9" max="9" width="2.42578125" customWidth="1"/>
    <col min="10" max="10" width="12.140625" customWidth="1"/>
    <col min="11" max="11" width="7.42578125" customWidth="1"/>
    <col min="12" max="12" width="13.42578125" customWidth="1"/>
    <col min="13" max="13" width="13.5703125" customWidth="1"/>
    <col min="14" max="14" width="2.5703125" customWidth="1"/>
    <col min="15" max="15" width="18.42578125" customWidth="1"/>
    <col min="16" max="16" width="7.42578125" customWidth="1"/>
    <col min="17" max="17" width="12.42578125" customWidth="1"/>
    <col min="18" max="18" width="12.85546875" customWidth="1"/>
    <col min="19" max="19" width="2.42578125" customWidth="1"/>
  </cols>
  <sheetData>
    <row r="1" spans="2:14" s="123" customFormat="1" ht="15.75" x14ac:dyDescent="0.25">
      <c r="C1" s="126"/>
    </row>
    <row r="2" spans="2:14" s="123" customFormat="1" ht="15.75" x14ac:dyDescent="0.25">
      <c r="B2" s="373" t="s">
        <v>1</v>
      </c>
      <c r="C2" s="373"/>
      <c r="D2" s="373"/>
      <c r="E2" s="373"/>
      <c r="J2" s="124" t="s">
        <v>16</v>
      </c>
    </row>
    <row r="3" spans="2:14" s="123" customFormat="1" ht="15.75" x14ac:dyDescent="0.25">
      <c r="B3" s="373" t="s">
        <v>17</v>
      </c>
      <c r="C3" s="373"/>
      <c r="D3" s="373"/>
      <c r="E3" s="373"/>
      <c r="J3" s="124"/>
    </row>
    <row r="4" spans="2:14" s="123" customFormat="1" ht="15.75" x14ac:dyDescent="0.25">
      <c r="B4" s="374" t="s">
        <v>18</v>
      </c>
      <c r="C4" s="374"/>
      <c r="D4" s="374"/>
      <c r="E4" s="374"/>
    </row>
    <row r="5" spans="2:14" s="123" customFormat="1" ht="15.75" x14ac:dyDescent="0.25">
      <c r="B5" s="128" t="s">
        <v>19</v>
      </c>
      <c r="C5" s="127">
        <f>+Cover!$L$4</f>
        <v>45838</v>
      </c>
      <c r="D5" s="129"/>
      <c r="E5" s="129"/>
    </row>
    <row r="6" spans="2:14" s="123" customFormat="1" ht="15.75" x14ac:dyDescent="0.25">
      <c r="B6" s="125"/>
      <c r="C6" s="125"/>
      <c r="D6" s="125"/>
      <c r="E6" s="125"/>
    </row>
    <row r="7" spans="2:14" ht="28.5" x14ac:dyDescent="0.45">
      <c r="C7" s="3" t="s">
        <v>216</v>
      </c>
    </row>
    <row r="8" spans="2:14" x14ac:dyDescent="0.25">
      <c r="C8" t="s">
        <v>20</v>
      </c>
      <c r="E8" s="372">
        <v>45658</v>
      </c>
      <c r="F8" s="372"/>
      <c r="G8" s="372"/>
      <c r="H8" s="372"/>
      <c r="J8" s="106" t="s">
        <v>21</v>
      </c>
      <c r="K8" s="107"/>
      <c r="L8" s="107"/>
      <c r="M8" s="107"/>
    </row>
    <row r="9" spans="2:14" ht="15" hidden="1" customHeight="1" x14ac:dyDescent="0.25">
      <c r="E9" s="120">
        <f>+EOMONTH(E8,0)</f>
        <v>45688</v>
      </c>
      <c r="F9" s="121"/>
      <c r="G9" s="121"/>
      <c r="H9" s="121"/>
      <c r="J9" s="106" t="e">
        <f>+EOMONTH(J8,0)</f>
        <v>#VALUE!</v>
      </c>
      <c r="K9" s="107"/>
      <c r="L9" s="107"/>
      <c r="M9" s="107"/>
    </row>
    <row r="10" spans="2:14" s="5" customFormat="1" ht="45" customHeight="1" collapsed="1" x14ac:dyDescent="0.25">
      <c r="C10" s="119" t="s">
        <v>22</v>
      </c>
      <c r="D10" s="4"/>
      <c r="E10" s="119" t="str">
        <f>+TEXT(E$8,"MMM-YY ") &amp; "Budget"</f>
        <v>Jan-25 Budget</v>
      </c>
      <c r="F10" s="119" t="str">
        <f>+TEXT(E$8,"MMM-YY ") &amp; "Actual"</f>
        <v>Jan-25 Actual</v>
      </c>
      <c r="G10" s="119" t="str">
        <f>+TEXT(E$8,"MMM-YY ") &amp; "Variance ($)"</f>
        <v>Jan-25 Variance ($)</v>
      </c>
      <c r="H10" s="119" t="str">
        <f>+TEXT(E$8,"MMM-YY ") &amp; "Variance (%)"</f>
        <v>Jan-25 Variance (%)</v>
      </c>
      <c r="I10" s="4"/>
      <c r="J10" s="108" t="str">
        <f>+TEXT(J$8,"MMM-YY ") &amp; "Certified Budget"</f>
        <v>YTD Certified Budget</v>
      </c>
      <c r="K10" s="108" t="str">
        <f>+TEXT(J$8,"MMM-YY ") &amp; "Actual"</f>
        <v>YTD Actual</v>
      </c>
      <c r="L10" s="108" t="str">
        <f>+TEXT(J$8,"MMM-YY ") &amp; "Variance ($)"</f>
        <v>YTD Variance ($)</v>
      </c>
      <c r="M10" s="108" t="str">
        <f>+TEXT(J$8,"MMM-YY ") &amp; "Variance (%)"</f>
        <v>YTD Variance (%)</v>
      </c>
      <c r="N10" s="4"/>
    </row>
    <row r="11" spans="2:14" s="5" customFormat="1" ht="3.95" customHeigh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70" t="s">
        <v>23</v>
      </c>
      <c r="C12" s="113" t="s">
        <v>24</v>
      </c>
      <c r="D12" s="6"/>
      <c r="I12" s="6"/>
      <c r="N12" s="6"/>
    </row>
    <row r="13" spans="2:14" s="5" customFormat="1" x14ac:dyDescent="0.25">
      <c r="C13" s="15" t="s">
        <v>25</v>
      </c>
      <c r="D13"/>
      <c r="E13" s="100">
        <f>+_xlfn.XLOOKUP($E$10,'Monthly Revenues'!$E$10:$BP$10,'Monthly Revenues'!$E58:$BP58,0)</f>
        <v>0</v>
      </c>
      <c r="F13" s="100">
        <f>+_xlfn.XLOOKUP($F$10,'Monthly Revenues'!$E$10:$BP$10,'Monthly Revenues'!$E58:$BP58,0)</f>
        <v>0</v>
      </c>
      <c r="G13" s="114">
        <f t="shared" ref="G13:G18" si="0">F13-E13</f>
        <v>0</v>
      </c>
      <c r="H13" s="115" t="str">
        <f t="shared" ref="H13:H18" si="1">IFERROR(G13/E13,"n.a.")</f>
        <v>n.a.</v>
      </c>
      <c r="I13"/>
      <c r="J13" s="100">
        <f>+'Monthly Revenues'!BM58</f>
        <v>985.69475000000023</v>
      </c>
      <c r="K13" s="100">
        <f>+'Monthly Revenues'!BN58</f>
        <v>0</v>
      </c>
      <c r="L13" s="114">
        <f t="shared" ref="L13:L18" si="2">K13-J13</f>
        <v>-985.69475000000023</v>
      </c>
      <c r="M13" s="115">
        <f t="shared" ref="M13:M18" si="3">IFERROR(L13/J13,"n.a.")</f>
        <v>-1</v>
      </c>
    </row>
    <row r="14" spans="2:14" x14ac:dyDescent="0.25">
      <c r="C14" s="110" t="s">
        <v>26</v>
      </c>
      <c r="E14" s="100">
        <f>+_xlfn.XLOOKUP($E$10,'Monthly Revenues'!$E$10:$BP$10,'Monthly Revenues'!$E59:$BP59,0)</f>
        <v>0</v>
      </c>
      <c r="F14" s="100">
        <f>+_xlfn.XLOOKUP($F$10,'Monthly Revenues'!$E$10:$BP$10,'Monthly Revenues'!$E59:$BP59,0)</f>
        <v>0</v>
      </c>
      <c r="G14" s="114">
        <f t="shared" si="0"/>
        <v>0</v>
      </c>
      <c r="H14" s="115" t="str">
        <f t="shared" si="1"/>
        <v>n.a.</v>
      </c>
      <c r="J14" s="100">
        <f>+'Monthly Revenues'!BM59</f>
        <v>47.109250000000003</v>
      </c>
      <c r="K14" s="100">
        <f>+'Monthly Revenues'!BN59</f>
        <v>0</v>
      </c>
      <c r="L14" s="114">
        <f t="shared" si="2"/>
        <v>-47.109250000000003</v>
      </c>
      <c r="M14" s="115">
        <f t="shared" si="3"/>
        <v>-1</v>
      </c>
    </row>
    <row r="15" spans="2:14" s="5" customFormat="1" x14ac:dyDescent="0.25">
      <c r="C15" s="15" t="s">
        <v>27</v>
      </c>
      <c r="D15"/>
      <c r="E15" s="14">
        <f>SUM(E13:E14)</f>
        <v>0</v>
      </c>
      <c r="F15" s="14">
        <f>SUM(F13:F14)</f>
        <v>0</v>
      </c>
      <c r="G15" s="14">
        <f t="shared" si="0"/>
        <v>0</v>
      </c>
      <c r="H15" s="115" t="str">
        <f t="shared" si="1"/>
        <v>n.a.</v>
      </c>
      <c r="I15"/>
      <c r="J15" s="14">
        <f>SUM(J13:J14)</f>
        <v>1032.8040000000003</v>
      </c>
      <c r="K15" s="14">
        <f>SUM(K13:K14)</f>
        <v>0</v>
      </c>
      <c r="L15" s="14">
        <f t="shared" si="2"/>
        <v>-1032.8040000000003</v>
      </c>
      <c r="M15" s="115">
        <f t="shared" si="3"/>
        <v>-1</v>
      </c>
    </row>
    <row r="16" spans="2:14" x14ac:dyDescent="0.25">
      <c r="C16" s="110" t="s">
        <v>28</v>
      </c>
      <c r="E16" s="100">
        <f>+_xlfn.XLOOKUP($E$10,'Monthly Revenues'!$E$10:$BP$10,'Monthly Revenues'!$E61:$BP61,0)</f>
        <v>0</v>
      </c>
      <c r="F16" s="100">
        <f>+_xlfn.XLOOKUP($F$10,'Monthly Revenues'!$E$10:$BP$10,'Monthly Revenues'!$E61:$BP61,0)</f>
        <v>0</v>
      </c>
      <c r="G16" s="101">
        <f t="shared" si="0"/>
        <v>0</v>
      </c>
      <c r="H16" s="102" t="str">
        <f t="shared" si="1"/>
        <v>n.a.</v>
      </c>
      <c r="J16" s="100">
        <f>+'Monthly Revenues'!BM61</f>
        <v>-14.862500000000001</v>
      </c>
      <c r="K16" s="100">
        <f>+'Monthly Revenues'!BN61</f>
        <v>0</v>
      </c>
      <c r="L16" s="101">
        <f t="shared" si="2"/>
        <v>14.862500000000001</v>
      </c>
      <c r="M16" s="102">
        <f t="shared" si="3"/>
        <v>-1</v>
      </c>
    </row>
    <row r="17" spans="2:16" x14ac:dyDescent="0.25">
      <c r="C17" s="110" t="s">
        <v>29</v>
      </c>
      <c r="E17" s="100">
        <f>+_xlfn.XLOOKUP($E$10,'Monthly Revenues'!$E$10:$BP$10,'Monthly Revenues'!$E62:$BP62,0)</f>
        <v>0</v>
      </c>
      <c r="F17" s="100">
        <f>+_xlfn.XLOOKUP($F$10,'Monthly Revenues'!$E$10:$BP$10,'Monthly Revenues'!$E62:$BP62,0)</f>
        <v>0</v>
      </c>
      <c r="G17" s="101">
        <f t="shared" si="0"/>
        <v>0</v>
      </c>
      <c r="H17" s="102" t="str">
        <f t="shared" si="1"/>
        <v>n.a.</v>
      </c>
      <c r="J17" s="100">
        <f>+'Monthly Revenues'!BM62</f>
        <v>-83.52624999999999</v>
      </c>
      <c r="K17" s="100">
        <f>+'Monthly Revenues'!BN62</f>
        <v>0</v>
      </c>
      <c r="L17" s="101">
        <f t="shared" si="2"/>
        <v>83.52624999999999</v>
      </c>
      <c r="M17" s="102">
        <f t="shared" si="3"/>
        <v>-1</v>
      </c>
    </row>
    <row r="18" spans="2:16" s="5" customFormat="1" ht="15.75" thickBot="1" x14ac:dyDescent="0.3">
      <c r="C18" s="109" t="s">
        <v>30</v>
      </c>
      <c r="E18" s="29">
        <f>SUM(E15:E17)</f>
        <v>0</v>
      </c>
      <c r="F18" s="30">
        <f>SUM(F15:F17)</f>
        <v>0</v>
      </c>
      <c r="G18" s="29">
        <f t="shared" si="0"/>
        <v>0</v>
      </c>
      <c r="H18" s="37" t="str">
        <f t="shared" si="1"/>
        <v>n.a.</v>
      </c>
      <c r="J18" s="29">
        <f>SUM(J15:J17)</f>
        <v>934.41525000000036</v>
      </c>
      <c r="K18" s="40">
        <f>SUM(K15:K17)</f>
        <v>0</v>
      </c>
      <c r="L18" s="29">
        <f t="shared" si="2"/>
        <v>-934.41525000000036</v>
      </c>
      <c r="M18" s="37">
        <f t="shared" si="3"/>
        <v>-1</v>
      </c>
      <c r="P18" s="118">
        <v>44378</v>
      </c>
    </row>
    <row r="19" spans="2:16" ht="3.95" customHeight="1" thickTop="1" x14ac:dyDescent="0.25">
      <c r="C19" s="7"/>
      <c r="E19" s="98"/>
      <c r="P19" s="118">
        <f>+EDATE(P18,1)</f>
        <v>44409</v>
      </c>
    </row>
    <row r="20" spans="2:16" x14ac:dyDescent="0.25">
      <c r="B20" s="70" t="s">
        <v>31</v>
      </c>
      <c r="C20" s="113" t="s">
        <v>32</v>
      </c>
      <c r="D20" s="6"/>
      <c r="E20" s="98"/>
      <c r="P20" s="118">
        <f t="shared" ref="P20:P24" si="4">+EDATE(P19,1)</f>
        <v>44440</v>
      </c>
    </row>
    <row r="21" spans="2:16" x14ac:dyDescent="0.25">
      <c r="C21" s="15" t="s">
        <v>33</v>
      </c>
      <c r="E21" s="245">
        <f>+_xlfn.XLOOKUP($E$10,'Monthly Expenses'!$T$10:$BQ$10,'Monthly Expenses'!$T16:$BQ16,0)</f>
        <v>157.89599999999999</v>
      </c>
      <c r="F21" s="117">
        <f>+_xlfn.XLOOKUP($F$10,'Monthly Expenses'!$T$10:$BQ$10,'Monthly Expenses'!$T16:$BQ16,0)</f>
        <v>156.17863328000001</v>
      </c>
      <c r="G21" s="116">
        <f>E21-F21</f>
        <v>1.7173667199999727</v>
      </c>
      <c r="H21" s="115">
        <f>IFERROR(G21/E21,"")</f>
        <v>1.0876568880782115E-2</v>
      </c>
      <c r="J21" s="117">
        <f>+'Monthly Expenses'!BN16</f>
        <v>1894.7519999999997</v>
      </c>
      <c r="K21" s="117">
        <f>+'Monthly Expenses'!BO16</f>
        <v>1948.8133365300002</v>
      </c>
      <c r="L21" s="14">
        <f>J21-K21</f>
        <v>-54.061336530000517</v>
      </c>
      <c r="M21" s="115">
        <f t="shared" ref="M21" si="5">IFERROR(L21/J21,"n.a.")</f>
        <v>-2.8532143800349873E-2</v>
      </c>
      <c r="P21" s="118">
        <f t="shared" si="4"/>
        <v>44470</v>
      </c>
    </row>
    <row r="22" spans="2:16" ht="3.95" customHeight="1" x14ac:dyDescent="0.25">
      <c r="C22" s="95"/>
      <c r="D22" s="5"/>
      <c r="E22" s="98"/>
      <c r="F22" s="17"/>
      <c r="G22" s="104"/>
      <c r="H22" s="105"/>
      <c r="J22" s="14"/>
      <c r="K22" s="17"/>
      <c r="L22" s="104"/>
      <c r="M22" s="105"/>
      <c r="P22" s="118">
        <f t="shared" si="4"/>
        <v>44501</v>
      </c>
    </row>
    <row r="23" spans="2:16" x14ac:dyDescent="0.25">
      <c r="B23" s="70"/>
      <c r="C23" s="111" t="s">
        <v>34</v>
      </c>
      <c r="D23" s="5"/>
      <c r="E23" s="98"/>
      <c r="F23" s="17"/>
      <c r="G23" s="104"/>
      <c r="H23" s="105"/>
      <c r="J23" s="14"/>
      <c r="K23" s="17"/>
      <c r="L23" s="104"/>
      <c r="M23" s="105"/>
      <c r="P23" s="118">
        <f t="shared" si="4"/>
        <v>44531</v>
      </c>
    </row>
    <row r="24" spans="2:16" x14ac:dyDescent="0.25">
      <c r="C24" s="15" t="s">
        <v>35</v>
      </c>
      <c r="E24" s="245">
        <f>+_xlfn.XLOOKUP($E$10,'Monthly Expenses'!$T$10:$BQ$10,'Monthly Expenses'!$T26:$BQ26,0)</f>
        <v>27.053900504871109</v>
      </c>
      <c r="F24" s="117">
        <f>+_xlfn.XLOOKUP($F$10,'Monthly Expenses'!$T$10:$BQ$10,'Monthly Expenses'!$T26:$BQ26,0)</f>
        <v>21.020835100000003</v>
      </c>
      <c r="G24" s="116">
        <f>E24-F24</f>
        <v>6.0330654048711061</v>
      </c>
      <c r="H24" s="115">
        <f>IFERROR(G24/E24,"")</f>
        <v>0.22300168523887492</v>
      </c>
      <c r="J24" s="117">
        <f>+'Monthly Expenses'!BN26</f>
        <v>324.64680605845336</v>
      </c>
      <c r="K24" s="117">
        <f>+'Monthly Expenses'!BO26</f>
        <v>310.69042518999998</v>
      </c>
      <c r="L24" s="116">
        <f>J24-K24</f>
        <v>13.95638086845338</v>
      </c>
      <c r="M24" s="115">
        <f>IFERROR(L24/J24,"")</f>
        <v>4.2989429151939672E-2</v>
      </c>
      <c r="P24" s="118">
        <f t="shared" si="4"/>
        <v>44562</v>
      </c>
    </row>
    <row r="25" spans="2:16" x14ac:dyDescent="0.25">
      <c r="C25" s="95" t="s">
        <v>36</v>
      </c>
      <c r="E25" s="32">
        <f>SUM(E24:E24)</f>
        <v>27.053900504871109</v>
      </c>
      <c r="F25" s="32">
        <f>SUM(F24:F24)</f>
        <v>21.020835100000003</v>
      </c>
      <c r="G25" s="32">
        <f>E25-F25</f>
        <v>6.0330654048711061</v>
      </c>
      <c r="H25" s="34">
        <f>IFERROR(G25/E25,"")</f>
        <v>0.22300168523887492</v>
      </c>
      <c r="J25" s="32">
        <f>SUM(J24:J24)</f>
        <v>324.64680605845336</v>
      </c>
      <c r="K25" s="32">
        <f>SUM(K24:K24)</f>
        <v>310.69042518999998</v>
      </c>
      <c r="L25" s="32">
        <f>J25-K25</f>
        <v>13.95638086845338</v>
      </c>
      <c r="M25" s="34">
        <f>IFERROR(L25/J25,"")</f>
        <v>4.2989429151939672E-2</v>
      </c>
      <c r="P25" s="118"/>
    </row>
    <row r="26" spans="2:16" ht="3.95" customHeight="1" x14ac:dyDescent="0.25">
      <c r="C26" s="95"/>
      <c r="E26" s="98"/>
      <c r="F26" s="17"/>
      <c r="G26" s="104"/>
      <c r="H26" s="105"/>
      <c r="J26" s="14"/>
      <c r="K26" s="17"/>
      <c r="L26" s="104"/>
      <c r="M26" s="105"/>
    </row>
    <row r="27" spans="2:16" x14ac:dyDescent="0.25">
      <c r="B27" s="70"/>
      <c r="C27" s="111" t="s">
        <v>37</v>
      </c>
      <c r="E27" s="98"/>
      <c r="F27" s="17"/>
      <c r="G27" s="104"/>
      <c r="H27" s="105"/>
      <c r="J27" s="14"/>
      <c r="K27" s="17"/>
      <c r="L27" s="104"/>
      <c r="M27" s="105"/>
    </row>
    <row r="28" spans="2:16" s="44" customFormat="1" x14ac:dyDescent="0.25">
      <c r="C28" s="15" t="s">
        <v>38</v>
      </c>
      <c r="D28" s="72">
        <v>16756.74973602562</v>
      </c>
      <c r="E28" s="245">
        <f>+_xlfn.XLOOKUP($E$10,'Monthly Expenses'!$T$10:$BQ$10,'Monthly Expenses'!$T34:$BQ34,0)</f>
        <v>0.63041666666666663</v>
      </c>
      <c r="F28" s="117">
        <f>+_xlfn.XLOOKUP($F$10,'Monthly Expenses'!$T$10:$BQ$10,'Monthly Expenses'!$T34:$BQ34,0)</f>
        <v>0</v>
      </c>
      <c r="G28" s="116">
        <f>E28-F28</f>
        <v>0.63041666666666663</v>
      </c>
      <c r="H28" s="115">
        <f>IFERROR(G28/E28,"")</f>
        <v>1</v>
      </c>
      <c r="J28" s="117">
        <f>+'Monthly Expenses'!BN34</f>
        <v>1.8912499999999999</v>
      </c>
      <c r="K28" s="117">
        <f>+'Monthly Expenses'!BO34</f>
        <v>0</v>
      </c>
      <c r="L28" s="116">
        <f>J28-K28</f>
        <v>1.8912499999999999</v>
      </c>
      <c r="M28" s="115">
        <f>IFERROR(L28/J28,"")</f>
        <v>1</v>
      </c>
    </row>
    <row r="29" spans="2:16" s="44" customFormat="1" x14ac:dyDescent="0.25">
      <c r="C29" s="15" t="s">
        <v>39</v>
      </c>
      <c r="D29" s="72">
        <v>86556.076569341662</v>
      </c>
      <c r="E29" s="245">
        <f>+_xlfn.XLOOKUP($E$10,'Monthly Expenses'!$T$10:$BQ$10,'Monthly Expenses'!$T50:$BQ50,0)</f>
        <v>6.2286666666666664</v>
      </c>
      <c r="F29" s="117">
        <f>+_xlfn.XLOOKUP($F$10,'Monthly Expenses'!$T$10:$BQ$10,'Monthly Expenses'!$T50:$BQ50,0)</f>
        <v>0</v>
      </c>
      <c r="G29" s="116">
        <f>E29-F29</f>
        <v>6.2286666666666664</v>
      </c>
      <c r="H29" s="115">
        <f>IFERROR(G29/E29,"")</f>
        <v>1</v>
      </c>
      <c r="I29"/>
      <c r="J29" s="117">
        <f>+'Monthly Expenses'!BN50</f>
        <v>18.686</v>
      </c>
      <c r="K29" s="117">
        <f>+'Monthly Expenses'!BO50</f>
        <v>0</v>
      </c>
      <c r="L29" s="116">
        <f>J29-K29</f>
        <v>18.686</v>
      </c>
      <c r="M29" s="115">
        <f>IFERROR(L29/J29,"")</f>
        <v>1</v>
      </c>
    </row>
    <row r="30" spans="2:16" s="44" customFormat="1" x14ac:dyDescent="0.25">
      <c r="C30" s="15" t="s">
        <v>40</v>
      </c>
      <c r="D30" s="72"/>
      <c r="E30" s="245">
        <f>+_xlfn.XLOOKUP($E$10,'Monthly Expenses'!$T$10:$BQ$10,'Monthly Expenses'!$T52:$BQ52,0)</f>
        <v>0.16608333333333331</v>
      </c>
      <c r="F30" s="117">
        <f>+_xlfn.XLOOKUP($F$10,'Monthly Expenses'!$T$10:$BQ$10,'Monthly Expenses'!$T52:$BQ52,0)</f>
        <v>0</v>
      </c>
      <c r="G30" s="116">
        <f>E30-F30</f>
        <v>0.16608333333333331</v>
      </c>
      <c r="H30" s="115">
        <f>IFERROR(G30/E30,"")</f>
        <v>1</v>
      </c>
      <c r="I30"/>
      <c r="J30" s="117">
        <f>+'Monthly Expenses'!BN52</f>
        <v>0.49824999999999992</v>
      </c>
      <c r="K30" s="117">
        <f>+'Monthly Expenses'!BO52</f>
        <v>0</v>
      </c>
      <c r="L30" s="116">
        <f>J30-K30</f>
        <v>0.49824999999999992</v>
      </c>
      <c r="M30" s="115">
        <f>IFERROR(L30/J30,"")</f>
        <v>1</v>
      </c>
    </row>
    <row r="31" spans="2:16" s="44" customFormat="1" x14ac:dyDescent="0.25">
      <c r="C31" s="15" t="s">
        <v>41</v>
      </c>
      <c r="D31" s="72"/>
      <c r="E31" s="245">
        <f>+_xlfn.XLOOKUP($E$10,'Monthly Expenses'!$T$10:$BQ$10,'Monthly Expenses'!$T53:$BQ53,0)</f>
        <v>5.3749999999999999E-2</v>
      </c>
      <c r="F31" s="117">
        <f>+_xlfn.XLOOKUP($F$10,'Monthly Expenses'!$T$10:$BQ$10,'Monthly Expenses'!$T53:$BQ53,0)</f>
        <v>0</v>
      </c>
      <c r="G31" s="116">
        <f>E31-F31</f>
        <v>5.3749999999999999E-2</v>
      </c>
      <c r="H31" s="115">
        <f>IFERROR(G31/E31,"")</f>
        <v>1</v>
      </c>
      <c r="I31"/>
      <c r="J31" s="117">
        <f>+'Monthly Expenses'!BN53</f>
        <v>0.16125</v>
      </c>
      <c r="K31" s="117">
        <f>+'Monthly Expenses'!BO53</f>
        <v>0</v>
      </c>
      <c r="L31" s="116">
        <f>J31-K31</f>
        <v>0.16125</v>
      </c>
      <c r="M31" s="115">
        <f>IFERROR(L31/J31,"")</f>
        <v>1</v>
      </c>
    </row>
    <row r="32" spans="2:16" s="44" customFormat="1" x14ac:dyDescent="0.25">
      <c r="B32"/>
      <c r="C32" s="95" t="s">
        <v>42</v>
      </c>
      <c r="D32" s="74">
        <v>103312.82630536729</v>
      </c>
      <c r="E32" s="32">
        <f>SUM(E28:E31)</f>
        <v>7.0789166666666654</v>
      </c>
      <c r="F32" s="32">
        <f>SUM(F28:F31)</f>
        <v>0</v>
      </c>
      <c r="G32" s="32">
        <f>E32-F32</f>
        <v>7.0789166666666654</v>
      </c>
      <c r="H32" s="34">
        <f>IFERROR(G32/E32,"")</f>
        <v>1</v>
      </c>
      <c r="I32"/>
      <c r="J32" s="32">
        <f>SUM(J28:J31)</f>
        <v>21.236749999999997</v>
      </c>
      <c r="K32" s="32">
        <f>SUM(K28:K31)</f>
        <v>0</v>
      </c>
      <c r="L32" s="32">
        <f>J32-K32</f>
        <v>21.236749999999997</v>
      </c>
      <c r="M32" s="34">
        <f>IFERROR(L32/J32,"")</f>
        <v>1</v>
      </c>
    </row>
    <row r="33" spans="2:13" s="44" customFormat="1" ht="3.95" customHeight="1" x14ac:dyDescent="0.25">
      <c r="C33" s="112"/>
      <c r="D33" s="71"/>
      <c r="E33" s="98"/>
      <c r="F33"/>
      <c r="G33"/>
      <c r="H33"/>
      <c r="I33"/>
      <c r="J33"/>
      <c r="K33"/>
      <c r="L33"/>
      <c r="M33"/>
    </row>
    <row r="34" spans="2:13" s="44" customFormat="1" ht="17.100000000000001" customHeight="1" x14ac:dyDescent="0.25">
      <c r="C34" s="111" t="s">
        <v>43</v>
      </c>
      <c r="D34" s="71"/>
      <c r="E34" s="98"/>
      <c r="F34"/>
      <c r="G34"/>
      <c r="H34"/>
      <c r="I34"/>
      <c r="J34"/>
      <c r="K34"/>
      <c r="L34"/>
      <c r="M34"/>
    </row>
    <row r="35" spans="2:13" s="44" customFormat="1" ht="17.100000000000001" customHeight="1" x14ac:dyDescent="0.25">
      <c r="C35" s="15" t="s">
        <v>44</v>
      </c>
      <c r="D35" s="71"/>
      <c r="E35" s="245">
        <f>+_xlfn.XLOOKUP($E$10,'Monthly Expenses'!$T$10:$BQ$10,'Monthly Expenses'!$T62:$BQ62,0)</f>
        <v>0.36650000000000005</v>
      </c>
      <c r="F35" s="117">
        <f>+_xlfn.XLOOKUP($F$10,'Monthly Expenses'!$T$10:$BQ$10,'Monthly Expenses'!$T62:$BQ62,0)</f>
        <v>0</v>
      </c>
      <c r="G35" s="116">
        <f t="shared" ref="G35:G38" si="6">E35-F35</f>
        <v>0.36650000000000005</v>
      </c>
      <c r="H35" s="115">
        <f>IFERROR(G35/E35,"")</f>
        <v>1</v>
      </c>
      <c r="J35" s="117">
        <f>+'Monthly Expenses'!BN62</f>
        <v>1.0995000000000001</v>
      </c>
      <c r="K35" s="117">
        <f>+'Monthly Expenses'!BO62</f>
        <v>0</v>
      </c>
      <c r="L35" s="116">
        <f t="shared" ref="L35:L38" si="7">J35-K35</f>
        <v>1.0995000000000001</v>
      </c>
      <c r="M35" s="115">
        <f t="shared" ref="M35:M38" si="8">IFERROR(L35/J35,"")</f>
        <v>1</v>
      </c>
    </row>
    <row r="36" spans="2:13" s="44" customFormat="1" ht="17.100000000000001" customHeight="1" x14ac:dyDescent="0.25">
      <c r="C36" s="15" t="s">
        <v>45</v>
      </c>
      <c r="D36" s="71"/>
      <c r="E36" s="245">
        <f>+_xlfn.XLOOKUP($E$10,'Monthly Expenses'!$T$10:$BQ$10,'Monthly Expenses'!$T72:$BQ72,0)</f>
        <v>0.23249999999999998</v>
      </c>
      <c r="F36" s="117">
        <f>+_xlfn.XLOOKUP($F$10,'Monthly Expenses'!$T$10:$BQ$10,'Monthly Expenses'!$T72:$BQ72,0)</f>
        <v>0</v>
      </c>
      <c r="G36" s="116">
        <f t="shared" si="6"/>
        <v>0.23249999999999998</v>
      </c>
      <c r="H36" s="115">
        <f t="shared" ref="H36:H38" si="9">IFERROR(G36/E36,"")</f>
        <v>1</v>
      </c>
      <c r="J36" s="117">
        <f>+'Monthly Expenses'!BN72</f>
        <v>1.3674999999999997</v>
      </c>
      <c r="K36" s="117">
        <f>+'Monthly Expenses'!BO72</f>
        <v>0</v>
      </c>
      <c r="L36" s="116">
        <f t="shared" si="7"/>
        <v>1.3674999999999997</v>
      </c>
      <c r="M36" s="115">
        <f t="shared" si="8"/>
        <v>1</v>
      </c>
    </row>
    <row r="37" spans="2:13" s="44" customFormat="1" ht="17.100000000000001" customHeight="1" x14ac:dyDescent="0.25">
      <c r="C37" s="15" t="s">
        <v>40</v>
      </c>
      <c r="D37" s="71"/>
      <c r="E37" s="245">
        <f>+_xlfn.XLOOKUP($E$10,'Monthly Expenses'!$T$10:$BQ$10,'Monthly Expenses'!$T74:$BQ74,0)</f>
        <v>9.8416666666666652E-2</v>
      </c>
      <c r="F37" s="117">
        <f>+_xlfn.XLOOKUP($F$10,'Monthly Expenses'!$T$10:$BQ$10,'Monthly Expenses'!$T74:$BQ74,0)</f>
        <v>0</v>
      </c>
      <c r="G37" s="116">
        <f t="shared" si="6"/>
        <v>9.8416666666666652E-2</v>
      </c>
      <c r="H37" s="115">
        <f t="shared" si="9"/>
        <v>1</v>
      </c>
      <c r="J37" s="117">
        <f>+'Monthly Expenses'!BN74</f>
        <v>0.29524999999999996</v>
      </c>
      <c r="K37" s="117">
        <f>+'Monthly Expenses'!BO74</f>
        <v>0</v>
      </c>
      <c r="L37" s="116">
        <f t="shared" si="7"/>
        <v>0.29524999999999996</v>
      </c>
      <c r="M37" s="115">
        <f t="shared" si="8"/>
        <v>1</v>
      </c>
    </row>
    <row r="38" spans="2:13" s="44" customFormat="1" ht="17.100000000000001" customHeight="1" x14ac:dyDescent="0.25">
      <c r="C38" s="15" t="s">
        <v>46</v>
      </c>
      <c r="D38" s="71"/>
      <c r="E38" s="245">
        <f>+_xlfn.XLOOKUP($E$10,'Monthly Expenses'!$T$10:$BQ$10,'Monthly Expenses'!$T75:$BQ75,0)</f>
        <v>0.20591666666666666</v>
      </c>
      <c r="F38" s="117">
        <f>+_xlfn.XLOOKUP($F$10,'Monthly Expenses'!$T$10:$BQ$10,'Monthly Expenses'!$T75:$BQ75,0)</f>
        <v>0</v>
      </c>
      <c r="G38" s="116">
        <f t="shared" si="6"/>
        <v>0.20591666666666666</v>
      </c>
      <c r="H38" s="115">
        <f t="shared" si="9"/>
        <v>1</v>
      </c>
      <c r="J38" s="117">
        <f>+'Monthly Expenses'!BN75</f>
        <v>0.61775000000000002</v>
      </c>
      <c r="K38" s="117">
        <f>+'Monthly Expenses'!BO75</f>
        <v>0</v>
      </c>
      <c r="L38" s="116">
        <f t="shared" si="7"/>
        <v>0.61775000000000002</v>
      </c>
      <c r="M38" s="115">
        <f t="shared" si="8"/>
        <v>1</v>
      </c>
    </row>
    <row r="39" spans="2:13" s="44" customFormat="1" ht="17.100000000000001" customHeight="1" x14ac:dyDescent="0.25">
      <c r="C39" s="95" t="s">
        <v>47</v>
      </c>
      <c r="D39" s="71"/>
      <c r="E39" s="32">
        <f>SUM(E35:E38)</f>
        <v>0.90333333333333321</v>
      </c>
      <c r="F39" s="32">
        <f>SUM(F35:F38)</f>
        <v>0</v>
      </c>
      <c r="G39" s="32">
        <f>E39-F39</f>
        <v>0.90333333333333321</v>
      </c>
      <c r="H39" s="34">
        <f>IFERROR(G39/E39,"")</f>
        <v>1</v>
      </c>
      <c r="I39"/>
      <c r="J39" s="32">
        <f>SUM(J35:J38)</f>
        <v>3.3799999999999994</v>
      </c>
      <c r="K39" s="32">
        <f>SUM(K35:K38)</f>
        <v>0</v>
      </c>
      <c r="L39" s="32">
        <f>J39-K39</f>
        <v>3.3799999999999994</v>
      </c>
      <c r="M39" s="34">
        <f>IFERROR(L39/J39,"")</f>
        <v>1</v>
      </c>
    </row>
    <row r="40" spans="2:13" s="44" customFormat="1" ht="3.95" customHeight="1" x14ac:dyDescent="0.25">
      <c r="C40" s="134"/>
      <c r="D40" s="71"/>
      <c r="E40" s="98"/>
      <c r="F40"/>
      <c r="G40"/>
      <c r="H40"/>
      <c r="I40"/>
      <c r="J40"/>
      <c r="K40"/>
      <c r="L40"/>
      <c r="M40"/>
    </row>
    <row r="41" spans="2:13" x14ac:dyDescent="0.25">
      <c r="B41" s="70"/>
      <c r="C41" s="111" t="s">
        <v>48</v>
      </c>
      <c r="D41" s="42"/>
      <c r="E41" s="98"/>
    </row>
    <row r="42" spans="2:13" x14ac:dyDescent="0.25">
      <c r="B42" s="44"/>
      <c r="C42" s="15" t="s">
        <v>49</v>
      </c>
      <c r="E42" s="245">
        <f>+_xlfn.XLOOKUP($E$10,'Monthly Expenses'!$T$10:$BQ$10,'Monthly Expenses'!$T84:$BQ84,0)</f>
        <v>59.840244830417362</v>
      </c>
      <c r="F42" s="117">
        <f>+_xlfn.XLOOKUP($F$10,'Monthly Expenses'!$T$10:$BQ$10,'Monthly Expenses'!$T84:$BQ84,0)</f>
        <v>0</v>
      </c>
      <c r="G42" s="116">
        <f>E42-F42</f>
        <v>59.840244830417362</v>
      </c>
      <c r="H42" s="115">
        <f>IFERROR(G42/E42,"")</f>
        <v>1</v>
      </c>
      <c r="J42" s="117">
        <f>+'Monthly Expenses'!BN84</f>
        <v>168.73734238778428</v>
      </c>
      <c r="K42" s="117">
        <f>+'Monthly Expenses'!BO84</f>
        <v>0</v>
      </c>
      <c r="L42" s="116">
        <f>J42-K42</f>
        <v>168.73734238778428</v>
      </c>
      <c r="M42" s="115">
        <f>IFERROR(L42/J42,"")</f>
        <v>1</v>
      </c>
    </row>
    <row r="43" spans="2:13" ht="3.95" customHeight="1" x14ac:dyDescent="0.25">
      <c r="C43" s="7"/>
      <c r="E43" s="98"/>
      <c r="F43" s="17"/>
      <c r="G43" s="18"/>
      <c r="H43" s="11"/>
      <c r="J43" s="14"/>
      <c r="K43" s="17"/>
      <c r="L43" s="18"/>
      <c r="M43" s="11"/>
    </row>
    <row r="44" spans="2:13" s="5" customFormat="1" ht="15.75" thickBot="1" x14ac:dyDescent="0.3">
      <c r="C44" s="95" t="s">
        <v>50</v>
      </c>
      <c r="E44" s="29">
        <f>+E21+E25+E32+E39+E42</f>
        <v>252.77239533528845</v>
      </c>
      <c r="F44" s="29">
        <f>+F21+F25+F32+F39+F42</f>
        <v>177.19946838000001</v>
      </c>
      <c r="G44" s="29">
        <f>E44-F44</f>
        <v>75.572926955288438</v>
      </c>
      <c r="H44" s="31">
        <f>IFERROR(G44/E44,"")</f>
        <v>0.29897618707551182</v>
      </c>
      <c r="J44" s="29">
        <f>+J21+J25+J32+J39+J42</f>
        <v>2412.7528984462374</v>
      </c>
      <c r="K44" s="29">
        <f>+K21+K25+K32+K39+K42</f>
        <v>2259.5037617200001</v>
      </c>
      <c r="L44" s="29">
        <f>J44-K44</f>
        <v>153.24913672623734</v>
      </c>
      <c r="M44" s="31">
        <f>IFERROR(L44/J44,"")</f>
        <v>6.3516299918208202E-2</v>
      </c>
    </row>
    <row r="45" spans="2:13" ht="8.25" customHeight="1" thickTop="1" x14ac:dyDescent="0.25">
      <c r="E45" s="98"/>
    </row>
    <row r="46" spans="2:13" s="5" customFormat="1" ht="15.75" thickBot="1" x14ac:dyDescent="0.3">
      <c r="B46" s="70" t="s">
        <v>51</v>
      </c>
      <c r="C46" s="6" t="s">
        <v>52</v>
      </c>
      <c r="E46" s="250">
        <f>+E18-E44</f>
        <v>-252.77239533528845</v>
      </c>
      <c r="F46" s="27">
        <f>+F18-F44</f>
        <v>-177.19946838000001</v>
      </c>
      <c r="G46" s="27">
        <f>E46-F46</f>
        <v>-75.572926955288438</v>
      </c>
      <c r="H46" s="28">
        <f>IFERROR(G46/E46,"")</f>
        <v>0.29897618707551182</v>
      </c>
      <c r="J46" s="27">
        <f>+J18-J44</f>
        <v>-1478.3376484462369</v>
      </c>
      <c r="K46" s="27">
        <f>+K18-K44</f>
        <v>-2259.5037617200001</v>
      </c>
      <c r="L46" s="27">
        <f>K46-J46</f>
        <v>-781.16611327376313</v>
      </c>
      <c r="M46" s="28">
        <f>IFERROR(L46/J46,"")</f>
        <v>0.52840845533142222</v>
      </c>
    </row>
    <row r="49" spans="1:5" ht="15.75" x14ac:dyDescent="0.25">
      <c r="A49" s="220"/>
      <c r="C49" s="230"/>
      <c r="E49" s="14"/>
    </row>
    <row r="50" spans="1:5" ht="15.75" x14ac:dyDescent="0.25">
      <c r="A50" s="220"/>
    </row>
    <row r="51" spans="1:5" ht="15.75" x14ac:dyDescent="0.25">
      <c r="A51" s="220"/>
    </row>
    <row r="52" spans="1:5" ht="15.75" x14ac:dyDescent="0.25">
      <c r="A52" s="220"/>
    </row>
    <row r="53" spans="1:5" ht="15.75" x14ac:dyDescent="0.25">
      <c r="A53" s="220"/>
    </row>
    <row r="54" spans="1:5" ht="15.75" x14ac:dyDescent="0.25">
      <c r="A54" s="220"/>
    </row>
  </sheetData>
  <mergeCells count="4">
    <mergeCell ref="E8:H8"/>
    <mergeCell ref="B2:E2"/>
    <mergeCell ref="B3:E3"/>
    <mergeCell ref="B4:E4"/>
  </mergeCells>
  <pageMargins left="0.7" right="0.7" top="0.75" bottom="0.75" header="0.3" footer="0.3"/>
  <pageSetup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3E022C2-E770-4E5F-8F6B-3F504681A08F}">
          <x14:formula1>
            <xm:f>Expenses_FY25!$S$4:$AD$4</xm:f>
          </x14:formula1>
          <xm:sqref>E8:H8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BP66"/>
  <sheetViews>
    <sheetView showGridLines="0" view="pageBreakPreview" zoomScale="70" zoomScaleNormal="100" zoomScaleSheetLayoutView="70" workbookViewId="0">
      <selection activeCell="B4" sqref="B4:E4"/>
    </sheetView>
  </sheetViews>
  <sheetFormatPr defaultColWidth="12" defaultRowHeight="15" outlineLevelRow="1" outlineLevelCol="1" x14ac:dyDescent="0.25"/>
  <cols>
    <col min="1" max="1" width="4" customWidth="1"/>
    <col min="2" max="2" width="7" bestFit="1" customWidth="1"/>
    <col min="3" max="3" width="44.42578125" customWidth="1"/>
    <col min="4" max="4" width="2.42578125" customWidth="1"/>
    <col min="5" max="5" width="12" customWidth="1" outlineLevel="1"/>
    <col min="6" max="6" width="8.42578125" bestFit="1" customWidth="1" outlineLevel="1"/>
    <col min="7" max="7" width="11" customWidth="1" outlineLevel="1"/>
    <col min="8" max="8" width="11.42578125" customWidth="1" outlineLevel="1"/>
    <col min="9" max="9" width="2.42578125" customWidth="1"/>
    <col min="10" max="10" width="12.140625" customWidth="1" outlineLevel="1"/>
    <col min="11" max="11" width="7.42578125" customWidth="1" outlineLevel="1"/>
    <col min="12" max="12" width="13.42578125" customWidth="1" outlineLevel="1"/>
    <col min="13" max="13" width="13.5703125" customWidth="1" outlineLevel="1"/>
    <col min="14" max="14" width="2.5703125" customWidth="1"/>
    <col min="15" max="15" width="13" customWidth="1" outlineLevel="1"/>
    <col min="16" max="16" width="7.42578125" customWidth="1" outlineLevel="1"/>
    <col min="17" max="17" width="12.42578125" customWidth="1" outlineLevel="1"/>
    <col min="18" max="18" width="12.85546875" customWidth="1" outlineLevel="1"/>
    <col min="19" max="19" width="2.42578125" customWidth="1"/>
    <col min="20" max="20" width="12.5703125" hidden="1" customWidth="1" outlineLevel="1"/>
    <col min="21" max="21" width="10" hidden="1" customWidth="1" outlineLevel="1"/>
    <col min="22" max="22" width="13.140625" hidden="1" customWidth="1" outlineLevel="1"/>
    <col min="23" max="23" width="12.5703125" hidden="1" customWidth="1" outlineLevel="1"/>
    <col min="24" max="24" width="2.42578125" customWidth="1" collapsed="1"/>
    <col min="25" max="25" width="13" hidden="1" customWidth="1" outlineLevel="1"/>
    <col min="26" max="26" width="10.5703125" hidden="1" customWidth="1" outlineLevel="1"/>
    <col min="27" max="28" width="13.42578125" hidden="1" customWidth="1" outlineLevel="1"/>
    <col min="29" max="29" width="2.5703125" customWidth="1" collapsed="1"/>
    <col min="30" max="30" width="13" hidden="1" customWidth="1" outlineLevel="1"/>
    <col min="31" max="31" width="10.85546875" hidden="1" customWidth="1" outlineLevel="1"/>
    <col min="32" max="32" width="13.140625" hidden="1" customWidth="1" outlineLevel="1"/>
    <col min="33" max="33" width="11.42578125" hidden="1" customWidth="1" outlineLevel="1"/>
    <col min="34" max="34" width="2.5703125" customWidth="1" collapsed="1"/>
    <col min="35" max="35" width="12.85546875" hidden="1" customWidth="1" outlineLevel="1"/>
    <col min="36" max="36" width="11.140625" hidden="1" customWidth="1" outlineLevel="1"/>
    <col min="37" max="38" width="13.42578125" hidden="1" customWidth="1" outlineLevel="1"/>
    <col min="39" max="39" width="2.5703125" customWidth="1" collapsed="1"/>
    <col min="40" max="40" width="12.85546875" hidden="1" customWidth="1" outlineLevel="1"/>
    <col min="41" max="41" width="7.5703125" hidden="1" customWidth="1" outlineLevel="1"/>
    <col min="42" max="42" width="11" hidden="1" customWidth="1" outlineLevel="1"/>
    <col min="43" max="43" width="11.42578125" hidden="1" customWidth="1" outlineLevel="1"/>
    <col min="44" max="44" width="2.42578125" customWidth="1" collapsed="1"/>
    <col min="45" max="45" width="12.85546875" hidden="1" customWidth="1" outlineLevel="1"/>
    <col min="46" max="46" width="6.5703125" hidden="1" customWidth="1" outlineLevel="1"/>
    <col min="47" max="47" width="11" hidden="1" customWidth="1" outlineLevel="1"/>
    <col min="48" max="48" width="11.42578125" hidden="1" customWidth="1" outlineLevel="1"/>
    <col min="49" max="49" width="2.42578125" customWidth="1" collapsed="1"/>
    <col min="50" max="50" width="12.5703125" hidden="1" customWidth="1" outlineLevel="1"/>
    <col min="51" max="51" width="10.85546875" hidden="1" customWidth="1" outlineLevel="1"/>
    <col min="52" max="52" width="11" hidden="1" customWidth="1" outlineLevel="1"/>
    <col min="53" max="53" width="11.42578125" hidden="1" customWidth="1" outlineLevel="1"/>
    <col min="54" max="54" width="2.42578125" customWidth="1" collapsed="1"/>
    <col min="55" max="55" width="13" hidden="1" customWidth="1" outlineLevel="1"/>
    <col min="56" max="56" width="10.85546875" hidden="1" customWidth="1" outlineLevel="1"/>
    <col min="57" max="58" width="12" hidden="1" customWidth="1" outlineLevel="1"/>
    <col min="59" max="59" width="2.42578125" customWidth="1" collapsed="1"/>
    <col min="60" max="60" width="13" hidden="1" customWidth="1" outlineLevel="1"/>
    <col min="61" max="61" width="10.85546875" hidden="1" customWidth="1" outlineLevel="1"/>
    <col min="62" max="63" width="12" hidden="1" customWidth="1" outlineLevel="1"/>
    <col min="64" max="64" width="2.42578125" customWidth="1" collapsed="1"/>
  </cols>
  <sheetData>
    <row r="1" spans="2:68" x14ac:dyDescent="0.25">
      <c r="C1" s="2"/>
    </row>
    <row r="2" spans="2:68" s="123" customFormat="1" ht="15.75" x14ac:dyDescent="0.25">
      <c r="B2" s="373" t="s">
        <v>53</v>
      </c>
      <c r="C2" s="373"/>
      <c r="D2" s="373"/>
      <c r="E2" s="373"/>
      <c r="J2" s="124" t="s">
        <v>16</v>
      </c>
    </row>
    <row r="3" spans="2:68" s="123" customFormat="1" ht="15.75" x14ac:dyDescent="0.25">
      <c r="B3" s="373" t="s">
        <v>54</v>
      </c>
      <c r="C3" s="373"/>
      <c r="D3" s="373"/>
      <c r="E3" s="373"/>
      <c r="J3" s="124"/>
    </row>
    <row r="4" spans="2:68" s="123" customFormat="1" ht="15.75" x14ac:dyDescent="0.25">
      <c r="B4" s="374" t="s">
        <v>18</v>
      </c>
      <c r="C4" s="374"/>
      <c r="D4" s="374"/>
      <c r="E4" s="374"/>
    </row>
    <row r="5" spans="2:68" s="123" customFormat="1" ht="15.75" x14ac:dyDescent="0.25">
      <c r="B5" s="128" t="s">
        <v>19</v>
      </c>
      <c r="C5" s="127">
        <f>+Cover!$L$4</f>
        <v>45838</v>
      </c>
      <c r="D5" s="129"/>
      <c r="E5" s="129"/>
    </row>
    <row r="6" spans="2:68" s="123" customFormat="1" ht="15.75" x14ac:dyDescent="0.25">
      <c r="B6" s="125"/>
      <c r="C6" s="125"/>
      <c r="D6" s="125"/>
      <c r="E6" s="125"/>
    </row>
    <row r="7" spans="2:68" ht="28.5" x14ac:dyDescent="0.45">
      <c r="C7" s="3" t="s">
        <v>217</v>
      </c>
    </row>
    <row r="8" spans="2:68" x14ac:dyDescent="0.25">
      <c r="C8" t="s">
        <v>20</v>
      </c>
      <c r="E8" s="20">
        <v>45108</v>
      </c>
      <c r="F8" s="21"/>
      <c r="G8" s="21"/>
      <c r="H8" s="21"/>
      <c r="J8" s="20">
        <f>+EOMONTH(E8,1)</f>
        <v>45169</v>
      </c>
      <c r="K8" s="21"/>
      <c r="L8" s="21"/>
      <c r="M8" s="21"/>
      <c r="O8" s="20">
        <f>+EOMONTH(J8,1)</f>
        <v>45199</v>
      </c>
      <c r="P8" s="21"/>
      <c r="Q8" s="21"/>
      <c r="R8" s="21"/>
      <c r="T8" s="20">
        <f>+EOMONTH(O8,1)</f>
        <v>45230</v>
      </c>
      <c r="U8" s="21"/>
      <c r="V8" s="21"/>
      <c r="W8" s="21"/>
      <c r="Y8" s="20">
        <f>+EOMONTH(T8,1)</f>
        <v>45260</v>
      </c>
      <c r="Z8" s="21"/>
      <c r="AA8" s="21"/>
      <c r="AB8" s="21"/>
      <c r="AD8" s="20">
        <f>+EOMONTH(Y8,1)</f>
        <v>45291</v>
      </c>
      <c r="AE8" s="21"/>
      <c r="AF8" s="21"/>
      <c r="AG8" s="21"/>
      <c r="AI8" s="20">
        <f>+EOMONTH(AD8,1)</f>
        <v>45322</v>
      </c>
      <c r="AJ8" s="21"/>
      <c r="AK8" s="21"/>
      <c r="AL8" s="21"/>
      <c r="AN8" s="20">
        <f>+EOMONTH(AI8,1)</f>
        <v>45351</v>
      </c>
      <c r="AO8" s="21"/>
      <c r="AP8" s="21"/>
      <c r="AQ8" s="21"/>
      <c r="AS8" s="20">
        <f>+EOMONTH(AN8,1)</f>
        <v>45382</v>
      </c>
      <c r="AT8" s="21"/>
      <c r="AU8" s="21"/>
      <c r="AV8" s="21"/>
      <c r="AX8" s="20">
        <f>+EOMONTH(AS8,1)</f>
        <v>45412</v>
      </c>
      <c r="AY8" s="21"/>
      <c r="AZ8" s="21"/>
      <c r="BA8" s="21"/>
      <c r="BC8" s="20">
        <f>+EOMONTH(AX8,1)</f>
        <v>45443</v>
      </c>
      <c r="BD8" s="21"/>
      <c r="BE8" s="21"/>
      <c r="BF8" s="21"/>
      <c r="BH8" s="20">
        <f>+EOMONTH(BC8,1)</f>
        <v>45473</v>
      </c>
      <c r="BI8" s="21"/>
      <c r="BJ8" s="21"/>
      <c r="BK8" s="21"/>
      <c r="BM8" s="106" t="s">
        <v>21</v>
      </c>
      <c r="BN8" s="107"/>
      <c r="BO8" s="107"/>
      <c r="BP8" s="107"/>
    </row>
    <row r="9" spans="2:68" hidden="1" x14ac:dyDescent="0.25">
      <c r="E9" s="20">
        <f>+EOMONTH(E8,0)</f>
        <v>45138</v>
      </c>
      <c r="F9" s="21"/>
      <c r="G9" s="21"/>
      <c r="H9" s="21"/>
      <c r="J9" s="20">
        <f>+EOMONTH(J8,0)</f>
        <v>45169</v>
      </c>
      <c r="K9" s="21"/>
      <c r="L9" s="21"/>
      <c r="M9" s="21"/>
      <c r="O9" s="20">
        <f>+EOMONTH(O8,0)</f>
        <v>45199</v>
      </c>
      <c r="P9" s="21"/>
      <c r="Q9" s="21"/>
      <c r="R9" s="21"/>
      <c r="T9" s="20">
        <f>+EOMONTH(T8,0)</f>
        <v>45230</v>
      </c>
      <c r="U9" s="21"/>
      <c r="V9" s="21"/>
      <c r="W9" s="21"/>
      <c r="Y9" s="20">
        <f>+EOMONTH(Y8,0)</f>
        <v>45260</v>
      </c>
      <c r="Z9" s="21"/>
      <c r="AA9" s="21"/>
      <c r="AB9" s="21"/>
      <c r="AD9" s="20">
        <f>+EOMONTH(AD8,0)</f>
        <v>45291</v>
      </c>
      <c r="AE9" s="21"/>
      <c r="AF9" s="21"/>
      <c r="AG9" s="21"/>
      <c r="AI9" s="20">
        <f>+EOMONTH(AI8,0)</f>
        <v>45322</v>
      </c>
      <c r="AJ9" s="21"/>
      <c r="AK9" s="21"/>
      <c r="AL9" s="21"/>
      <c r="AN9" s="20">
        <f>+EOMONTH(AN8,0)</f>
        <v>45351</v>
      </c>
      <c r="AO9" s="21"/>
      <c r="AP9" s="21"/>
      <c r="AQ9" s="21"/>
      <c r="AS9" s="20">
        <f>+EOMONTH(AS8,0)</f>
        <v>45382</v>
      </c>
      <c r="AT9" s="21"/>
      <c r="AU9" s="21"/>
      <c r="AV9" s="21"/>
      <c r="AX9" s="20">
        <f>+EOMONTH(AX8,0)</f>
        <v>45412</v>
      </c>
      <c r="AY9" s="21"/>
      <c r="AZ9" s="21"/>
      <c r="BA9" s="21"/>
      <c r="BC9" s="20">
        <f>+EOMONTH(BC8,0)</f>
        <v>45443</v>
      </c>
      <c r="BD9" s="21"/>
      <c r="BE9" s="21"/>
      <c r="BF9" s="21"/>
      <c r="BH9" s="20">
        <f>+EOMONTH(BH8,0)</f>
        <v>45473</v>
      </c>
      <c r="BI9" s="21"/>
      <c r="BJ9" s="21"/>
      <c r="BK9" s="21"/>
      <c r="BM9" s="106" t="e">
        <f>+EOMONTH(BM8,0)</f>
        <v>#VALUE!</v>
      </c>
      <c r="BN9" s="107"/>
      <c r="BO9" s="107"/>
      <c r="BP9" s="107"/>
    </row>
    <row r="10" spans="2:68" s="5" customFormat="1" ht="45" customHeight="1" collapsed="1" x14ac:dyDescent="0.25">
      <c r="C10" s="22" t="s">
        <v>55</v>
      </c>
      <c r="D10" s="4"/>
      <c r="E10" s="22" t="str">
        <f>+TEXT(E$8,"MMM-YY ") &amp; "Budget"</f>
        <v>Jul-23 Budget</v>
      </c>
      <c r="F10" s="22" t="str">
        <f>+TEXT(E$8,"MMM-YY ") &amp; "Actual"</f>
        <v>Jul-23 Actual</v>
      </c>
      <c r="G10" s="22" t="str">
        <f>+TEXT(E$8,"MMM-YY ") &amp; "Variance ($)"</f>
        <v>Jul-23 Variance ($)</v>
      </c>
      <c r="H10" s="22" t="str">
        <f>+TEXT(E$8,"MMM-YY ") &amp; "Variance (%)"</f>
        <v>Jul-23 Variance (%)</v>
      </c>
      <c r="I10" s="4"/>
      <c r="J10" s="22" t="str">
        <f>+TEXT(J$8,"MMM-YY ") &amp; "Budget"</f>
        <v>Aug-23 Budget</v>
      </c>
      <c r="K10" s="22" t="str">
        <f>+TEXT(J$8,"MMM-YY ") &amp; "Actual"</f>
        <v>Aug-23 Actual</v>
      </c>
      <c r="L10" s="22" t="str">
        <f>+TEXT(J$8,"MMM-YY ") &amp; "Variance ($)"</f>
        <v>Aug-23 Variance ($)</v>
      </c>
      <c r="M10" s="22" t="str">
        <f>+TEXT(J$8,"MMM-YY ") &amp; "Variance (%)"</f>
        <v>Aug-23 Variance (%)</v>
      </c>
      <c r="N10" s="4"/>
      <c r="O10" s="22" t="str">
        <f>+TEXT(O$8,"MMM-YY ") &amp; "Budget"</f>
        <v>Sep-23 Budget</v>
      </c>
      <c r="P10" s="22" t="str">
        <f>+TEXT(O$8,"MMM-YY ") &amp; "Actual"</f>
        <v>Sep-23 Actual</v>
      </c>
      <c r="Q10" s="22" t="str">
        <f>+TEXT(O$8,"MMM-YY ") &amp; "Variance ($)"</f>
        <v>Sep-23 Variance ($)</v>
      </c>
      <c r="R10" s="22" t="str">
        <f>+TEXT(O$8,"MMM-YY ") &amp; "Variance (%)"</f>
        <v>Sep-23 Variance (%)</v>
      </c>
      <c r="S10" s="4"/>
      <c r="T10" s="22" t="str">
        <f>+TEXT(T$8,"MMM-YY ") &amp; "Budget"</f>
        <v>Oct-23 Budget</v>
      </c>
      <c r="U10" s="22" t="str">
        <f>+TEXT(T$8,"MMM-YY ") &amp; "Actual"</f>
        <v>Oct-23 Actual</v>
      </c>
      <c r="V10" s="22" t="str">
        <f>+TEXT(T$8,"MMM-YY ") &amp; "Variance ($)"</f>
        <v>Oct-23 Variance ($)</v>
      </c>
      <c r="W10" s="22" t="str">
        <f>+TEXT(T$8,"MMM-YY ") &amp; "Variance (%)"</f>
        <v>Oct-23 Variance (%)</v>
      </c>
      <c r="X10" s="4"/>
      <c r="Y10" s="22" t="str">
        <f>+TEXT(Y$8,"MMM-YY ") &amp; "Budget"</f>
        <v>Nov-23 Budget</v>
      </c>
      <c r="Z10" s="22" t="str">
        <f>+TEXT(Y$8,"MMM-YY ") &amp; "Actual"</f>
        <v>Nov-23 Actual</v>
      </c>
      <c r="AA10" s="22" t="str">
        <f>+TEXT(Y$8,"MMM-YY ") &amp; "Variance ($)"</f>
        <v>Nov-23 Variance ($)</v>
      </c>
      <c r="AB10" s="22" t="str">
        <f>+TEXT(Y$8,"MMM-YY ") &amp; "Variance (%)"</f>
        <v>Nov-23 Variance (%)</v>
      </c>
      <c r="AC10" s="4"/>
      <c r="AD10" s="22" t="str">
        <f>+TEXT(AD$8,"MMM-YY ") &amp; "Budget"</f>
        <v>Dec-23 Budget</v>
      </c>
      <c r="AE10" s="22" t="str">
        <f>+TEXT(AD$8,"MMM-YY ") &amp; "Actual"</f>
        <v>Dec-23 Actual</v>
      </c>
      <c r="AF10" s="22" t="str">
        <f>+TEXT(AD$8,"MMM-YY ") &amp; "Variance ($)"</f>
        <v>Dec-23 Variance ($)</v>
      </c>
      <c r="AG10" s="22" t="str">
        <f>+TEXT(AD$8,"MMM-YY ") &amp; "Variance (%)"</f>
        <v>Dec-23 Variance (%)</v>
      </c>
      <c r="AH10" s="4"/>
      <c r="AI10" s="22" t="str">
        <f>+TEXT(AI$8,"MMM-YY ") &amp; "Budget"</f>
        <v>Jan-24 Budget</v>
      </c>
      <c r="AJ10" s="22" t="str">
        <f>+TEXT(AI$8,"MMM-YY ") &amp; "Actual"</f>
        <v>Jan-24 Actual</v>
      </c>
      <c r="AK10" s="22" t="str">
        <f>+TEXT(AI$8,"MMM-YY ") &amp; "Variance ($)"</f>
        <v>Jan-24 Variance ($)</v>
      </c>
      <c r="AL10" s="22" t="str">
        <f>+TEXT(AI$8,"MMM-YY ") &amp; "Variance (%)"</f>
        <v>Jan-24 Variance (%)</v>
      </c>
      <c r="AM10" s="4"/>
      <c r="AN10" s="22" t="str">
        <f>+TEXT(AN$8,"MMM-YY ") &amp; "Budget"</f>
        <v>Feb-24 Budget</v>
      </c>
      <c r="AO10" s="22" t="str">
        <f>+TEXT(AN$8,"MMM-YY ") &amp; "Actual"</f>
        <v>Feb-24 Actual</v>
      </c>
      <c r="AP10" s="22" t="str">
        <f>+TEXT(AN$8,"MMM-YY ") &amp; "Variance ($)"</f>
        <v>Feb-24 Variance ($)</v>
      </c>
      <c r="AQ10" s="22" t="str">
        <f>+TEXT(AN$8,"MMM-YY ") &amp; "Variance (%)"</f>
        <v>Feb-24 Variance (%)</v>
      </c>
      <c r="AR10" s="4"/>
      <c r="AS10" s="22" t="str">
        <f>+TEXT(AS$8,"MMM-YY ") &amp; "Budget"</f>
        <v>Mar-24 Budget</v>
      </c>
      <c r="AT10" s="22" t="str">
        <f>+TEXT(AS$8,"MMM-YY ") &amp; "Actual"</f>
        <v>Mar-24 Actual</v>
      </c>
      <c r="AU10" s="22" t="str">
        <f>+TEXT(AS$8,"MMM-YY ") &amp; "Variance ($)"</f>
        <v>Mar-24 Variance ($)</v>
      </c>
      <c r="AV10" s="22" t="str">
        <f>+TEXT(AS$8,"MMM-YY ") &amp; "Variance (%)"</f>
        <v>Mar-24 Variance (%)</v>
      </c>
      <c r="AW10" s="4"/>
      <c r="AX10" s="22" t="str">
        <f>+TEXT(AX$8,"MMM-YY ") &amp; "Budget"</f>
        <v>Apr-24 Budget</v>
      </c>
      <c r="AY10" s="22" t="str">
        <f>+TEXT(AX$8,"MMM-YY ") &amp; "Actual"</f>
        <v>Apr-24 Actual</v>
      </c>
      <c r="AZ10" s="22" t="str">
        <f>+TEXT(AX$8,"MMM-YY ") &amp; "Variance ($)"</f>
        <v>Apr-24 Variance ($)</v>
      </c>
      <c r="BA10" s="22" t="str">
        <f>+TEXT(AX$8,"MMM-YY ") &amp; "Variance (%)"</f>
        <v>Apr-24 Variance (%)</v>
      </c>
      <c r="BB10" s="4"/>
      <c r="BC10" s="22" t="str">
        <f>+TEXT(BC$8,"MMM-YY ") &amp; "Budget"</f>
        <v>May-24 Budget</v>
      </c>
      <c r="BD10" s="22" t="str">
        <f>+TEXT(BC$8,"MMM-YY ") &amp; "Actual"</f>
        <v>May-24 Actual</v>
      </c>
      <c r="BE10" s="22" t="str">
        <f>+TEXT(BC$8,"MMM-YY ") &amp; "Variance ($)"</f>
        <v>May-24 Variance ($)</v>
      </c>
      <c r="BF10" s="22" t="str">
        <f>+TEXT(BC$8,"MMM-YY ") &amp; "Variance (%)"</f>
        <v>May-24 Variance (%)</v>
      </c>
      <c r="BG10" s="4"/>
      <c r="BH10" s="22" t="str">
        <f>+TEXT(BH$8,"MMM-YY ") &amp; "Budget"</f>
        <v>Jun-24 Budget</v>
      </c>
      <c r="BI10" s="22" t="str">
        <f>+TEXT(BH$8,"MMM-YY ") &amp; "Actual"</f>
        <v>Jun-24 Actual</v>
      </c>
      <c r="BJ10" s="22" t="str">
        <f>+TEXT(BH$8,"MMM-YY ") &amp; "Variance ($)"</f>
        <v>Jun-24 Variance ($)</v>
      </c>
      <c r="BK10" s="22" t="str">
        <f>+TEXT(BH$8,"MMM-YY ") &amp; "Variance (%)"</f>
        <v>Jun-24 Variance (%)</v>
      </c>
      <c r="BM10" s="108" t="str">
        <f>+TEXT(BM$8,"MMM-YY ") &amp; "Certified Budget"</f>
        <v>YTD Certified Budget</v>
      </c>
      <c r="BN10" s="108" t="str">
        <f>+TEXT(BM$8,"MMM-YY ") &amp; "Actual"</f>
        <v>YTD Actual</v>
      </c>
      <c r="BO10" s="108" t="str">
        <f>+TEXT(BM$8,"MMM-YY ") &amp; "Variance ($)"</f>
        <v>YTD Variance ($)</v>
      </c>
      <c r="BP10" s="108" t="str">
        <f>+TEXT(BM$8,"MMM-YY ") &amp; "Variance (%)"</f>
        <v>YTD Variance (%)</v>
      </c>
    </row>
    <row r="11" spans="2:68" ht="3.95" customHeight="1" x14ac:dyDescent="0.25">
      <c r="C11" s="5"/>
      <c r="D11" s="5"/>
      <c r="E11" s="9"/>
      <c r="G11" s="9"/>
      <c r="H11" s="35"/>
      <c r="I11" s="5"/>
      <c r="J11" s="9"/>
      <c r="L11" s="9"/>
      <c r="M11" s="35"/>
      <c r="N11" s="5"/>
      <c r="O11" s="9"/>
      <c r="Q11" s="9"/>
      <c r="R11" s="35"/>
      <c r="S11" s="5"/>
      <c r="T11" s="9"/>
      <c r="V11" s="9"/>
      <c r="W11" s="35"/>
      <c r="X11" s="5"/>
      <c r="Y11" s="9"/>
      <c r="AA11" s="9"/>
      <c r="AB11" s="35"/>
      <c r="AC11" s="5"/>
      <c r="AD11" s="9"/>
      <c r="AF11" s="9"/>
      <c r="AG11" s="35"/>
      <c r="AH11" s="5"/>
      <c r="AI11" s="9"/>
      <c r="AK11" s="9"/>
      <c r="AL11" s="35"/>
      <c r="AM11" s="5"/>
      <c r="AN11" s="9"/>
      <c r="AP11" s="9"/>
      <c r="AQ11" s="35"/>
      <c r="AR11" s="5"/>
      <c r="AS11" s="9"/>
      <c r="AU11" s="9"/>
      <c r="AV11" s="35"/>
      <c r="AW11" s="5"/>
      <c r="AX11" s="9"/>
      <c r="AZ11" s="9"/>
      <c r="BA11" s="35"/>
      <c r="BB11" s="5"/>
      <c r="BC11" s="9"/>
      <c r="BE11" s="9"/>
      <c r="BF11" s="35"/>
      <c r="BG11" s="5"/>
      <c r="BH11" s="9"/>
      <c r="BJ11" s="9"/>
      <c r="BK11" s="35"/>
      <c r="BL11" s="5"/>
      <c r="BM11" s="9"/>
      <c r="BO11" s="9"/>
      <c r="BP11" s="35"/>
    </row>
    <row r="12" spans="2:68" x14ac:dyDescent="0.25">
      <c r="C12" s="6" t="s">
        <v>56</v>
      </c>
      <c r="D12" s="6"/>
      <c r="H12" s="36"/>
      <c r="I12" s="6"/>
      <c r="M12" s="36"/>
      <c r="N12" s="6"/>
      <c r="R12" s="36"/>
      <c r="S12" s="6"/>
      <c r="W12" s="36"/>
      <c r="X12" s="6"/>
      <c r="AB12" s="36"/>
      <c r="AC12" s="6"/>
      <c r="AG12" s="36"/>
      <c r="AH12" s="6"/>
      <c r="AL12" s="36"/>
      <c r="AM12" s="6"/>
      <c r="AQ12" s="36"/>
      <c r="AR12" s="6"/>
      <c r="AV12" s="36"/>
      <c r="AW12" s="6"/>
      <c r="BA12" s="36"/>
      <c r="BB12" s="6"/>
      <c r="BF12" s="36"/>
      <c r="BG12" s="6"/>
      <c r="BK12" s="36"/>
      <c r="BL12" s="6"/>
      <c r="BP12" s="36"/>
    </row>
    <row r="13" spans="2:68" x14ac:dyDescent="0.25">
      <c r="B13" s="154">
        <v>1</v>
      </c>
      <c r="C13" s="7" t="s">
        <v>57</v>
      </c>
      <c r="E13" s="23">
        <f>+_xlfn.XLOOKUP($B13,Revenue_FY24B!$B:$B,Revenue_FY24B!F:F,0)/1000</f>
        <v>31.16108333333333</v>
      </c>
      <c r="F13" s="25"/>
      <c r="G13" s="8">
        <f t="shared" ref="G13:G19" si="0">F13-E13</f>
        <v>-31.16108333333333</v>
      </c>
      <c r="H13" s="33">
        <f>IFERROR(G13/E13,"n.a.")</f>
        <v>-1</v>
      </c>
      <c r="J13" s="23">
        <f>+_xlfn.XLOOKUP($B13,Revenue_FY24B!$B:$B,Revenue_FY24B!G:G,0)/1000</f>
        <v>31.16108333333333</v>
      </c>
      <c r="K13" s="25"/>
      <c r="L13" s="8">
        <f t="shared" ref="L13:L19" si="1">K13-J13</f>
        <v>-31.16108333333333</v>
      </c>
      <c r="M13" s="33">
        <f t="shared" ref="M13:M19" si="2">IFERROR(L13/J13,"n.a.")</f>
        <v>-1</v>
      </c>
      <c r="O13" s="23">
        <f>+_xlfn.XLOOKUP($B13,Revenue_FY24B!$B:$B,Revenue_FY24B!H:H,0)/1000</f>
        <v>31.16108333333333</v>
      </c>
      <c r="P13" s="25"/>
      <c r="Q13" s="8">
        <f t="shared" ref="Q13:Q19" si="3">P13-O13</f>
        <v>-31.16108333333333</v>
      </c>
      <c r="R13" s="33">
        <f t="shared" ref="R13:R19" si="4">IFERROR(Q13/O13,"n.a.")</f>
        <v>-1</v>
      </c>
      <c r="T13" s="23">
        <f>+_xlfn.XLOOKUP($B13,Revenue_FY24B!$B:$B,Revenue_FY24B!I:I,0)/1000</f>
        <v>31.16108333333333</v>
      </c>
      <c r="U13" s="25"/>
      <c r="V13" s="8">
        <f t="shared" ref="V13:V19" si="5">U13-T13</f>
        <v>-31.16108333333333</v>
      </c>
      <c r="W13" s="33">
        <f t="shared" ref="W13:W19" si="6">IFERROR(V13/T13,"n.a.")</f>
        <v>-1</v>
      </c>
      <c r="Y13" s="23">
        <f>+_xlfn.XLOOKUP($B13,Revenue_FY24B!$B:$B,Revenue_FY24B!J:J,0)/1000</f>
        <v>31.16108333333333</v>
      </c>
      <c r="Z13" s="25"/>
      <c r="AA13" s="8">
        <f t="shared" ref="AA13:AA19" si="7">Z13-Y13</f>
        <v>-31.16108333333333</v>
      </c>
      <c r="AB13" s="33">
        <f t="shared" ref="AB13:AB19" si="8">IFERROR(AA13/Y13,"n.a.")</f>
        <v>-1</v>
      </c>
      <c r="AD13" s="23">
        <f>+_xlfn.XLOOKUP($B13,Revenue_FY24B!$B:$B,Revenue_FY24B!K:K,0)/1000</f>
        <v>31.16108333333333</v>
      </c>
      <c r="AE13" s="25"/>
      <c r="AF13" s="8">
        <f t="shared" ref="AF13:AF19" si="9">AE13-AD13</f>
        <v>-31.16108333333333</v>
      </c>
      <c r="AG13" s="33">
        <f t="shared" ref="AG13:AG19" si="10">IFERROR(AF13/AD13,"n.a.")</f>
        <v>-1</v>
      </c>
      <c r="AI13" s="23">
        <f>+_xlfn.XLOOKUP($B13,Revenue_FY24B!$B:$B,Revenue_FY24B!L:L,0)/1000</f>
        <v>31.16108333333333</v>
      </c>
      <c r="AJ13" s="25"/>
      <c r="AK13" s="8">
        <f t="shared" ref="AK13:AK19" si="11">AJ13-AI13</f>
        <v>-31.16108333333333</v>
      </c>
      <c r="AL13" s="33">
        <f t="shared" ref="AL13:AL19" si="12">IFERROR(AK13/AI13,"n.a.")</f>
        <v>-1</v>
      </c>
      <c r="AN13" s="23">
        <f>+_xlfn.XLOOKUP($B13,Revenue_FY24B!$B:$B,Revenue_FY24B!M:M,0)/1000</f>
        <v>31.16108333333333</v>
      </c>
      <c r="AO13" s="25"/>
      <c r="AP13" s="8">
        <f t="shared" ref="AP13:AP19" si="13">AO13-AN13</f>
        <v>-31.16108333333333</v>
      </c>
      <c r="AQ13" s="33">
        <f t="shared" ref="AQ13:AQ19" si="14">IFERROR(AP13/AN13,"n.a.")</f>
        <v>-1</v>
      </c>
      <c r="AS13" s="23">
        <f>+_xlfn.XLOOKUP($B13,Revenue_FY24B!$B:$B,Revenue_FY24B!N:N,0)/1000</f>
        <v>31.16108333333333</v>
      </c>
      <c r="AT13" s="25"/>
      <c r="AU13" s="8">
        <f t="shared" ref="AU13:AU19" si="15">AT13-AS13</f>
        <v>-31.16108333333333</v>
      </c>
      <c r="AV13" s="33">
        <f t="shared" ref="AV13:AV19" si="16">IFERROR(AU13/AS13,"n.a.")</f>
        <v>-1</v>
      </c>
      <c r="AX13" s="23">
        <f>+_xlfn.XLOOKUP($B13,Revenue_FY24B!$B:$B,Revenue_FY24B!O:O,0)/1000</f>
        <v>31.16108333333333</v>
      </c>
      <c r="AY13" s="25"/>
      <c r="AZ13" s="8">
        <f t="shared" ref="AZ13:AZ19" si="17">AY13-AX13</f>
        <v>-31.16108333333333</v>
      </c>
      <c r="BA13" s="33">
        <f t="shared" ref="BA13:BA19" si="18">IFERROR(AZ13/AX13,"n.a.")</f>
        <v>-1</v>
      </c>
      <c r="BC13" s="23">
        <f>+_xlfn.XLOOKUP($B13,Revenue_FY24B!$B:$B,Revenue_FY24B!P:P,0)/1000</f>
        <v>31.16108333333333</v>
      </c>
      <c r="BD13" s="25"/>
      <c r="BE13" s="8">
        <f t="shared" ref="BE13:BE19" si="19">BD13-BC13</f>
        <v>-31.16108333333333</v>
      </c>
      <c r="BF13" s="33">
        <f t="shared" ref="BF13:BF19" si="20">IFERROR(BE13/BC13,"n.a.")</f>
        <v>-1</v>
      </c>
      <c r="BH13" s="23">
        <f>+_xlfn.XLOOKUP($B13,Revenue_FY24B!$B:$B,Revenue_FY24B!Q:Q,0)/1000</f>
        <v>31.16108333333333</v>
      </c>
      <c r="BI13" s="25"/>
      <c r="BJ13" s="8">
        <f t="shared" ref="BJ13:BJ19" si="21">BI13-BH13</f>
        <v>-31.16108333333333</v>
      </c>
      <c r="BK13" s="33">
        <f t="shared" ref="BK13:BK19" si="22">IFERROR(BJ13/BH13,"n.a.")</f>
        <v>-1</v>
      </c>
      <c r="BM13" s="38">
        <f>E13+J13+O13</f>
        <v>93.483249999999998</v>
      </c>
      <c r="BN13" s="38">
        <f>F13+K13+P13</f>
        <v>0</v>
      </c>
      <c r="BO13" s="8">
        <f t="shared" ref="BO13:BO19" si="23">BN13-BM13</f>
        <v>-93.483249999999998</v>
      </c>
      <c r="BP13" s="33">
        <f t="shared" ref="BP13:BP19" si="24">IFERROR(BO13/BM13,"n.a.")</f>
        <v>-1</v>
      </c>
    </row>
    <row r="14" spans="2:68" x14ac:dyDescent="0.25">
      <c r="B14">
        <f>+MAX($B$1:B13)+1</f>
        <v>2</v>
      </c>
      <c r="C14" s="7" t="s">
        <v>58</v>
      </c>
      <c r="E14" s="23">
        <f>+_xlfn.XLOOKUP($B14,Revenue_FY24B!$B:$B,Revenue_FY24B!F:F,0)/1000</f>
        <v>47.454749999999997</v>
      </c>
      <c r="F14" s="25"/>
      <c r="G14" s="8">
        <f t="shared" si="0"/>
        <v>-47.454749999999997</v>
      </c>
      <c r="H14" s="33">
        <f t="shared" ref="H14:H19" si="25">IFERROR(G14/E14,"n.a.")</f>
        <v>-1</v>
      </c>
      <c r="J14" s="23">
        <f>+_xlfn.XLOOKUP($B14,Revenue_FY24B!$B:$B,Revenue_FY24B!G:G,0)/1000</f>
        <v>47.454749999999997</v>
      </c>
      <c r="K14" s="25"/>
      <c r="L14" s="8">
        <f t="shared" si="1"/>
        <v>-47.454749999999997</v>
      </c>
      <c r="M14" s="33">
        <f t="shared" si="2"/>
        <v>-1</v>
      </c>
      <c r="O14" s="23">
        <f>+_xlfn.XLOOKUP($B14,Revenue_FY24B!$B:$B,Revenue_FY24B!H:H,0)/1000</f>
        <v>47.454749999999997</v>
      </c>
      <c r="P14" s="25"/>
      <c r="Q14" s="8">
        <f t="shared" si="3"/>
        <v>-47.454749999999997</v>
      </c>
      <c r="R14" s="33">
        <f t="shared" si="4"/>
        <v>-1</v>
      </c>
      <c r="T14" s="23">
        <f>+_xlfn.XLOOKUP($B14,Revenue_FY24B!$B:$B,Revenue_FY24B!I:I,0)/1000</f>
        <v>47.454749999999997</v>
      </c>
      <c r="U14" s="25"/>
      <c r="V14" s="8">
        <f t="shared" si="5"/>
        <v>-47.454749999999997</v>
      </c>
      <c r="W14" s="33">
        <f t="shared" si="6"/>
        <v>-1</v>
      </c>
      <c r="Y14" s="23">
        <f>+_xlfn.XLOOKUP($B14,Revenue_FY24B!$B:$B,Revenue_FY24B!J:J,0)/1000</f>
        <v>47.454749999999997</v>
      </c>
      <c r="Z14" s="25"/>
      <c r="AA14" s="8">
        <f t="shared" si="7"/>
        <v>-47.454749999999997</v>
      </c>
      <c r="AB14" s="33">
        <f t="shared" si="8"/>
        <v>-1</v>
      </c>
      <c r="AD14" s="23">
        <f>+_xlfn.XLOOKUP($B14,Revenue_FY24B!$B:$B,Revenue_FY24B!K:K,0)/1000</f>
        <v>47.454749999999997</v>
      </c>
      <c r="AE14" s="25"/>
      <c r="AF14" s="8">
        <f t="shared" si="9"/>
        <v>-47.454749999999997</v>
      </c>
      <c r="AG14" s="33">
        <f t="shared" si="10"/>
        <v>-1</v>
      </c>
      <c r="AI14" s="23">
        <f>+_xlfn.XLOOKUP($B14,Revenue_FY24B!$B:$B,Revenue_FY24B!L:L,0)/1000</f>
        <v>47.454749999999997</v>
      </c>
      <c r="AJ14" s="25"/>
      <c r="AK14" s="8">
        <f t="shared" si="11"/>
        <v>-47.454749999999997</v>
      </c>
      <c r="AL14" s="33">
        <f t="shared" si="12"/>
        <v>-1</v>
      </c>
      <c r="AN14" s="23">
        <f>+_xlfn.XLOOKUP($B14,Revenue_FY24B!$B:$B,Revenue_FY24B!M:M,0)/1000</f>
        <v>47.454749999999997</v>
      </c>
      <c r="AO14" s="25"/>
      <c r="AP14" s="8">
        <f t="shared" si="13"/>
        <v>-47.454749999999997</v>
      </c>
      <c r="AQ14" s="33">
        <f t="shared" si="14"/>
        <v>-1</v>
      </c>
      <c r="AS14" s="23">
        <f>+_xlfn.XLOOKUP($B14,Revenue_FY24B!$B:$B,Revenue_FY24B!N:N,0)/1000</f>
        <v>47.454749999999997</v>
      </c>
      <c r="AT14" s="25"/>
      <c r="AU14" s="8">
        <f t="shared" si="15"/>
        <v>-47.454749999999997</v>
      </c>
      <c r="AV14" s="33">
        <f t="shared" si="16"/>
        <v>-1</v>
      </c>
      <c r="AX14" s="23">
        <f>+_xlfn.XLOOKUP($B14,Revenue_FY24B!$B:$B,Revenue_FY24B!O:O,0)/1000</f>
        <v>47.454749999999997</v>
      </c>
      <c r="AY14" s="25"/>
      <c r="AZ14" s="8">
        <f t="shared" si="17"/>
        <v>-47.454749999999997</v>
      </c>
      <c r="BA14" s="33">
        <f t="shared" si="18"/>
        <v>-1</v>
      </c>
      <c r="BC14" s="23">
        <f>+_xlfn.XLOOKUP($B14,Revenue_FY24B!$B:$B,Revenue_FY24B!P:P,0)/1000</f>
        <v>47.454749999999997</v>
      </c>
      <c r="BD14" s="25"/>
      <c r="BE14" s="8">
        <f t="shared" si="19"/>
        <v>-47.454749999999997</v>
      </c>
      <c r="BF14" s="33">
        <f t="shared" si="20"/>
        <v>-1</v>
      </c>
      <c r="BH14" s="23">
        <f>+_xlfn.XLOOKUP($B14,Revenue_FY24B!$B:$B,Revenue_FY24B!Q:Q,0)/1000</f>
        <v>47.454749999999997</v>
      </c>
      <c r="BI14" s="25"/>
      <c r="BJ14" s="8">
        <f t="shared" si="21"/>
        <v>-47.454749999999997</v>
      </c>
      <c r="BK14" s="33">
        <f t="shared" si="22"/>
        <v>-1</v>
      </c>
      <c r="BM14" s="38">
        <f t="shared" ref="BM14:BM18" si="26">E14+J14+O14</f>
        <v>142.36425</v>
      </c>
      <c r="BN14" s="38">
        <f t="shared" ref="BN14:BN18" si="27">F14+K14+P14</f>
        <v>0</v>
      </c>
      <c r="BO14" s="8">
        <f t="shared" si="23"/>
        <v>-142.36425</v>
      </c>
      <c r="BP14" s="33">
        <f t="shared" si="24"/>
        <v>-1</v>
      </c>
    </row>
    <row r="15" spans="2:68" x14ac:dyDescent="0.25">
      <c r="B15">
        <f>+MAX($B$1:B14)+1</f>
        <v>3</v>
      </c>
      <c r="C15" s="7" t="s">
        <v>59</v>
      </c>
      <c r="E15" s="23">
        <f>+_xlfn.XLOOKUP($B15,Revenue_FY24B!$B:$B,Revenue_FY24B!F:F,0)/1000</f>
        <v>8.6150833333333345</v>
      </c>
      <c r="F15" s="25"/>
      <c r="G15" s="8">
        <f t="shared" si="0"/>
        <v>-8.6150833333333345</v>
      </c>
      <c r="H15" s="33">
        <f t="shared" si="25"/>
        <v>-1</v>
      </c>
      <c r="J15" s="23">
        <f>+_xlfn.XLOOKUP($B15,Revenue_FY24B!$B:$B,Revenue_FY24B!G:G,0)/1000</f>
        <v>8.6150833333333345</v>
      </c>
      <c r="K15" s="25"/>
      <c r="L15" s="8">
        <f t="shared" si="1"/>
        <v>-8.6150833333333345</v>
      </c>
      <c r="M15" s="33">
        <f t="shared" si="2"/>
        <v>-1</v>
      </c>
      <c r="O15" s="23">
        <f>+_xlfn.XLOOKUP($B15,Revenue_FY24B!$B:$B,Revenue_FY24B!H:H,0)/1000</f>
        <v>8.6150833333333345</v>
      </c>
      <c r="P15" s="25"/>
      <c r="Q15" s="8">
        <f t="shared" si="3"/>
        <v>-8.6150833333333345</v>
      </c>
      <c r="R15" s="33">
        <f t="shared" si="4"/>
        <v>-1</v>
      </c>
      <c r="T15" s="23">
        <f>+_xlfn.XLOOKUP($B15,Revenue_FY24B!$B:$B,Revenue_FY24B!I:I,0)/1000</f>
        <v>8.6150833333333345</v>
      </c>
      <c r="U15" s="25"/>
      <c r="V15" s="8">
        <f t="shared" si="5"/>
        <v>-8.6150833333333345</v>
      </c>
      <c r="W15" s="33">
        <f t="shared" si="6"/>
        <v>-1</v>
      </c>
      <c r="Y15" s="23">
        <f>+_xlfn.XLOOKUP($B15,Revenue_FY24B!$B:$B,Revenue_FY24B!J:J,0)/1000</f>
        <v>8.6150833333333345</v>
      </c>
      <c r="Z15" s="25"/>
      <c r="AA15" s="8">
        <f t="shared" si="7"/>
        <v>-8.6150833333333345</v>
      </c>
      <c r="AB15" s="33">
        <f t="shared" si="8"/>
        <v>-1</v>
      </c>
      <c r="AD15" s="23">
        <f>+_xlfn.XLOOKUP($B15,Revenue_FY24B!$B:$B,Revenue_FY24B!K:K,0)/1000</f>
        <v>8.6150833333333345</v>
      </c>
      <c r="AE15" s="25"/>
      <c r="AF15" s="8">
        <f t="shared" si="9"/>
        <v>-8.6150833333333345</v>
      </c>
      <c r="AG15" s="33">
        <f t="shared" si="10"/>
        <v>-1</v>
      </c>
      <c r="AI15" s="23">
        <f>+_xlfn.XLOOKUP($B15,Revenue_FY24B!$B:$B,Revenue_FY24B!L:L,0)/1000</f>
        <v>8.6150833333333345</v>
      </c>
      <c r="AJ15" s="25"/>
      <c r="AK15" s="8">
        <f t="shared" si="11"/>
        <v>-8.6150833333333345</v>
      </c>
      <c r="AL15" s="33">
        <f t="shared" si="12"/>
        <v>-1</v>
      </c>
      <c r="AN15" s="23">
        <f>+_xlfn.XLOOKUP($B15,Revenue_FY24B!$B:$B,Revenue_FY24B!M:M,0)/1000</f>
        <v>8.6150833333333345</v>
      </c>
      <c r="AO15" s="25"/>
      <c r="AP15" s="8">
        <f t="shared" si="13"/>
        <v>-8.6150833333333345</v>
      </c>
      <c r="AQ15" s="33">
        <f t="shared" si="14"/>
        <v>-1</v>
      </c>
      <c r="AS15" s="23">
        <f>+_xlfn.XLOOKUP($B15,Revenue_FY24B!$B:$B,Revenue_FY24B!N:N,0)/1000</f>
        <v>8.6150833333333345</v>
      </c>
      <c r="AT15" s="25"/>
      <c r="AU15" s="8">
        <f t="shared" si="15"/>
        <v>-8.6150833333333345</v>
      </c>
      <c r="AV15" s="33">
        <f t="shared" si="16"/>
        <v>-1</v>
      </c>
      <c r="AX15" s="23">
        <f>+_xlfn.XLOOKUP($B15,Revenue_FY24B!$B:$B,Revenue_FY24B!O:O,0)/1000</f>
        <v>8.6150833333333345</v>
      </c>
      <c r="AY15" s="25"/>
      <c r="AZ15" s="8">
        <f t="shared" si="17"/>
        <v>-8.6150833333333345</v>
      </c>
      <c r="BA15" s="33">
        <f t="shared" si="18"/>
        <v>-1</v>
      </c>
      <c r="BC15" s="23">
        <f>+_xlfn.XLOOKUP($B15,Revenue_FY24B!$B:$B,Revenue_FY24B!P:P,0)/1000</f>
        <v>8.6150833333333345</v>
      </c>
      <c r="BD15" s="25"/>
      <c r="BE15" s="8">
        <f t="shared" si="19"/>
        <v>-8.6150833333333345</v>
      </c>
      <c r="BF15" s="33">
        <f t="shared" si="20"/>
        <v>-1</v>
      </c>
      <c r="BH15" s="23">
        <f>+_xlfn.XLOOKUP($B15,Revenue_FY24B!$B:$B,Revenue_FY24B!Q:Q,0)/1000</f>
        <v>8.6150833333333345</v>
      </c>
      <c r="BI15" s="25"/>
      <c r="BJ15" s="8">
        <f t="shared" si="21"/>
        <v>-8.6150833333333345</v>
      </c>
      <c r="BK15" s="33">
        <f t="shared" si="22"/>
        <v>-1</v>
      </c>
      <c r="BM15" s="38">
        <f t="shared" si="26"/>
        <v>25.845250000000004</v>
      </c>
      <c r="BN15" s="38">
        <f t="shared" si="27"/>
        <v>0</v>
      </c>
      <c r="BO15" s="8">
        <f t="shared" si="23"/>
        <v>-25.845250000000004</v>
      </c>
      <c r="BP15" s="33">
        <f t="shared" si="24"/>
        <v>-1</v>
      </c>
    </row>
    <row r="16" spans="2:68" x14ac:dyDescent="0.25">
      <c r="B16">
        <f>+MAX($B$1:B15)+1</f>
        <v>4</v>
      </c>
      <c r="C16" s="7" t="s">
        <v>60</v>
      </c>
      <c r="E16" s="23">
        <f>+_xlfn.XLOOKUP($B16,Revenue_FY24B!$B:$B,Revenue_FY24B!F:F,0)/1000</f>
        <v>5.082416666666667</v>
      </c>
      <c r="F16" s="25"/>
      <c r="G16" s="8">
        <f t="shared" si="0"/>
        <v>-5.082416666666667</v>
      </c>
      <c r="H16" s="33">
        <f t="shared" si="25"/>
        <v>-1</v>
      </c>
      <c r="J16" s="23">
        <f>+_xlfn.XLOOKUP($B16,Revenue_FY24B!$B:$B,Revenue_FY24B!G:G,0)/1000</f>
        <v>5.082416666666667</v>
      </c>
      <c r="K16" s="25"/>
      <c r="L16" s="8">
        <f t="shared" si="1"/>
        <v>-5.082416666666667</v>
      </c>
      <c r="M16" s="33">
        <f t="shared" si="2"/>
        <v>-1</v>
      </c>
      <c r="O16" s="23">
        <f>+_xlfn.XLOOKUP($B16,Revenue_FY24B!$B:$B,Revenue_FY24B!H:H,0)/1000</f>
        <v>5.082416666666667</v>
      </c>
      <c r="P16" s="25"/>
      <c r="Q16" s="8">
        <f t="shared" si="3"/>
        <v>-5.082416666666667</v>
      </c>
      <c r="R16" s="33">
        <f t="shared" si="4"/>
        <v>-1</v>
      </c>
      <c r="T16" s="23">
        <f>+_xlfn.XLOOKUP($B16,Revenue_FY24B!$B:$B,Revenue_FY24B!I:I,0)/1000</f>
        <v>5.082416666666667</v>
      </c>
      <c r="U16" s="25"/>
      <c r="V16" s="8">
        <f t="shared" si="5"/>
        <v>-5.082416666666667</v>
      </c>
      <c r="W16" s="33">
        <f t="shared" si="6"/>
        <v>-1</v>
      </c>
      <c r="Y16" s="23">
        <f>+_xlfn.XLOOKUP($B16,Revenue_FY24B!$B:$B,Revenue_FY24B!J:J,0)/1000</f>
        <v>5.082416666666667</v>
      </c>
      <c r="Z16" s="25"/>
      <c r="AA16" s="8">
        <f t="shared" si="7"/>
        <v>-5.082416666666667</v>
      </c>
      <c r="AB16" s="33">
        <f t="shared" si="8"/>
        <v>-1</v>
      </c>
      <c r="AD16" s="23">
        <f>+_xlfn.XLOOKUP($B16,Revenue_FY24B!$B:$B,Revenue_FY24B!K:K,0)/1000</f>
        <v>5.082416666666667</v>
      </c>
      <c r="AE16" s="25"/>
      <c r="AF16" s="8">
        <f t="shared" si="9"/>
        <v>-5.082416666666667</v>
      </c>
      <c r="AG16" s="33">
        <f t="shared" si="10"/>
        <v>-1</v>
      </c>
      <c r="AI16" s="23">
        <f>+_xlfn.XLOOKUP($B16,Revenue_FY24B!$B:$B,Revenue_FY24B!L:L,0)/1000</f>
        <v>5.082416666666667</v>
      </c>
      <c r="AJ16" s="25"/>
      <c r="AK16" s="8">
        <f t="shared" si="11"/>
        <v>-5.082416666666667</v>
      </c>
      <c r="AL16" s="33">
        <f t="shared" si="12"/>
        <v>-1</v>
      </c>
      <c r="AN16" s="23">
        <f>+_xlfn.XLOOKUP($B16,Revenue_FY24B!$B:$B,Revenue_FY24B!M:M,0)/1000</f>
        <v>5.082416666666667</v>
      </c>
      <c r="AO16" s="25"/>
      <c r="AP16" s="8">
        <f t="shared" si="13"/>
        <v>-5.082416666666667</v>
      </c>
      <c r="AQ16" s="33">
        <f t="shared" si="14"/>
        <v>-1</v>
      </c>
      <c r="AS16" s="23">
        <f>+_xlfn.XLOOKUP($B16,Revenue_FY24B!$B:$B,Revenue_FY24B!N:N,0)/1000</f>
        <v>5.082416666666667</v>
      </c>
      <c r="AT16" s="25"/>
      <c r="AU16" s="8">
        <f t="shared" si="15"/>
        <v>-5.082416666666667</v>
      </c>
      <c r="AV16" s="33">
        <f t="shared" si="16"/>
        <v>-1</v>
      </c>
      <c r="AX16" s="23">
        <f>+_xlfn.XLOOKUP($B16,Revenue_FY24B!$B:$B,Revenue_FY24B!O:O,0)/1000</f>
        <v>5.082416666666667</v>
      </c>
      <c r="AY16" s="25"/>
      <c r="AZ16" s="8">
        <f t="shared" si="17"/>
        <v>-5.082416666666667</v>
      </c>
      <c r="BA16" s="33">
        <f t="shared" si="18"/>
        <v>-1</v>
      </c>
      <c r="BC16" s="23">
        <f>+_xlfn.XLOOKUP($B16,Revenue_FY24B!$B:$B,Revenue_FY24B!P:P,0)/1000</f>
        <v>5.082416666666667</v>
      </c>
      <c r="BD16" s="25"/>
      <c r="BE16" s="8">
        <f t="shared" si="19"/>
        <v>-5.082416666666667</v>
      </c>
      <c r="BF16" s="33">
        <f t="shared" si="20"/>
        <v>-1</v>
      </c>
      <c r="BH16" s="23">
        <f>+_xlfn.XLOOKUP($B16,Revenue_FY24B!$B:$B,Revenue_FY24B!Q:Q,0)/1000</f>
        <v>5.082416666666667</v>
      </c>
      <c r="BI16" s="25"/>
      <c r="BJ16" s="8">
        <f t="shared" si="21"/>
        <v>-5.082416666666667</v>
      </c>
      <c r="BK16" s="33">
        <f t="shared" si="22"/>
        <v>-1</v>
      </c>
      <c r="BM16" s="38">
        <f t="shared" si="26"/>
        <v>15.247250000000001</v>
      </c>
      <c r="BN16" s="38">
        <f t="shared" si="27"/>
        <v>0</v>
      </c>
      <c r="BO16" s="8">
        <f t="shared" si="23"/>
        <v>-15.247250000000001</v>
      </c>
      <c r="BP16" s="33">
        <f t="shared" si="24"/>
        <v>-1</v>
      </c>
    </row>
    <row r="17" spans="2:68" x14ac:dyDescent="0.25">
      <c r="B17">
        <f>+MAX($B$1:B16)+1</f>
        <v>5</v>
      </c>
      <c r="C17" s="7" t="s">
        <v>61</v>
      </c>
      <c r="E17" s="23">
        <f>+_xlfn.XLOOKUP($B17,Revenue_FY24B!$B:$B,Revenue_FY24B!F:F,0)/1000</f>
        <v>0.15666666666666665</v>
      </c>
      <c r="F17" s="25"/>
      <c r="G17" s="8">
        <f t="shared" si="0"/>
        <v>-0.15666666666666665</v>
      </c>
      <c r="H17" s="33">
        <f t="shared" si="25"/>
        <v>-1</v>
      </c>
      <c r="J17" s="23">
        <f>+_xlfn.XLOOKUP($B17,Revenue_FY24B!$B:$B,Revenue_FY24B!G:G,0)/1000</f>
        <v>0.15666666666666665</v>
      </c>
      <c r="K17" s="25"/>
      <c r="L17" s="8">
        <f t="shared" si="1"/>
        <v>-0.15666666666666665</v>
      </c>
      <c r="M17" s="33">
        <f t="shared" si="2"/>
        <v>-1</v>
      </c>
      <c r="O17" s="23">
        <f>+_xlfn.XLOOKUP($B17,Revenue_FY24B!$B:$B,Revenue_FY24B!H:H,0)/1000</f>
        <v>0.15666666666666665</v>
      </c>
      <c r="P17" s="25"/>
      <c r="Q17" s="8">
        <f t="shared" si="3"/>
        <v>-0.15666666666666665</v>
      </c>
      <c r="R17" s="33">
        <f t="shared" si="4"/>
        <v>-1</v>
      </c>
      <c r="T17" s="23">
        <f>+_xlfn.XLOOKUP($B17,Revenue_FY24B!$B:$B,Revenue_FY24B!I:I,0)/1000</f>
        <v>0.15666666666666665</v>
      </c>
      <c r="U17" s="25"/>
      <c r="V17" s="8">
        <f t="shared" si="5"/>
        <v>-0.15666666666666665</v>
      </c>
      <c r="W17" s="33">
        <f t="shared" si="6"/>
        <v>-1</v>
      </c>
      <c r="Y17" s="23">
        <f>+_xlfn.XLOOKUP($B17,Revenue_FY24B!$B:$B,Revenue_FY24B!J:J,0)/1000</f>
        <v>0.15666666666666665</v>
      </c>
      <c r="Z17" s="25"/>
      <c r="AA17" s="8">
        <f t="shared" si="7"/>
        <v>-0.15666666666666665</v>
      </c>
      <c r="AB17" s="33">
        <f t="shared" si="8"/>
        <v>-1</v>
      </c>
      <c r="AD17" s="23">
        <f>+_xlfn.XLOOKUP($B17,Revenue_FY24B!$B:$B,Revenue_FY24B!K:K,0)/1000</f>
        <v>0.15666666666666665</v>
      </c>
      <c r="AE17" s="25"/>
      <c r="AF17" s="8">
        <f t="shared" si="9"/>
        <v>-0.15666666666666665</v>
      </c>
      <c r="AG17" s="33">
        <f t="shared" si="10"/>
        <v>-1</v>
      </c>
      <c r="AI17" s="23">
        <f>+_xlfn.XLOOKUP($B17,Revenue_FY24B!$B:$B,Revenue_FY24B!L:L,0)/1000</f>
        <v>0.15666666666666665</v>
      </c>
      <c r="AJ17" s="25"/>
      <c r="AK17" s="8">
        <f t="shared" si="11"/>
        <v>-0.15666666666666665</v>
      </c>
      <c r="AL17" s="33">
        <f t="shared" si="12"/>
        <v>-1</v>
      </c>
      <c r="AN17" s="23">
        <f>+_xlfn.XLOOKUP($B17,Revenue_FY24B!$B:$B,Revenue_FY24B!M:M,0)/1000</f>
        <v>0.15666666666666665</v>
      </c>
      <c r="AO17" s="25"/>
      <c r="AP17" s="8">
        <f t="shared" si="13"/>
        <v>-0.15666666666666665</v>
      </c>
      <c r="AQ17" s="33">
        <f t="shared" si="14"/>
        <v>-1</v>
      </c>
      <c r="AS17" s="23">
        <f>+_xlfn.XLOOKUP($B17,Revenue_FY24B!$B:$B,Revenue_FY24B!N:N,0)/1000</f>
        <v>0.15666666666666665</v>
      </c>
      <c r="AT17" s="25"/>
      <c r="AU17" s="8">
        <f t="shared" si="15"/>
        <v>-0.15666666666666665</v>
      </c>
      <c r="AV17" s="33">
        <f t="shared" si="16"/>
        <v>-1</v>
      </c>
      <c r="AX17" s="23">
        <f>+_xlfn.XLOOKUP($B17,Revenue_FY24B!$B:$B,Revenue_FY24B!O:O,0)/1000</f>
        <v>0.15666666666666665</v>
      </c>
      <c r="AY17" s="25"/>
      <c r="AZ17" s="8">
        <f t="shared" si="17"/>
        <v>-0.15666666666666665</v>
      </c>
      <c r="BA17" s="33">
        <f t="shared" si="18"/>
        <v>-1</v>
      </c>
      <c r="BC17" s="23">
        <f>+_xlfn.XLOOKUP($B17,Revenue_FY24B!$B:$B,Revenue_FY24B!P:P,0)/1000</f>
        <v>0.15666666666666665</v>
      </c>
      <c r="BD17" s="25"/>
      <c r="BE17" s="8">
        <f t="shared" si="19"/>
        <v>-0.15666666666666665</v>
      </c>
      <c r="BF17" s="33">
        <f t="shared" si="20"/>
        <v>-1</v>
      </c>
      <c r="BH17" s="23">
        <f>+_xlfn.XLOOKUP($B17,Revenue_FY24B!$B:$B,Revenue_FY24B!Q:Q,0)/1000</f>
        <v>0.15666666666666665</v>
      </c>
      <c r="BI17" s="25"/>
      <c r="BJ17" s="8">
        <f t="shared" si="21"/>
        <v>-0.15666666666666665</v>
      </c>
      <c r="BK17" s="33">
        <f t="shared" si="22"/>
        <v>-1</v>
      </c>
      <c r="BM17" s="38">
        <f t="shared" si="26"/>
        <v>0.47</v>
      </c>
      <c r="BN17" s="38">
        <f t="shared" si="27"/>
        <v>0</v>
      </c>
      <c r="BO17" s="8">
        <f t="shared" si="23"/>
        <v>-0.47</v>
      </c>
      <c r="BP17" s="33">
        <f t="shared" si="24"/>
        <v>-1</v>
      </c>
    </row>
    <row r="18" spans="2:68" x14ac:dyDescent="0.25">
      <c r="B18">
        <f>+MAX($B$1:B17)+1</f>
        <v>6</v>
      </c>
      <c r="C18" s="7" t="s">
        <v>62</v>
      </c>
      <c r="E18" s="23">
        <f>+_xlfn.XLOOKUP($B18,Revenue_FY24B!$B:$B,Revenue_FY24B!F:F,0)/1000</f>
        <v>0.18008333333333335</v>
      </c>
      <c r="F18" s="25"/>
      <c r="G18" s="8">
        <f t="shared" si="0"/>
        <v>-0.18008333333333335</v>
      </c>
      <c r="H18" s="33">
        <f t="shared" si="25"/>
        <v>-1</v>
      </c>
      <c r="J18" s="23">
        <f>+_xlfn.XLOOKUP($B18,Revenue_FY24B!$B:$B,Revenue_FY24B!G:G,0)/1000</f>
        <v>0.18008333333333335</v>
      </c>
      <c r="K18" s="25"/>
      <c r="L18" s="8">
        <f t="shared" si="1"/>
        <v>-0.18008333333333335</v>
      </c>
      <c r="M18" s="33">
        <f t="shared" si="2"/>
        <v>-1</v>
      </c>
      <c r="O18" s="23">
        <f>+_xlfn.XLOOKUP($B18,Revenue_FY24B!$B:$B,Revenue_FY24B!H:H,0)/1000</f>
        <v>0.18008333333333335</v>
      </c>
      <c r="P18" s="25"/>
      <c r="Q18" s="8">
        <f t="shared" si="3"/>
        <v>-0.18008333333333335</v>
      </c>
      <c r="R18" s="33">
        <f t="shared" si="4"/>
        <v>-1</v>
      </c>
      <c r="T18" s="23">
        <f>+_xlfn.XLOOKUP($B18,Revenue_FY24B!$B:$B,Revenue_FY24B!I:I,0)/1000</f>
        <v>0.18008333333333335</v>
      </c>
      <c r="U18" s="25"/>
      <c r="V18" s="8">
        <f t="shared" si="5"/>
        <v>-0.18008333333333335</v>
      </c>
      <c r="W18" s="33">
        <f t="shared" si="6"/>
        <v>-1</v>
      </c>
      <c r="Y18" s="23">
        <f>+_xlfn.XLOOKUP($B18,Revenue_FY24B!$B:$B,Revenue_FY24B!J:J,0)/1000</f>
        <v>0.18008333333333335</v>
      </c>
      <c r="Z18" s="25"/>
      <c r="AA18" s="8">
        <f t="shared" si="7"/>
        <v>-0.18008333333333335</v>
      </c>
      <c r="AB18" s="33">
        <f t="shared" si="8"/>
        <v>-1</v>
      </c>
      <c r="AD18" s="23">
        <f>+_xlfn.XLOOKUP($B18,Revenue_FY24B!$B:$B,Revenue_FY24B!K:K,0)/1000</f>
        <v>0.18008333333333335</v>
      </c>
      <c r="AE18" s="25"/>
      <c r="AF18" s="8">
        <f t="shared" si="9"/>
        <v>-0.18008333333333335</v>
      </c>
      <c r="AG18" s="33">
        <f t="shared" si="10"/>
        <v>-1</v>
      </c>
      <c r="AI18" s="23">
        <f>+_xlfn.XLOOKUP($B18,Revenue_FY24B!$B:$B,Revenue_FY24B!L:L,0)/1000</f>
        <v>0.18008333333333335</v>
      </c>
      <c r="AJ18" s="25"/>
      <c r="AK18" s="8">
        <f t="shared" si="11"/>
        <v>-0.18008333333333335</v>
      </c>
      <c r="AL18" s="33">
        <f t="shared" si="12"/>
        <v>-1</v>
      </c>
      <c r="AN18" s="23">
        <f>+_xlfn.XLOOKUP($B18,Revenue_FY24B!$B:$B,Revenue_FY24B!M:M,0)/1000</f>
        <v>0.18008333333333335</v>
      </c>
      <c r="AO18" s="25"/>
      <c r="AP18" s="8">
        <f t="shared" si="13"/>
        <v>-0.18008333333333335</v>
      </c>
      <c r="AQ18" s="33">
        <f t="shared" si="14"/>
        <v>-1</v>
      </c>
      <c r="AS18" s="23">
        <f>+_xlfn.XLOOKUP($B18,Revenue_FY24B!$B:$B,Revenue_FY24B!N:N,0)/1000</f>
        <v>0.18008333333333335</v>
      </c>
      <c r="AT18" s="25"/>
      <c r="AU18" s="8">
        <f t="shared" si="15"/>
        <v>-0.18008333333333335</v>
      </c>
      <c r="AV18" s="33">
        <f t="shared" si="16"/>
        <v>-1</v>
      </c>
      <c r="AX18" s="23">
        <f>+_xlfn.XLOOKUP($B18,Revenue_FY24B!$B:$B,Revenue_FY24B!O:O,0)/1000</f>
        <v>0.18008333333333335</v>
      </c>
      <c r="AY18" s="25"/>
      <c r="AZ18" s="8">
        <f t="shared" si="17"/>
        <v>-0.18008333333333335</v>
      </c>
      <c r="BA18" s="33">
        <f t="shared" si="18"/>
        <v>-1</v>
      </c>
      <c r="BC18" s="23">
        <f>+_xlfn.XLOOKUP($B18,Revenue_FY24B!$B:$B,Revenue_FY24B!P:P,0)/1000</f>
        <v>0.18008333333333335</v>
      </c>
      <c r="BD18" s="25"/>
      <c r="BE18" s="8">
        <f t="shared" si="19"/>
        <v>-0.18008333333333335</v>
      </c>
      <c r="BF18" s="33">
        <f t="shared" si="20"/>
        <v>-1</v>
      </c>
      <c r="BH18" s="23">
        <f>+_xlfn.XLOOKUP($B18,Revenue_FY24B!$B:$B,Revenue_FY24B!Q:Q,0)/1000</f>
        <v>0.18008333333333335</v>
      </c>
      <c r="BI18" s="25"/>
      <c r="BJ18" s="8">
        <f t="shared" si="21"/>
        <v>-0.18008333333333335</v>
      </c>
      <c r="BK18" s="33">
        <f t="shared" si="22"/>
        <v>-1</v>
      </c>
      <c r="BM18" s="38">
        <f t="shared" si="26"/>
        <v>0.54025000000000001</v>
      </c>
      <c r="BN18" s="38">
        <f t="shared" si="27"/>
        <v>0</v>
      </c>
      <c r="BO18" s="8">
        <f t="shared" si="23"/>
        <v>-0.54025000000000001</v>
      </c>
      <c r="BP18" s="33">
        <f t="shared" si="24"/>
        <v>-1</v>
      </c>
    </row>
    <row r="19" spans="2:68" s="5" customFormat="1" x14ac:dyDescent="0.25">
      <c r="C19" s="10" t="s">
        <v>63</v>
      </c>
      <c r="E19" s="24">
        <f>SUM(E13:E18)</f>
        <v>92.650083333333328</v>
      </c>
      <c r="F19" s="24">
        <f>SUM(F13:F18)</f>
        <v>0</v>
      </c>
      <c r="G19" s="24">
        <f t="shared" si="0"/>
        <v>-92.650083333333328</v>
      </c>
      <c r="H19" s="34">
        <f t="shared" si="25"/>
        <v>-1</v>
      </c>
      <c r="J19" s="24">
        <f>SUM(J13:J18)</f>
        <v>92.650083333333328</v>
      </c>
      <c r="K19" s="24">
        <f>SUM(K13:K18)</f>
        <v>0</v>
      </c>
      <c r="L19" s="24">
        <f t="shared" si="1"/>
        <v>-92.650083333333328</v>
      </c>
      <c r="M19" s="34">
        <f t="shared" si="2"/>
        <v>-1</v>
      </c>
      <c r="O19" s="24">
        <f>SUM(O13:O18)</f>
        <v>92.650083333333328</v>
      </c>
      <c r="P19" s="24">
        <f>SUM(P13:P18)</f>
        <v>0</v>
      </c>
      <c r="Q19" s="24">
        <f t="shared" si="3"/>
        <v>-92.650083333333328</v>
      </c>
      <c r="R19" s="34">
        <f t="shared" si="4"/>
        <v>-1</v>
      </c>
      <c r="T19" s="24">
        <f>SUM(T13:T18)</f>
        <v>92.650083333333328</v>
      </c>
      <c r="U19" s="24">
        <f>SUM(U13:U18)</f>
        <v>0</v>
      </c>
      <c r="V19" s="24">
        <f t="shared" si="5"/>
        <v>-92.650083333333328</v>
      </c>
      <c r="W19" s="34">
        <f t="shared" si="6"/>
        <v>-1</v>
      </c>
      <c r="Y19" s="24">
        <f>SUM(Y13:Y18)</f>
        <v>92.650083333333328</v>
      </c>
      <c r="Z19" s="24">
        <f>SUM(Z13:Z18)</f>
        <v>0</v>
      </c>
      <c r="AA19" s="24">
        <f t="shared" si="7"/>
        <v>-92.650083333333328</v>
      </c>
      <c r="AB19" s="34">
        <f t="shared" si="8"/>
        <v>-1</v>
      </c>
      <c r="AD19" s="24">
        <f>SUM(AD13:AD18)</f>
        <v>92.650083333333328</v>
      </c>
      <c r="AE19" s="24">
        <f>SUM(AE13:AE18)</f>
        <v>0</v>
      </c>
      <c r="AF19" s="24">
        <f t="shared" si="9"/>
        <v>-92.650083333333328</v>
      </c>
      <c r="AG19" s="34">
        <f t="shared" si="10"/>
        <v>-1</v>
      </c>
      <c r="AI19" s="24">
        <f>SUM(AI13:AI18)</f>
        <v>92.650083333333328</v>
      </c>
      <c r="AJ19" s="24">
        <f>SUM(AJ13:AJ18)</f>
        <v>0</v>
      </c>
      <c r="AK19" s="24">
        <f t="shared" si="11"/>
        <v>-92.650083333333328</v>
      </c>
      <c r="AL19" s="34">
        <f t="shared" si="12"/>
        <v>-1</v>
      </c>
      <c r="AN19" s="24">
        <f>SUM(AN13:AN18)</f>
        <v>92.650083333333328</v>
      </c>
      <c r="AO19" s="24">
        <f>SUM(AO13:AO18)</f>
        <v>0</v>
      </c>
      <c r="AP19" s="24">
        <f t="shared" si="13"/>
        <v>-92.650083333333328</v>
      </c>
      <c r="AQ19" s="34">
        <f t="shared" si="14"/>
        <v>-1</v>
      </c>
      <c r="AS19" s="24">
        <f>SUM(AS13:AS18)</f>
        <v>92.650083333333328</v>
      </c>
      <c r="AT19" s="24">
        <f>SUM(AT13:AT18)</f>
        <v>0</v>
      </c>
      <c r="AU19" s="24">
        <f t="shared" si="15"/>
        <v>-92.650083333333328</v>
      </c>
      <c r="AV19" s="34">
        <f t="shared" si="16"/>
        <v>-1</v>
      </c>
      <c r="AX19" s="24">
        <f>SUM(AX13:AX18)</f>
        <v>92.650083333333328</v>
      </c>
      <c r="AY19" s="24">
        <f>SUM(AY13:AY18)</f>
        <v>0</v>
      </c>
      <c r="AZ19" s="24">
        <f t="shared" si="17"/>
        <v>-92.650083333333328</v>
      </c>
      <c r="BA19" s="34">
        <f t="shared" si="18"/>
        <v>-1</v>
      </c>
      <c r="BC19" s="24">
        <f>SUM(BC13:BC18)</f>
        <v>92.650083333333328</v>
      </c>
      <c r="BD19" s="24">
        <f>SUM(BD13:BD18)</f>
        <v>0</v>
      </c>
      <c r="BE19" s="24">
        <f t="shared" si="19"/>
        <v>-92.650083333333328</v>
      </c>
      <c r="BF19" s="34">
        <f t="shared" si="20"/>
        <v>-1</v>
      </c>
      <c r="BH19" s="24">
        <f>SUM(BH13:BH18)</f>
        <v>92.650083333333328</v>
      </c>
      <c r="BI19" s="24">
        <f>SUM(BI13:BI18)</f>
        <v>0</v>
      </c>
      <c r="BJ19" s="24">
        <f t="shared" si="21"/>
        <v>-92.650083333333328</v>
      </c>
      <c r="BK19" s="34">
        <f t="shared" si="22"/>
        <v>-1</v>
      </c>
      <c r="BM19" s="24">
        <f>SUM(BM13:BM18)</f>
        <v>277.95025000000004</v>
      </c>
      <c r="BN19" s="24">
        <f>SUM(BN13:BN18)</f>
        <v>0</v>
      </c>
      <c r="BO19" s="24">
        <f t="shared" si="23"/>
        <v>-277.95025000000004</v>
      </c>
      <c r="BP19" s="34">
        <f t="shared" si="24"/>
        <v>-1</v>
      </c>
    </row>
    <row r="20" spans="2:68" x14ac:dyDescent="0.25">
      <c r="C20" s="5"/>
      <c r="D20" s="5"/>
      <c r="E20" s="14"/>
      <c r="F20" s="13"/>
      <c r="G20" s="14"/>
      <c r="H20" s="11"/>
      <c r="I20" s="5"/>
      <c r="J20" s="14"/>
      <c r="K20" s="13"/>
      <c r="L20" s="14"/>
      <c r="M20" s="11"/>
      <c r="N20" s="5"/>
      <c r="O20" s="14"/>
      <c r="P20" s="13"/>
      <c r="Q20" s="14"/>
      <c r="R20" s="11"/>
      <c r="S20" s="5"/>
      <c r="T20" s="14"/>
      <c r="U20" s="13"/>
      <c r="V20" s="14"/>
      <c r="W20" s="11"/>
      <c r="X20" s="5"/>
      <c r="Y20" s="14"/>
      <c r="Z20" s="13"/>
      <c r="AA20" s="14"/>
      <c r="AB20" s="11"/>
      <c r="AC20" s="5"/>
      <c r="AD20" s="14"/>
      <c r="AE20" s="13"/>
      <c r="AF20" s="14"/>
      <c r="AG20" s="11"/>
      <c r="AH20" s="5"/>
      <c r="AI20" s="14"/>
      <c r="AJ20" s="13"/>
      <c r="AK20" s="14"/>
      <c r="AL20" s="11"/>
      <c r="AM20" s="5"/>
      <c r="AN20" s="14"/>
      <c r="AO20" s="13"/>
      <c r="AP20" s="14"/>
      <c r="AQ20" s="11"/>
      <c r="AR20" s="5"/>
      <c r="AS20" s="14"/>
      <c r="AT20" s="13"/>
      <c r="AU20" s="14"/>
      <c r="AV20" s="11"/>
      <c r="AW20" s="5"/>
      <c r="AX20" s="14"/>
      <c r="AY20" s="13"/>
      <c r="AZ20" s="14"/>
      <c r="BA20" s="11"/>
      <c r="BB20" s="5"/>
      <c r="BC20" s="14"/>
      <c r="BD20" s="13"/>
      <c r="BE20" s="14"/>
      <c r="BF20" s="11"/>
      <c r="BG20" s="5"/>
      <c r="BH20" s="14"/>
      <c r="BI20" s="13"/>
      <c r="BJ20" s="14"/>
      <c r="BK20" s="11"/>
      <c r="BL20" s="5"/>
      <c r="BM20" s="14"/>
      <c r="BN20" s="13"/>
      <c r="BO20" s="14"/>
      <c r="BP20" s="11"/>
    </row>
    <row r="21" spans="2:68" x14ac:dyDescent="0.25">
      <c r="C21" s="6" t="s">
        <v>33</v>
      </c>
      <c r="D21" s="6"/>
      <c r="E21" s="14"/>
      <c r="F21" s="13"/>
      <c r="G21" s="14"/>
      <c r="H21" s="11"/>
      <c r="I21" s="6"/>
      <c r="J21" s="14"/>
      <c r="K21" s="13"/>
      <c r="L21" s="14"/>
      <c r="M21" s="11"/>
      <c r="N21" s="6"/>
      <c r="O21" s="14"/>
      <c r="P21" s="13"/>
      <c r="Q21" s="14"/>
      <c r="R21" s="11"/>
      <c r="S21" s="6"/>
      <c r="T21" s="14"/>
      <c r="U21" s="13"/>
      <c r="V21" s="14"/>
      <c r="W21" s="11"/>
      <c r="X21" s="6"/>
      <c r="Y21" s="14"/>
      <c r="Z21" s="13"/>
      <c r="AA21" s="14"/>
      <c r="AB21" s="11"/>
      <c r="AC21" s="6"/>
      <c r="AD21" s="14"/>
      <c r="AE21" s="13"/>
      <c r="AF21" s="14"/>
      <c r="AG21" s="11"/>
      <c r="AH21" s="6"/>
      <c r="AI21" s="14"/>
      <c r="AJ21" s="13"/>
      <c r="AK21" s="14"/>
      <c r="AL21" s="11"/>
      <c r="AM21" s="6"/>
      <c r="AN21" s="14"/>
      <c r="AO21" s="13"/>
      <c r="AP21" s="14"/>
      <c r="AQ21" s="11"/>
      <c r="AR21" s="6"/>
      <c r="AS21" s="14"/>
      <c r="AT21" s="13"/>
      <c r="AU21" s="14"/>
      <c r="AV21" s="11"/>
      <c r="AW21" s="6"/>
      <c r="AX21" s="14"/>
      <c r="AY21" s="13"/>
      <c r="AZ21" s="14"/>
      <c r="BA21" s="11"/>
      <c r="BB21" s="6"/>
      <c r="BC21" s="14"/>
      <c r="BD21" s="13"/>
      <c r="BE21" s="14"/>
      <c r="BF21" s="11"/>
      <c r="BG21" s="6"/>
      <c r="BH21" s="14"/>
      <c r="BI21" s="13"/>
      <c r="BJ21" s="14"/>
      <c r="BK21" s="11"/>
      <c r="BL21" s="6"/>
      <c r="BM21" s="14"/>
      <c r="BN21" s="13"/>
      <c r="BO21" s="14"/>
      <c r="BP21" s="11"/>
    </row>
    <row r="22" spans="2:68" x14ac:dyDescent="0.25">
      <c r="B22">
        <f>+MAX($B$1:B21)+1</f>
        <v>7</v>
      </c>
      <c r="C22" s="7" t="s">
        <v>57</v>
      </c>
      <c r="E22" s="23">
        <f>+_xlfn.XLOOKUP($B22,Revenue_FY24B!$B:$B,Revenue_FY24B!F:F,0)/1000</f>
        <v>82.848166666666671</v>
      </c>
      <c r="F22" s="25"/>
      <c r="G22" s="8">
        <f t="shared" ref="G22:G28" si="28">F22-E22</f>
        <v>-82.848166666666671</v>
      </c>
      <c r="H22" s="33">
        <f t="shared" ref="H22:H28" si="29">IFERROR(G22/E22,"n.a.")</f>
        <v>-1</v>
      </c>
      <c r="J22" s="23">
        <f>+_xlfn.XLOOKUP($B22,Revenue_FY24B!$B:$B,Revenue_FY24B!G:G,0)/1000</f>
        <v>82.848166666666671</v>
      </c>
      <c r="K22" s="25"/>
      <c r="L22" s="8">
        <f t="shared" ref="L22:L28" si="30">K22-J22</f>
        <v>-82.848166666666671</v>
      </c>
      <c r="M22" s="33">
        <f t="shared" ref="M22:M28" si="31">IFERROR(L22/J22,"n.a.")</f>
        <v>-1</v>
      </c>
      <c r="O22" s="23">
        <f>+_xlfn.XLOOKUP($B22,Revenue_FY24B!$B:$B,Revenue_FY24B!H:H,0)/1000</f>
        <v>82.848166666666671</v>
      </c>
      <c r="P22" s="25"/>
      <c r="Q22" s="8">
        <f t="shared" ref="Q22:Q28" si="32">P22-O22</f>
        <v>-82.848166666666671</v>
      </c>
      <c r="R22" s="33">
        <f t="shared" ref="R22:R28" si="33">IFERROR(Q22/O22,"n.a.")</f>
        <v>-1</v>
      </c>
      <c r="T22" s="23">
        <f>+_xlfn.XLOOKUP($B22,Revenue_FY24B!$B:$B,Revenue_FY24B!I:I,0)/1000</f>
        <v>82.848166666666671</v>
      </c>
      <c r="U22" s="25"/>
      <c r="V22" s="8">
        <f t="shared" ref="V22:V28" si="34">U22-T22</f>
        <v>-82.848166666666671</v>
      </c>
      <c r="W22" s="33">
        <f t="shared" ref="W22:W28" si="35">IFERROR(V22/T22,"n.a.")</f>
        <v>-1</v>
      </c>
      <c r="Y22" s="23">
        <f>+_xlfn.XLOOKUP($B22,Revenue_FY24B!$B:$B,Revenue_FY24B!J:J,0)/1000</f>
        <v>82.848166666666671</v>
      </c>
      <c r="Z22" s="25"/>
      <c r="AA22" s="8">
        <f t="shared" ref="AA22:AA28" si="36">Z22-Y22</f>
        <v>-82.848166666666671</v>
      </c>
      <c r="AB22" s="33">
        <f t="shared" ref="AB22:AB28" si="37">IFERROR(AA22/Y22,"n.a.")</f>
        <v>-1</v>
      </c>
      <c r="AD22" s="23">
        <f>+_xlfn.XLOOKUP($B22,Revenue_FY24B!$B:$B,Revenue_FY24B!K:K,0)/1000</f>
        <v>82.848166666666671</v>
      </c>
      <c r="AE22" s="25"/>
      <c r="AF22" s="8">
        <f t="shared" ref="AF22:AF28" si="38">AE22-AD22</f>
        <v>-82.848166666666671</v>
      </c>
      <c r="AG22" s="33">
        <f t="shared" ref="AG22:AG28" si="39">IFERROR(AF22/AD22,"n.a.")</f>
        <v>-1</v>
      </c>
      <c r="AI22" s="23">
        <f>+_xlfn.XLOOKUP($B22,Revenue_FY24B!$B:$B,Revenue_FY24B!L:L,0)/1000</f>
        <v>82.848166666666671</v>
      </c>
      <c r="AJ22" s="25"/>
      <c r="AK22" s="8">
        <f t="shared" ref="AK22:AK28" si="40">AJ22-AI22</f>
        <v>-82.848166666666671</v>
      </c>
      <c r="AL22" s="33">
        <f t="shared" ref="AL22:AL28" si="41">IFERROR(AK22/AI22,"n.a.")</f>
        <v>-1</v>
      </c>
      <c r="AN22" s="23">
        <f>+_xlfn.XLOOKUP($B22,Revenue_FY24B!$B:$B,Revenue_FY24B!M:M,0)/1000</f>
        <v>82.848166666666671</v>
      </c>
      <c r="AO22" s="25"/>
      <c r="AP22" s="8">
        <f t="shared" ref="AP22:AP28" si="42">AO22-AN22</f>
        <v>-82.848166666666671</v>
      </c>
      <c r="AQ22" s="33">
        <f t="shared" ref="AQ22:AQ28" si="43">IFERROR(AP22/AN22,"n.a.")</f>
        <v>-1</v>
      </c>
      <c r="AS22" s="23">
        <f>+_xlfn.XLOOKUP($B22,Revenue_FY24B!$B:$B,Revenue_FY24B!N:N,0)/1000</f>
        <v>82.848166666666671</v>
      </c>
      <c r="AT22" s="25"/>
      <c r="AU22" s="8">
        <f t="shared" ref="AU22:AU28" si="44">AT22-AS22</f>
        <v>-82.848166666666671</v>
      </c>
      <c r="AV22" s="33">
        <f t="shared" ref="AV22:AV28" si="45">IFERROR(AU22/AS22,"n.a.")</f>
        <v>-1</v>
      </c>
      <c r="AX22" s="23">
        <f>+_xlfn.XLOOKUP($B22,Revenue_FY24B!$B:$B,Revenue_FY24B!O:O,0)/1000</f>
        <v>82.848166666666671</v>
      </c>
      <c r="AY22" s="25"/>
      <c r="AZ22" s="8">
        <f t="shared" ref="AZ22:AZ28" si="46">AY22-AX22</f>
        <v>-82.848166666666671</v>
      </c>
      <c r="BA22" s="33">
        <f t="shared" ref="BA22:BA28" si="47">IFERROR(AZ22/AX22,"n.a.")</f>
        <v>-1</v>
      </c>
      <c r="BC22" s="23">
        <f>+_xlfn.XLOOKUP($B22,Revenue_FY24B!$B:$B,Revenue_FY24B!P:P,0)/1000</f>
        <v>82.848166666666671</v>
      </c>
      <c r="BD22" s="25"/>
      <c r="BE22" s="8">
        <f t="shared" ref="BE22:BE28" si="48">BD22-BC22</f>
        <v>-82.848166666666671</v>
      </c>
      <c r="BF22" s="33">
        <f t="shared" ref="BF22:BF28" si="49">IFERROR(BE22/BC22,"n.a.")</f>
        <v>-1</v>
      </c>
      <c r="BH22" s="23">
        <f>+_xlfn.XLOOKUP($B22,Revenue_FY24B!$B:$B,Revenue_FY24B!Q:Q,0)/1000</f>
        <v>82.848166666666671</v>
      </c>
      <c r="BI22" s="25"/>
      <c r="BJ22" s="8">
        <f t="shared" ref="BJ22:BJ28" si="50">BI22-BH22</f>
        <v>-82.848166666666671</v>
      </c>
      <c r="BK22" s="33">
        <f t="shared" ref="BK22:BK28" si="51">IFERROR(BJ22/BH22,"n.a.")</f>
        <v>-1</v>
      </c>
      <c r="BM22" s="38">
        <f t="shared" ref="BM22:BN27" si="52">E22+J22+O22</f>
        <v>248.54450000000003</v>
      </c>
      <c r="BN22" s="38">
        <f t="shared" si="52"/>
        <v>0</v>
      </c>
      <c r="BO22" s="8">
        <f t="shared" ref="BO22:BO28" si="53">BN22-BM22</f>
        <v>-248.54450000000003</v>
      </c>
      <c r="BP22" s="33">
        <f t="shared" ref="BP22:BP28" si="54">IFERROR(BO22/BM22,"n.a.")</f>
        <v>-1</v>
      </c>
    </row>
    <row r="23" spans="2:68" x14ac:dyDescent="0.25">
      <c r="B23">
        <f>+MAX($B$1:B22)+1</f>
        <v>8</v>
      </c>
      <c r="C23" s="7" t="s">
        <v>58</v>
      </c>
      <c r="E23" s="23">
        <f>+_xlfn.XLOOKUP($B23,Revenue_FY24B!$B:$B,Revenue_FY24B!F:F,0)/1000</f>
        <v>95.930916666666675</v>
      </c>
      <c r="F23" s="25"/>
      <c r="G23" s="8">
        <f t="shared" si="28"/>
        <v>-95.930916666666675</v>
      </c>
      <c r="H23" s="33">
        <f t="shared" si="29"/>
        <v>-1</v>
      </c>
      <c r="J23" s="23">
        <f>+_xlfn.XLOOKUP($B23,Revenue_FY24B!$B:$B,Revenue_FY24B!G:G,0)/1000</f>
        <v>95.930916666666675</v>
      </c>
      <c r="K23" s="25"/>
      <c r="L23" s="8">
        <f t="shared" si="30"/>
        <v>-95.930916666666675</v>
      </c>
      <c r="M23" s="33">
        <f t="shared" si="31"/>
        <v>-1</v>
      </c>
      <c r="O23" s="23">
        <f>+_xlfn.XLOOKUP($B23,Revenue_FY24B!$B:$B,Revenue_FY24B!H:H,0)/1000</f>
        <v>95.930916666666675</v>
      </c>
      <c r="P23" s="25"/>
      <c r="Q23" s="8">
        <f t="shared" si="32"/>
        <v>-95.930916666666675</v>
      </c>
      <c r="R23" s="33">
        <f t="shared" si="33"/>
        <v>-1</v>
      </c>
      <c r="T23" s="23">
        <f>+_xlfn.XLOOKUP($B23,Revenue_FY24B!$B:$B,Revenue_FY24B!I:I,0)/1000</f>
        <v>95.930916666666675</v>
      </c>
      <c r="U23" s="25"/>
      <c r="V23" s="8">
        <f t="shared" si="34"/>
        <v>-95.930916666666675</v>
      </c>
      <c r="W23" s="33">
        <f t="shared" si="35"/>
        <v>-1</v>
      </c>
      <c r="Y23" s="23">
        <f>+_xlfn.XLOOKUP($B23,Revenue_FY24B!$B:$B,Revenue_FY24B!J:J,0)/1000</f>
        <v>95.930916666666675</v>
      </c>
      <c r="Z23" s="25"/>
      <c r="AA23" s="8">
        <f t="shared" si="36"/>
        <v>-95.930916666666675</v>
      </c>
      <c r="AB23" s="33">
        <f t="shared" si="37"/>
        <v>-1</v>
      </c>
      <c r="AD23" s="23">
        <f>+_xlfn.XLOOKUP($B23,Revenue_FY24B!$B:$B,Revenue_FY24B!K:K,0)/1000</f>
        <v>95.930916666666675</v>
      </c>
      <c r="AE23" s="25"/>
      <c r="AF23" s="8">
        <f t="shared" si="38"/>
        <v>-95.930916666666675</v>
      </c>
      <c r="AG23" s="33">
        <f t="shared" si="39"/>
        <v>-1</v>
      </c>
      <c r="AI23" s="23">
        <f>+_xlfn.XLOOKUP($B23,Revenue_FY24B!$B:$B,Revenue_FY24B!L:L,0)/1000</f>
        <v>95.930916666666675</v>
      </c>
      <c r="AJ23" s="25"/>
      <c r="AK23" s="8">
        <f t="shared" si="40"/>
        <v>-95.930916666666675</v>
      </c>
      <c r="AL23" s="33">
        <f t="shared" si="41"/>
        <v>-1</v>
      </c>
      <c r="AN23" s="23">
        <f>+_xlfn.XLOOKUP($B23,Revenue_FY24B!$B:$B,Revenue_FY24B!M:M,0)/1000</f>
        <v>95.930916666666675</v>
      </c>
      <c r="AO23" s="25"/>
      <c r="AP23" s="8">
        <f t="shared" si="42"/>
        <v>-95.930916666666675</v>
      </c>
      <c r="AQ23" s="33">
        <f t="shared" si="43"/>
        <v>-1</v>
      </c>
      <c r="AS23" s="23">
        <f>+_xlfn.XLOOKUP($B23,Revenue_FY24B!$B:$B,Revenue_FY24B!N:N,0)/1000</f>
        <v>95.930916666666675</v>
      </c>
      <c r="AT23" s="25"/>
      <c r="AU23" s="8">
        <f t="shared" si="44"/>
        <v>-95.930916666666675</v>
      </c>
      <c r="AV23" s="33">
        <f t="shared" si="45"/>
        <v>-1</v>
      </c>
      <c r="AX23" s="23">
        <f>+_xlfn.XLOOKUP($B23,Revenue_FY24B!$B:$B,Revenue_FY24B!O:O,0)/1000</f>
        <v>95.930916666666675</v>
      </c>
      <c r="AY23" s="25"/>
      <c r="AZ23" s="8">
        <f t="shared" si="46"/>
        <v>-95.930916666666675</v>
      </c>
      <c r="BA23" s="33">
        <f t="shared" si="47"/>
        <v>-1</v>
      </c>
      <c r="BC23" s="23">
        <f>+_xlfn.XLOOKUP($B23,Revenue_FY24B!$B:$B,Revenue_FY24B!P:P,0)/1000</f>
        <v>95.930916666666675</v>
      </c>
      <c r="BD23" s="25"/>
      <c r="BE23" s="8">
        <f t="shared" si="48"/>
        <v>-95.930916666666675</v>
      </c>
      <c r="BF23" s="33">
        <f t="shared" si="49"/>
        <v>-1</v>
      </c>
      <c r="BH23" s="23">
        <f>+_xlfn.XLOOKUP($B23,Revenue_FY24B!$B:$B,Revenue_FY24B!Q:Q,0)/1000</f>
        <v>95.930916666666675</v>
      </c>
      <c r="BI23" s="25"/>
      <c r="BJ23" s="8">
        <f t="shared" si="50"/>
        <v>-95.930916666666675</v>
      </c>
      <c r="BK23" s="33">
        <f t="shared" si="51"/>
        <v>-1</v>
      </c>
      <c r="BM23" s="38">
        <f t="shared" si="52"/>
        <v>287.79275000000001</v>
      </c>
      <c r="BN23" s="38">
        <f t="shared" si="52"/>
        <v>0</v>
      </c>
      <c r="BO23" s="8">
        <f t="shared" si="53"/>
        <v>-287.79275000000001</v>
      </c>
      <c r="BP23" s="33">
        <f t="shared" si="54"/>
        <v>-1</v>
      </c>
    </row>
    <row r="24" spans="2:68" x14ac:dyDescent="0.25">
      <c r="B24">
        <f>+MAX($B$1:B23)+1</f>
        <v>9</v>
      </c>
      <c r="C24" s="7" t="s">
        <v>59</v>
      </c>
      <c r="E24" s="23">
        <f>+_xlfn.XLOOKUP($B24,Revenue_FY24B!$B:$B,Revenue_FY24B!F:F,0)/1000</f>
        <v>25.09825</v>
      </c>
      <c r="F24" s="25"/>
      <c r="G24" s="8">
        <f t="shared" si="28"/>
        <v>-25.09825</v>
      </c>
      <c r="H24" s="33">
        <f t="shared" si="29"/>
        <v>-1</v>
      </c>
      <c r="J24" s="23">
        <f>+_xlfn.XLOOKUP($B24,Revenue_FY24B!$B:$B,Revenue_FY24B!G:G,0)/1000</f>
        <v>25.09825</v>
      </c>
      <c r="K24" s="25"/>
      <c r="L24" s="8">
        <f t="shared" si="30"/>
        <v>-25.09825</v>
      </c>
      <c r="M24" s="33">
        <f t="shared" si="31"/>
        <v>-1</v>
      </c>
      <c r="O24" s="23">
        <f>+_xlfn.XLOOKUP($B24,Revenue_FY24B!$B:$B,Revenue_FY24B!H:H,0)/1000</f>
        <v>25.09825</v>
      </c>
      <c r="P24" s="25"/>
      <c r="Q24" s="8">
        <f t="shared" si="32"/>
        <v>-25.09825</v>
      </c>
      <c r="R24" s="33">
        <f t="shared" si="33"/>
        <v>-1</v>
      </c>
      <c r="T24" s="23">
        <f>+_xlfn.XLOOKUP($B24,Revenue_FY24B!$B:$B,Revenue_FY24B!I:I,0)/1000</f>
        <v>25.09825</v>
      </c>
      <c r="U24" s="25"/>
      <c r="V24" s="8">
        <f t="shared" si="34"/>
        <v>-25.09825</v>
      </c>
      <c r="W24" s="33">
        <f t="shared" si="35"/>
        <v>-1</v>
      </c>
      <c r="Y24" s="23">
        <f>+_xlfn.XLOOKUP($B24,Revenue_FY24B!$B:$B,Revenue_FY24B!J:J,0)/1000</f>
        <v>25.09825</v>
      </c>
      <c r="Z24" s="25"/>
      <c r="AA24" s="8">
        <f t="shared" si="36"/>
        <v>-25.09825</v>
      </c>
      <c r="AB24" s="33">
        <f t="shared" si="37"/>
        <v>-1</v>
      </c>
      <c r="AD24" s="23">
        <f>+_xlfn.XLOOKUP($B24,Revenue_FY24B!$B:$B,Revenue_FY24B!K:K,0)/1000</f>
        <v>25.09825</v>
      </c>
      <c r="AE24" s="25"/>
      <c r="AF24" s="8">
        <f t="shared" si="38"/>
        <v>-25.09825</v>
      </c>
      <c r="AG24" s="33">
        <f t="shared" si="39"/>
        <v>-1</v>
      </c>
      <c r="AI24" s="23">
        <f>+_xlfn.XLOOKUP($B24,Revenue_FY24B!$B:$B,Revenue_FY24B!L:L,0)/1000</f>
        <v>25.09825</v>
      </c>
      <c r="AJ24" s="25"/>
      <c r="AK24" s="8">
        <f t="shared" si="40"/>
        <v>-25.09825</v>
      </c>
      <c r="AL24" s="33">
        <f t="shared" si="41"/>
        <v>-1</v>
      </c>
      <c r="AN24" s="23">
        <f>+_xlfn.XLOOKUP($B24,Revenue_FY24B!$B:$B,Revenue_FY24B!M:M,0)/1000</f>
        <v>25.09825</v>
      </c>
      <c r="AO24" s="25"/>
      <c r="AP24" s="8">
        <f t="shared" si="42"/>
        <v>-25.09825</v>
      </c>
      <c r="AQ24" s="33">
        <f t="shared" si="43"/>
        <v>-1</v>
      </c>
      <c r="AS24" s="23">
        <f>+_xlfn.XLOOKUP($B24,Revenue_FY24B!$B:$B,Revenue_FY24B!N:N,0)/1000</f>
        <v>25.09825</v>
      </c>
      <c r="AT24" s="25"/>
      <c r="AU24" s="8">
        <f t="shared" si="44"/>
        <v>-25.09825</v>
      </c>
      <c r="AV24" s="33">
        <f t="shared" si="45"/>
        <v>-1</v>
      </c>
      <c r="AX24" s="23">
        <f>+_xlfn.XLOOKUP($B24,Revenue_FY24B!$B:$B,Revenue_FY24B!O:O,0)/1000</f>
        <v>25.09825</v>
      </c>
      <c r="AY24" s="25"/>
      <c r="AZ24" s="8">
        <f t="shared" si="46"/>
        <v>-25.09825</v>
      </c>
      <c r="BA24" s="33">
        <f t="shared" si="47"/>
        <v>-1</v>
      </c>
      <c r="BC24" s="23">
        <f>+_xlfn.XLOOKUP($B24,Revenue_FY24B!$B:$B,Revenue_FY24B!P:P,0)/1000</f>
        <v>25.09825</v>
      </c>
      <c r="BD24" s="25"/>
      <c r="BE24" s="8">
        <f t="shared" si="48"/>
        <v>-25.09825</v>
      </c>
      <c r="BF24" s="33">
        <f t="shared" si="49"/>
        <v>-1</v>
      </c>
      <c r="BH24" s="23">
        <f>+_xlfn.XLOOKUP($B24,Revenue_FY24B!$B:$B,Revenue_FY24B!Q:Q,0)/1000</f>
        <v>25.09825</v>
      </c>
      <c r="BI24" s="25"/>
      <c r="BJ24" s="8">
        <f t="shared" si="50"/>
        <v>-25.09825</v>
      </c>
      <c r="BK24" s="33">
        <f t="shared" si="51"/>
        <v>-1</v>
      </c>
      <c r="BM24" s="38">
        <f t="shared" si="52"/>
        <v>75.294749999999993</v>
      </c>
      <c r="BN24" s="38">
        <f t="shared" si="52"/>
        <v>0</v>
      </c>
      <c r="BO24" s="8">
        <f t="shared" si="53"/>
        <v>-75.294749999999993</v>
      </c>
      <c r="BP24" s="33">
        <f t="shared" si="54"/>
        <v>-1</v>
      </c>
    </row>
    <row r="25" spans="2:68" x14ac:dyDescent="0.25">
      <c r="B25">
        <f>+MAX($B$1:B24)+1</f>
        <v>10</v>
      </c>
      <c r="C25" s="7" t="s">
        <v>60</v>
      </c>
      <c r="E25" s="23">
        <f>+_xlfn.XLOOKUP($B25,Revenue_FY24B!$B:$B,Revenue_FY24B!F:F,0)/1000</f>
        <v>3.4199166666666665</v>
      </c>
      <c r="F25" s="25"/>
      <c r="G25" s="8">
        <f t="shared" si="28"/>
        <v>-3.4199166666666665</v>
      </c>
      <c r="H25" s="33">
        <f t="shared" si="29"/>
        <v>-1</v>
      </c>
      <c r="J25" s="23">
        <f>+_xlfn.XLOOKUP($B25,Revenue_FY24B!$B:$B,Revenue_FY24B!G:G,0)/1000</f>
        <v>3.4199166666666665</v>
      </c>
      <c r="K25" s="25"/>
      <c r="L25" s="8">
        <f t="shared" si="30"/>
        <v>-3.4199166666666665</v>
      </c>
      <c r="M25" s="33">
        <f t="shared" si="31"/>
        <v>-1</v>
      </c>
      <c r="O25" s="23">
        <f>+_xlfn.XLOOKUP($B25,Revenue_FY24B!$B:$B,Revenue_FY24B!H:H,0)/1000</f>
        <v>3.4199166666666665</v>
      </c>
      <c r="P25" s="25"/>
      <c r="Q25" s="8">
        <f t="shared" si="32"/>
        <v>-3.4199166666666665</v>
      </c>
      <c r="R25" s="33">
        <f t="shared" si="33"/>
        <v>-1</v>
      </c>
      <c r="T25" s="23">
        <f>+_xlfn.XLOOKUP($B25,Revenue_FY24B!$B:$B,Revenue_FY24B!I:I,0)/1000</f>
        <v>3.4199166666666665</v>
      </c>
      <c r="U25" s="25"/>
      <c r="V25" s="8">
        <f t="shared" si="34"/>
        <v>-3.4199166666666665</v>
      </c>
      <c r="W25" s="33">
        <f t="shared" si="35"/>
        <v>-1</v>
      </c>
      <c r="Y25" s="23">
        <f>+_xlfn.XLOOKUP($B25,Revenue_FY24B!$B:$B,Revenue_FY24B!J:J,0)/1000</f>
        <v>3.4199166666666665</v>
      </c>
      <c r="Z25" s="25"/>
      <c r="AA25" s="8">
        <f t="shared" si="36"/>
        <v>-3.4199166666666665</v>
      </c>
      <c r="AB25" s="33">
        <f t="shared" si="37"/>
        <v>-1</v>
      </c>
      <c r="AD25" s="23">
        <f>+_xlfn.XLOOKUP($B25,Revenue_FY24B!$B:$B,Revenue_FY24B!K:K,0)/1000</f>
        <v>3.4199166666666665</v>
      </c>
      <c r="AE25" s="25"/>
      <c r="AF25" s="8">
        <f t="shared" si="38"/>
        <v>-3.4199166666666665</v>
      </c>
      <c r="AG25" s="33">
        <f t="shared" si="39"/>
        <v>-1</v>
      </c>
      <c r="AI25" s="23">
        <f>+_xlfn.XLOOKUP($B25,Revenue_FY24B!$B:$B,Revenue_FY24B!L:L,0)/1000</f>
        <v>3.4199166666666665</v>
      </c>
      <c r="AJ25" s="25"/>
      <c r="AK25" s="8">
        <f t="shared" si="40"/>
        <v>-3.4199166666666665</v>
      </c>
      <c r="AL25" s="33">
        <f t="shared" si="41"/>
        <v>-1</v>
      </c>
      <c r="AN25" s="23">
        <f>+_xlfn.XLOOKUP($B25,Revenue_FY24B!$B:$B,Revenue_FY24B!M:M,0)/1000</f>
        <v>3.4199166666666665</v>
      </c>
      <c r="AO25" s="25"/>
      <c r="AP25" s="8">
        <f t="shared" si="42"/>
        <v>-3.4199166666666665</v>
      </c>
      <c r="AQ25" s="33">
        <f t="shared" si="43"/>
        <v>-1</v>
      </c>
      <c r="AS25" s="23">
        <f>+_xlfn.XLOOKUP($B25,Revenue_FY24B!$B:$B,Revenue_FY24B!N:N,0)/1000</f>
        <v>3.4199166666666665</v>
      </c>
      <c r="AT25" s="25"/>
      <c r="AU25" s="8">
        <f t="shared" si="44"/>
        <v>-3.4199166666666665</v>
      </c>
      <c r="AV25" s="33">
        <f t="shared" si="45"/>
        <v>-1</v>
      </c>
      <c r="AX25" s="23">
        <f>+_xlfn.XLOOKUP($B25,Revenue_FY24B!$B:$B,Revenue_FY24B!O:O,0)/1000</f>
        <v>3.4199166666666665</v>
      </c>
      <c r="AY25" s="25"/>
      <c r="AZ25" s="8">
        <f t="shared" si="46"/>
        <v>-3.4199166666666665</v>
      </c>
      <c r="BA25" s="33">
        <f t="shared" si="47"/>
        <v>-1</v>
      </c>
      <c r="BC25" s="23">
        <f>+_xlfn.XLOOKUP($B25,Revenue_FY24B!$B:$B,Revenue_FY24B!P:P,0)/1000</f>
        <v>3.4199166666666665</v>
      </c>
      <c r="BD25" s="25"/>
      <c r="BE25" s="8">
        <f t="shared" si="48"/>
        <v>-3.4199166666666665</v>
      </c>
      <c r="BF25" s="33">
        <f t="shared" si="49"/>
        <v>-1</v>
      </c>
      <c r="BH25" s="23">
        <f>+_xlfn.XLOOKUP($B25,Revenue_FY24B!$B:$B,Revenue_FY24B!Q:Q,0)/1000</f>
        <v>3.4199166666666665</v>
      </c>
      <c r="BI25" s="25"/>
      <c r="BJ25" s="8">
        <f t="shared" si="50"/>
        <v>-3.4199166666666665</v>
      </c>
      <c r="BK25" s="33">
        <f t="shared" si="51"/>
        <v>-1</v>
      </c>
      <c r="BM25" s="38">
        <f t="shared" si="52"/>
        <v>10.25975</v>
      </c>
      <c r="BN25" s="38">
        <f t="shared" si="52"/>
        <v>0</v>
      </c>
      <c r="BO25" s="8">
        <f t="shared" si="53"/>
        <v>-10.25975</v>
      </c>
      <c r="BP25" s="33">
        <f t="shared" si="54"/>
        <v>-1</v>
      </c>
    </row>
    <row r="26" spans="2:68" x14ac:dyDescent="0.25">
      <c r="B26">
        <f>+MAX($B$1:B25)+1</f>
        <v>11</v>
      </c>
      <c r="C26" s="7" t="s">
        <v>61</v>
      </c>
      <c r="E26" s="23">
        <f>+_xlfn.XLOOKUP($B26,Revenue_FY24B!$B:$B,Revenue_FY24B!F:F,0)/1000</f>
        <v>0.28891666666666671</v>
      </c>
      <c r="F26" s="25"/>
      <c r="G26" s="8">
        <f t="shared" si="28"/>
        <v>-0.28891666666666671</v>
      </c>
      <c r="H26" s="33">
        <f t="shared" si="29"/>
        <v>-1</v>
      </c>
      <c r="J26" s="23">
        <f>+_xlfn.XLOOKUP($B26,Revenue_FY24B!$B:$B,Revenue_FY24B!G:G,0)/1000</f>
        <v>0.28891666666666671</v>
      </c>
      <c r="K26" s="25"/>
      <c r="L26" s="8">
        <f t="shared" si="30"/>
        <v>-0.28891666666666671</v>
      </c>
      <c r="M26" s="33">
        <f t="shared" si="31"/>
        <v>-1</v>
      </c>
      <c r="O26" s="23">
        <f>+_xlfn.XLOOKUP($B26,Revenue_FY24B!$B:$B,Revenue_FY24B!H:H,0)/1000</f>
        <v>0.28891666666666671</v>
      </c>
      <c r="P26" s="25"/>
      <c r="Q26" s="8">
        <f t="shared" si="32"/>
        <v>-0.28891666666666671</v>
      </c>
      <c r="R26" s="33">
        <f t="shared" si="33"/>
        <v>-1</v>
      </c>
      <c r="T26" s="23">
        <f>+_xlfn.XLOOKUP($B26,Revenue_FY24B!$B:$B,Revenue_FY24B!I:I,0)/1000</f>
        <v>0.28891666666666671</v>
      </c>
      <c r="U26" s="25"/>
      <c r="V26" s="8">
        <f t="shared" si="34"/>
        <v>-0.28891666666666671</v>
      </c>
      <c r="W26" s="33">
        <f t="shared" si="35"/>
        <v>-1</v>
      </c>
      <c r="Y26" s="23">
        <f>+_xlfn.XLOOKUP($B26,Revenue_FY24B!$B:$B,Revenue_FY24B!J:J,0)/1000</f>
        <v>0.28891666666666671</v>
      </c>
      <c r="Z26" s="25"/>
      <c r="AA26" s="8">
        <f t="shared" si="36"/>
        <v>-0.28891666666666671</v>
      </c>
      <c r="AB26" s="33">
        <f t="shared" si="37"/>
        <v>-1</v>
      </c>
      <c r="AD26" s="23">
        <f>+_xlfn.XLOOKUP($B26,Revenue_FY24B!$B:$B,Revenue_FY24B!K:K,0)/1000</f>
        <v>0.28891666666666671</v>
      </c>
      <c r="AE26" s="25"/>
      <c r="AF26" s="8">
        <f t="shared" si="38"/>
        <v>-0.28891666666666671</v>
      </c>
      <c r="AG26" s="33">
        <f t="shared" si="39"/>
        <v>-1</v>
      </c>
      <c r="AI26" s="23">
        <f>+_xlfn.XLOOKUP($B26,Revenue_FY24B!$B:$B,Revenue_FY24B!L:L,0)/1000</f>
        <v>0.28891666666666671</v>
      </c>
      <c r="AJ26" s="25"/>
      <c r="AK26" s="8">
        <f t="shared" si="40"/>
        <v>-0.28891666666666671</v>
      </c>
      <c r="AL26" s="33">
        <f t="shared" si="41"/>
        <v>-1</v>
      </c>
      <c r="AN26" s="23">
        <f>+_xlfn.XLOOKUP($B26,Revenue_FY24B!$B:$B,Revenue_FY24B!M:M,0)/1000</f>
        <v>0.28891666666666671</v>
      </c>
      <c r="AO26" s="25"/>
      <c r="AP26" s="8">
        <f t="shared" si="42"/>
        <v>-0.28891666666666671</v>
      </c>
      <c r="AQ26" s="33">
        <f t="shared" si="43"/>
        <v>-1</v>
      </c>
      <c r="AS26" s="23">
        <f>+_xlfn.XLOOKUP($B26,Revenue_FY24B!$B:$B,Revenue_FY24B!N:N,0)/1000</f>
        <v>0.28891666666666671</v>
      </c>
      <c r="AT26" s="25"/>
      <c r="AU26" s="8">
        <f t="shared" si="44"/>
        <v>-0.28891666666666671</v>
      </c>
      <c r="AV26" s="33">
        <f t="shared" si="45"/>
        <v>-1</v>
      </c>
      <c r="AX26" s="23">
        <f>+_xlfn.XLOOKUP($B26,Revenue_FY24B!$B:$B,Revenue_FY24B!O:O,0)/1000</f>
        <v>0.28891666666666671</v>
      </c>
      <c r="AY26" s="25"/>
      <c r="AZ26" s="8">
        <f t="shared" si="46"/>
        <v>-0.28891666666666671</v>
      </c>
      <c r="BA26" s="33">
        <f t="shared" si="47"/>
        <v>-1</v>
      </c>
      <c r="BC26" s="23">
        <f>+_xlfn.XLOOKUP($B26,Revenue_FY24B!$B:$B,Revenue_FY24B!P:P,0)/1000</f>
        <v>0.28891666666666671</v>
      </c>
      <c r="BD26" s="25"/>
      <c r="BE26" s="8">
        <f t="shared" si="48"/>
        <v>-0.28891666666666671</v>
      </c>
      <c r="BF26" s="33">
        <f t="shared" si="49"/>
        <v>-1</v>
      </c>
      <c r="BH26" s="23">
        <f>+_xlfn.XLOOKUP($B26,Revenue_FY24B!$B:$B,Revenue_FY24B!Q:Q,0)/1000</f>
        <v>0.28891666666666671</v>
      </c>
      <c r="BI26" s="25"/>
      <c r="BJ26" s="8">
        <f t="shared" si="50"/>
        <v>-0.28891666666666671</v>
      </c>
      <c r="BK26" s="33">
        <f t="shared" si="51"/>
        <v>-1</v>
      </c>
      <c r="BM26" s="38">
        <f t="shared" si="52"/>
        <v>0.86675000000000013</v>
      </c>
      <c r="BN26" s="38">
        <f t="shared" si="52"/>
        <v>0</v>
      </c>
      <c r="BO26" s="8">
        <f t="shared" si="53"/>
        <v>-0.86675000000000013</v>
      </c>
      <c r="BP26" s="33">
        <f t="shared" si="54"/>
        <v>-1</v>
      </c>
    </row>
    <row r="27" spans="2:68" x14ac:dyDescent="0.25">
      <c r="B27">
        <f>+MAX($B$1:B26)+1</f>
        <v>12</v>
      </c>
      <c r="C27" s="7" t="s">
        <v>62</v>
      </c>
      <c r="E27" s="23">
        <f>+_xlfn.XLOOKUP($B27,Revenue_FY24B!$B:$B,Revenue_FY24B!F:F,0)/1000</f>
        <v>0.48649999999999999</v>
      </c>
      <c r="F27" s="25"/>
      <c r="G27" s="8">
        <f t="shared" si="28"/>
        <v>-0.48649999999999999</v>
      </c>
      <c r="H27" s="33">
        <f t="shared" si="29"/>
        <v>-1</v>
      </c>
      <c r="J27" s="23">
        <f>+_xlfn.XLOOKUP($B27,Revenue_FY24B!$B:$B,Revenue_FY24B!G:G,0)/1000</f>
        <v>0.48649999999999999</v>
      </c>
      <c r="K27" s="25"/>
      <c r="L27" s="8">
        <f t="shared" si="30"/>
        <v>-0.48649999999999999</v>
      </c>
      <c r="M27" s="33">
        <f t="shared" si="31"/>
        <v>-1</v>
      </c>
      <c r="O27" s="23">
        <f>+_xlfn.XLOOKUP($B27,Revenue_FY24B!$B:$B,Revenue_FY24B!H:H,0)/1000</f>
        <v>0.48649999999999999</v>
      </c>
      <c r="P27" s="25"/>
      <c r="Q27" s="8">
        <f t="shared" si="32"/>
        <v>-0.48649999999999999</v>
      </c>
      <c r="R27" s="33">
        <f t="shared" si="33"/>
        <v>-1</v>
      </c>
      <c r="T27" s="23">
        <f>+_xlfn.XLOOKUP($B27,Revenue_FY24B!$B:$B,Revenue_FY24B!I:I,0)/1000</f>
        <v>0.48649999999999999</v>
      </c>
      <c r="U27" s="25"/>
      <c r="V27" s="8">
        <f t="shared" si="34"/>
        <v>-0.48649999999999999</v>
      </c>
      <c r="W27" s="33">
        <f t="shared" si="35"/>
        <v>-1</v>
      </c>
      <c r="Y27" s="23">
        <f>+_xlfn.XLOOKUP($B27,Revenue_FY24B!$B:$B,Revenue_FY24B!J:J,0)/1000</f>
        <v>0.48649999999999999</v>
      </c>
      <c r="Z27" s="25"/>
      <c r="AA27" s="8">
        <f t="shared" si="36"/>
        <v>-0.48649999999999999</v>
      </c>
      <c r="AB27" s="33">
        <f t="shared" si="37"/>
        <v>-1</v>
      </c>
      <c r="AD27" s="23">
        <f>+_xlfn.XLOOKUP($B27,Revenue_FY24B!$B:$B,Revenue_FY24B!K:K,0)/1000</f>
        <v>0.48649999999999999</v>
      </c>
      <c r="AE27" s="25"/>
      <c r="AF27" s="8">
        <f t="shared" si="38"/>
        <v>-0.48649999999999999</v>
      </c>
      <c r="AG27" s="33">
        <f t="shared" si="39"/>
        <v>-1</v>
      </c>
      <c r="AI27" s="23">
        <f>+_xlfn.XLOOKUP($B27,Revenue_FY24B!$B:$B,Revenue_FY24B!L:L,0)/1000</f>
        <v>0.48649999999999999</v>
      </c>
      <c r="AJ27" s="25"/>
      <c r="AK27" s="8">
        <f t="shared" si="40"/>
        <v>-0.48649999999999999</v>
      </c>
      <c r="AL27" s="33">
        <f t="shared" si="41"/>
        <v>-1</v>
      </c>
      <c r="AN27" s="23">
        <f>+_xlfn.XLOOKUP($B27,Revenue_FY24B!$B:$B,Revenue_FY24B!M:M,0)/1000</f>
        <v>0.48649999999999999</v>
      </c>
      <c r="AO27" s="25"/>
      <c r="AP27" s="8">
        <f t="shared" si="42"/>
        <v>-0.48649999999999999</v>
      </c>
      <c r="AQ27" s="33">
        <f t="shared" si="43"/>
        <v>-1</v>
      </c>
      <c r="AS27" s="23">
        <f>+_xlfn.XLOOKUP($B27,Revenue_FY24B!$B:$B,Revenue_FY24B!N:N,0)/1000</f>
        <v>0.48649999999999999</v>
      </c>
      <c r="AT27" s="25"/>
      <c r="AU27" s="8">
        <f t="shared" si="44"/>
        <v>-0.48649999999999999</v>
      </c>
      <c r="AV27" s="33">
        <f t="shared" si="45"/>
        <v>-1</v>
      </c>
      <c r="AX27" s="23">
        <f>+_xlfn.XLOOKUP($B27,Revenue_FY24B!$B:$B,Revenue_FY24B!O:O,0)/1000</f>
        <v>0.48649999999999999</v>
      </c>
      <c r="AY27" s="25"/>
      <c r="AZ27" s="8">
        <f t="shared" si="46"/>
        <v>-0.48649999999999999</v>
      </c>
      <c r="BA27" s="33">
        <f t="shared" si="47"/>
        <v>-1</v>
      </c>
      <c r="BC27" s="23">
        <f>+_xlfn.XLOOKUP($B27,Revenue_FY24B!$B:$B,Revenue_FY24B!P:P,0)/1000</f>
        <v>0.48649999999999999</v>
      </c>
      <c r="BD27" s="25"/>
      <c r="BE27" s="8">
        <f t="shared" si="48"/>
        <v>-0.48649999999999999</v>
      </c>
      <c r="BF27" s="33">
        <f t="shared" si="49"/>
        <v>-1</v>
      </c>
      <c r="BH27" s="23">
        <f>+_xlfn.XLOOKUP($B27,Revenue_FY24B!$B:$B,Revenue_FY24B!Q:Q,0)/1000</f>
        <v>0.48649999999999999</v>
      </c>
      <c r="BI27" s="25"/>
      <c r="BJ27" s="8">
        <f t="shared" si="50"/>
        <v>-0.48649999999999999</v>
      </c>
      <c r="BK27" s="33">
        <f t="shared" si="51"/>
        <v>-1</v>
      </c>
      <c r="BM27" s="38">
        <f t="shared" si="52"/>
        <v>1.4595</v>
      </c>
      <c r="BN27" s="38">
        <f t="shared" si="52"/>
        <v>0</v>
      </c>
      <c r="BO27" s="8">
        <f t="shared" si="53"/>
        <v>-1.4595</v>
      </c>
      <c r="BP27" s="33">
        <f t="shared" si="54"/>
        <v>-1</v>
      </c>
    </row>
    <row r="28" spans="2:68" s="5" customFormat="1" x14ac:dyDescent="0.25">
      <c r="C28" s="10" t="s">
        <v>64</v>
      </c>
      <c r="E28" s="24">
        <f>SUM(E22:E27)</f>
        <v>208.07266666666669</v>
      </c>
      <c r="F28" s="24">
        <f>SUM(F22:F27)</f>
        <v>0</v>
      </c>
      <c r="G28" s="24">
        <f t="shared" si="28"/>
        <v>-208.07266666666669</v>
      </c>
      <c r="H28" s="34">
        <f t="shared" si="29"/>
        <v>-1</v>
      </c>
      <c r="J28" s="24">
        <f>SUM(J22:J27)</f>
        <v>208.07266666666669</v>
      </c>
      <c r="K28" s="24">
        <f>SUM(K22:K27)</f>
        <v>0</v>
      </c>
      <c r="L28" s="24">
        <f t="shared" si="30"/>
        <v>-208.07266666666669</v>
      </c>
      <c r="M28" s="34">
        <f t="shared" si="31"/>
        <v>-1</v>
      </c>
      <c r="O28" s="24">
        <f>SUM(O22:O27)</f>
        <v>208.07266666666669</v>
      </c>
      <c r="P28" s="24">
        <f>SUM(P22:P27)</f>
        <v>0</v>
      </c>
      <c r="Q28" s="24">
        <f t="shared" si="32"/>
        <v>-208.07266666666669</v>
      </c>
      <c r="R28" s="34">
        <f t="shared" si="33"/>
        <v>-1</v>
      </c>
      <c r="T28" s="24">
        <f>SUM(T22:T27)</f>
        <v>208.07266666666669</v>
      </c>
      <c r="U28" s="24">
        <f>SUM(U22:U27)</f>
        <v>0</v>
      </c>
      <c r="V28" s="24">
        <f t="shared" si="34"/>
        <v>-208.07266666666669</v>
      </c>
      <c r="W28" s="34">
        <f t="shared" si="35"/>
        <v>-1</v>
      </c>
      <c r="Y28" s="24">
        <f>SUM(Y22:Y27)</f>
        <v>208.07266666666669</v>
      </c>
      <c r="Z28" s="24">
        <f>SUM(Z22:Z27)</f>
        <v>0</v>
      </c>
      <c r="AA28" s="24">
        <f t="shared" si="36"/>
        <v>-208.07266666666669</v>
      </c>
      <c r="AB28" s="34">
        <f t="shared" si="37"/>
        <v>-1</v>
      </c>
      <c r="AD28" s="24">
        <f>SUM(AD22:AD27)</f>
        <v>208.07266666666669</v>
      </c>
      <c r="AE28" s="24">
        <f>SUM(AE22:AE27)</f>
        <v>0</v>
      </c>
      <c r="AF28" s="24">
        <f t="shared" si="38"/>
        <v>-208.07266666666669</v>
      </c>
      <c r="AG28" s="34">
        <f t="shared" si="39"/>
        <v>-1</v>
      </c>
      <c r="AI28" s="24">
        <f>SUM(AI22:AI27)</f>
        <v>208.07266666666669</v>
      </c>
      <c r="AJ28" s="24">
        <f>SUM(AJ22:AJ27)</f>
        <v>0</v>
      </c>
      <c r="AK28" s="24">
        <f t="shared" si="40"/>
        <v>-208.07266666666669</v>
      </c>
      <c r="AL28" s="34">
        <f t="shared" si="41"/>
        <v>-1</v>
      </c>
      <c r="AN28" s="24">
        <f>SUM(AN22:AN27)</f>
        <v>208.07266666666669</v>
      </c>
      <c r="AO28" s="24">
        <f>SUM(AO22:AO27)</f>
        <v>0</v>
      </c>
      <c r="AP28" s="24">
        <f t="shared" si="42"/>
        <v>-208.07266666666669</v>
      </c>
      <c r="AQ28" s="34">
        <f t="shared" si="43"/>
        <v>-1</v>
      </c>
      <c r="AS28" s="24">
        <f>SUM(AS22:AS27)</f>
        <v>208.07266666666669</v>
      </c>
      <c r="AT28" s="24">
        <f>SUM(AT22:AT27)</f>
        <v>0</v>
      </c>
      <c r="AU28" s="24">
        <f t="shared" si="44"/>
        <v>-208.07266666666669</v>
      </c>
      <c r="AV28" s="34">
        <f t="shared" si="45"/>
        <v>-1</v>
      </c>
      <c r="AX28" s="24">
        <f>SUM(AX22:AX27)</f>
        <v>208.07266666666669</v>
      </c>
      <c r="AY28" s="24">
        <f>SUM(AY22:AY27)</f>
        <v>0</v>
      </c>
      <c r="AZ28" s="24">
        <f t="shared" si="46"/>
        <v>-208.07266666666669</v>
      </c>
      <c r="BA28" s="34">
        <f t="shared" si="47"/>
        <v>-1</v>
      </c>
      <c r="BC28" s="24">
        <f>SUM(BC22:BC27)</f>
        <v>208.07266666666669</v>
      </c>
      <c r="BD28" s="24">
        <f>SUM(BD22:BD27)</f>
        <v>0</v>
      </c>
      <c r="BE28" s="24">
        <f t="shared" si="48"/>
        <v>-208.07266666666669</v>
      </c>
      <c r="BF28" s="34">
        <f t="shared" si="49"/>
        <v>-1</v>
      </c>
      <c r="BH28" s="24">
        <f>SUM(BH22:BH27)</f>
        <v>208.07266666666669</v>
      </c>
      <c r="BI28" s="24">
        <f>SUM(BI22:BI27)</f>
        <v>0</v>
      </c>
      <c r="BJ28" s="24">
        <f t="shared" si="50"/>
        <v>-208.07266666666669</v>
      </c>
      <c r="BK28" s="34">
        <f t="shared" si="51"/>
        <v>-1</v>
      </c>
      <c r="BM28" s="24">
        <f>SUM(BM22:BM27)</f>
        <v>624.21800000000019</v>
      </c>
      <c r="BN28" s="24">
        <f>SUM(BN22:BN27)</f>
        <v>0</v>
      </c>
      <c r="BO28" s="24">
        <f t="shared" si="53"/>
        <v>-624.21800000000019</v>
      </c>
      <c r="BP28" s="34">
        <f t="shared" si="54"/>
        <v>-1</v>
      </c>
    </row>
    <row r="29" spans="2:68" x14ac:dyDescent="0.25">
      <c r="C29" s="5"/>
      <c r="D29" s="5"/>
      <c r="E29" s="14"/>
      <c r="F29" s="13"/>
      <c r="G29" s="14"/>
      <c r="H29" s="11"/>
      <c r="I29" s="5"/>
      <c r="J29" s="14"/>
      <c r="K29" s="13"/>
      <c r="L29" s="14"/>
      <c r="M29" s="11"/>
      <c r="N29" s="5"/>
      <c r="O29" s="14"/>
      <c r="P29" s="13"/>
      <c r="Q29" s="14"/>
      <c r="R29" s="11"/>
      <c r="S29" s="5"/>
      <c r="T29" s="14"/>
      <c r="U29" s="13"/>
      <c r="V29" s="14"/>
      <c r="W29" s="11"/>
      <c r="X29" s="5"/>
      <c r="Y29" s="14"/>
      <c r="Z29" s="13"/>
      <c r="AA29" s="14"/>
      <c r="AB29" s="11"/>
      <c r="AC29" s="5"/>
      <c r="AD29" s="14"/>
      <c r="AE29" s="13"/>
      <c r="AF29" s="14"/>
      <c r="AG29" s="11"/>
      <c r="AH29" s="5"/>
      <c r="AI29" s="14"/>
      <c r="AJ29" s="13"/>
      <c r="AK29" s="14"/>
      <c r="AL29" s="11"/>
      <c r="AM29" s="5"/>
      <c r="AN29" s="14"/>
      <c r="AO29" s="13"/>
      <c r="AP29" s="14"/>
      <c r="AQ29" s="11"/>
      <c r="AR29" s="5"/>
      <c r="AS29" s="14"/>
      <c r="AT29" s="13"/>
      <c r="AU29" s="14"/>
      <c r="AV29" s="11"/>
      <c r="AW29" s="5"/>
      <c r="AX29" s="14"/>
      <c r="AY29" s="13"/>
      <c r="AZ29" s="14"/>
      <c r="BA29" s="11"/>
      <c r="BB29" s="5"/>
      <c r="BC29" s="14"/>
      <c r="BD29" s="13"/>
      <c r="BE29" s="14"/>
      <c r="BF29" s="11"/>
      <c r="BG29" s="5"/>
      <c r="BH29" s="14"/>
      <c r="BI29" s="13"/>
      <c r="BJ29" s="14"/>
      <c r="BK29" s="11"/>
      <c r="BL29" s="5"/>
      <c r="BM29" s="14"/>
      <c r="BN29" s="13"/>
      <c r="BO29" s="14"/>
      <c r="BP29" s="11"/>
    </row>
    <row r="30" spans="2:68" x14ac:dyDescent="0.25">
      <c r="C30" s="6" t="s">
        <v>65</v>
      </c>
      <c r="D30" s="6"/>
      <c r="E30" s="14"/>
      <c r="F30" s="13"/>
      <c r="G30" s="14"/>
      <c r="H30" s="11"/>
      <c r="I30" s="6"/>
      <c r="J30" s="14"/>
      <c r="K30" s="13"/>
      <c r="L30" s="14"/>
      <c r="M30" s="11"/>
      <c r="N30" s="6"/>
      <c r="O30" s="14"/>
      <c r="P30" s="13"/>
      <c r="Q30" s="14"/>
      <c r="R30" s="11"/>
      <c r="S30" s="6"/>
      <c r="T30" s="14"/>
      <c r="U30" s="13"/>
      <c r="V30" s="14"/>
      <c r="W30" s="11"/>
      <c r="X30" s="6"/>
      <c r="Y30" s="14"/>
      <c r="Z30" s="13"/>
      <c r="AA30" s="14"/>
      <c r="AB30" s="11"/>
      <c r="AC30" s="6"/>
      <c r="AD30" s="14"/>
      <c r="AE30" s="13"/>
      <c r="AF30" s="14"/>
      <c r="AG30" s="11"/>
      <c r="AH30" s="6"/>
      <c r="AI30" s="14"/>
      <c r="AJ30" s="13"/>
      <c r="AK30" s="14"/>
      <c r="AL30" s="11"/>
      <c r="AM30" s="6"/>
      <c r="AN30" s="14"/>
      <c r="AO30" s="13"/>
      <c r="AP30" s="14"/>
      <c r="AQ30" s="11"/>
      <c r="AR30" s="6"/>
      <c r="AS30" s="14"/>
      <c r="AT30" s="13"/>
      <c r="AU30" s="14"/>
      <c r="AV30" s="11"/>
      <c r="AW30" s="6"/>
      <c r="AX30" s="14"/>
      <c r="AY30" s="13"/>
      <c r="AZ30" s="14"/>
      <c r="BA30" s="11"/>
      <c r="BB30" s="6"/>
      <c r="BC30" s="14"/>
      <c r="BD30" s="13"/>
      <c r="BE30" s="14"/>
      <c r="BF30" s="11"/>
      <c r="BG30" s="6"/>
      <c r="BH30" s="14"/>
      <c r="BI30" s="13"/>
      <c r="BJ30" s="14"/>
      <c r="BK30" s="11"/>
      <c r="BL30" s="6"/>
      <c r="BM30" s="14"/>
      <c r="BN30" s="13"/>
      <c r="BO30" s="14"/>
      <c r="BP30" s="11"/>
    </row>
    <row r="31" spans="2:68" x14ac:dyDescent="0.25">
      <c r="B31">
        <f>+MAX($B$1:B30)+1</f>
        <v>13</v>
      </c>
      <c r="C31" s="7" t="s">
        <v>57</v>
      </c>
      <c r="E31" s="23">
        <f>+_xlfn.XLOOKUP($B31,Revenue_FY24B!$B:$B,Revenue_FY24B!F:F,0)/1000</f>
        <v>3.2674166666666666</v>
      </c>
      <c r="F31" s="25"/>
      <c r="G31" s="8">
        <f t="shared" ref="G31:G37" si="55">F31-E31</f>
        <v>-3.2674166666666666</v>
      </c>
      <c r="H31" s="33">
        <f t="shared" ref="H31:H37" si="56">IFERROR(G31/E31,"n.a.")</f>
        <v>-1</v>
      </c>
      <c r="J31" s="23">
        <f>+_xlfn.XLOOKUP($B31,Revenue_FY24B!$B:$B,Revenue_FY24B!G:G,0)/1000</f>
        <v>3.2674166666666666</v>
      </c>
      <c r="K31" s="25"/>
      <c r="L31" s="8">
        <f t="shared" ref="L31:L37" si="57">K31-J31</f>
        <v>-3.2674166666666666</v>
      </c>
      <c r="M31" s="33">
        <f t="shared" ref="M31:M37" si="58">IFERROR(L31/J31,"n.a.")</f>
        <v>-1</v>
      </c>
      <c r="O31" s="23">
        <f>+_xlfn.XLOOKUP($B31,Revenue_FY24B!$B:$B,Revenue_FY24B!H:H,0)/1000</f>
        <v>3.2674166666666666</v>
      </c>
      <c r="P31" s="25"/>
      <c r="Q31" s="8">
        <f t="shared" ref="Q31:Q37" si="59">P31-O31</f>
        <v>-3.2674166666666666</v>
      </c>
      <c r="R31" s="33">
        <f t="shared" ref="R31:R37" si="60">IFERROR(Q31/O31,"n.a.")</f>
        <v>-1</v>
      </c>
      <c r="T31" s="23">
        <f>+_xlfn.XLOOKUP($B31,Revenue_FY24B!$B:$B,Revenue_FY24B!I:I,0)/1000</f>
        <v>3.2674166666666666</v>
      </c>
      <c r="U31" s="25"/>
      <c r="V31" s="8">
        <f t="shared" ref="V31:V37" si="61">U31-T31</f>
        <v>-3.2674166666666666</v>
      </c>
      <c r="W31" s="33">
        <f t="shared" ref="W31:W37" si="62">IFERROR(V31/T31,"n.a.")</f>
        <v>-1</v>
      </c>
      <c r="Y31" s="23">
        <f>+_xlfn.XLOOKUP($B31,Revenue_FY24B!$B:$B,Revenue_FY24B!J:J,0)/1000</f>
        <v>3.2674166666666666</v>
      </c>
      <c r="Z31" s="25"/>
      <c r="AA31" s="8">
        <f t="shared" ref="AA31:AA37" si="63">Z31-Y31</f>
        <v>-3.2674166666666666</v>
      </c>
      <c r="AB31" s="33">
        <f t="shared" ref="AB31:AB37" si="64">IFERROR(AA31/Y31,"n.a.")</f>
        <v>-1</v>
      </c>
      <c r="AD31" s="23">
        <f>+_xlfn.XLOOKUP($B31,Revenue_FY24B!$B:$B,Revenue_FY24B!K:K,0)/1000</f>
        <v>3.2674166666666666</v>
      </c>
      <c r="AE31" s="25"/>
      <c r="AF31" s="8">
        <f t="shared" ref="AF31:AF37" si="65">AE31-AD31</f>
        <v>-3.2674166666666666</v>
      </c>
      <c r="AG31" s="33">
        <f t="shared" ref="AG31:AG37" si="66">IFERROR(AF31/AD31,"n.a.")</f>
        <v>-1</v>
      </c>
      <c r="AI31" s="23">
        <f>+_xlfn.XLOOKUP($B31,Revenue_FY24B!$B:$B,Revenue_FY24B!L:L,0)/1000</f>
        <v>3.2674166666666666</v>
      </c>
      <c r="AJ31" s="25"/>
      <c r="AK31" s="8">
        <f t="shared" ref="AK31:AK37" si="67">AJ31-AI31</f>
        <v>-3.2674166666666666</v>
      </c>
      <c r="AL31" s="33">
        <f t="shared" ref="AL31:AL37" si="68">IFERROR(AK31/AI31,"n.a.")</f>
        <v>-1</v>
      </c>
      <c r="AN31" s="23">
        <f>+_xlfn.XLOOKUP($B31,Revenue_FY24B!$B:$B,Revenue_FY24B!M:M,0)/1000</f>
        <v>3.2674166666666666</v>
      </c>
      <c r="AO31" s="25"/>
      <c r="AP31" s="8">
        <f t="shared" ref="AP31:AP37" si="69">AO31-AN31</f>
        <v>-3.2674166666666666</v>
      </c>
      <c r="AQ31" s="33">
        <f t="shared" ref="AQ31:AQ37" si="70">IFERROR(AP31/AN31,"n.a.")</f>
        <v>-1</v>
      </c>
      <c r="AS31" s="23">
        <f>+_xlfn.XLOOKUP($B31,Revenue_FY24B!$B:$B,Revenue_FY24B!N:N,0)/1000</f>
        <v>3.2674166666666666</v>
      </c>
      <c r="AT31" s="25"/>
      <c r="AU31" s="8">
        <f t="shared" ref="AU31:AU37" si="71">AT31-AS31</f>
        <v>-3.2674166666666666</v>
      </c>
      <c r="AV31" s="33">
        <f t="shared" ref="AV31:AV37" si="72">IFERROR(AU31/AS31,"n.a.")</f>
        <v>-1</v>
      </c>
      <c r="AX31" s="23">
        <f>+_xlfn.XLOOKUP($B31,Revenue_FY24B!$B:$B,Revenue_FY24B!O:O,0)/1000</f>
        <v>3.2674166666666666</v>
      </c>
      <c r="AY31" s="25"/>
      <c r="AZ31" s="8">
        <f t="shared" ref="AZ31:AZ37" si="73">AY31-AX31</f>
        <v>-3.2674166666666666</v>
      </c>
      <c r="BA31" s="33">
        <f t="shared" ref="BA31:BA37" si="74">IFERROR(AZ31/AX31,"n.a.")</f>
        <v>-1</v>
      </c>
      <c r="BC31" s="23">
        <f>+_xlfn.XLOOKUP($B31,Revenue_FY24B!$B:$B,Revenue_FY24B!P:P,0)/1000</f>
        <v>3.2674166666666666</v>
      </c>
      <c r="BD31" s="25"/>
      <c r="BE31" s="8">
        <f t="shared" ref="BE31:BE37" si="75">BD31-BC31</f>
        <v>-3.2674166666666666</v>
      </c>
      <c r="BF31" s="33">
        <f t="shared" ref="BF31:BF37" si="76">IFERROR(BE31/BC31,"n.a.")</f>
        <v>-1</v>
      </c>
      <c r="BH31" s="23">
        <f>+_xlfn.XLOOKUP($B31,Revenue_FY24B!$B:$B,Revenue_FY24B!Q:Q,0)/1000</f>
        <v>3.2674166666666666</v>
      </c>
      <c r="BI31" s="25"/>
      <c r="BJ31" s="8">
        <f t="shared" ref="BJ31:BJ37" si="77">BI31-BH31</f>
        <v>-3.2674166666666666</v>
      </c>
      <c r="BK31" s="33">
        <f t="shared" ref="BK31:BK37" si="78">IFERROR(BJ31/BH31,"n.a.")</f>
        <v>-1</v>
      </c>
      <c r="BM31" s="38">
        <f>E31+J31+O31</f>
        <v>9.8022500000000008</v>
      </c>
      <c r="BN31" s="38">
        <f>F31+K31+P31</f>
        <v>0</v>
      </c>
      <c r="BO31" s="8">
        <f t="shared" ref="BO31:BO37" si="79">BN31-BM31</f>
        <v>-9.8022500000000008</v>
      </c>
      <c r="BP31" s="33">
        <f t="shared" ref="BP31:BP37" si="80">IFERROR(BO31/BM31,"n.a.")</f>
        <v>-1</v>
      </c>
    </row>
    <row r="32" spans="2:68" x14ac:dyDescent="0.25">
      <c r="B32">
        <f>+MAX($B$1:B31)+1</f>
        <v>14</v>
      </c>
      <c r="C32" s="7" t="s">
        <v>58</v>
      </c>
      <c r="E32" s="23">
        <f>+_xlfn.XLOOKUP($B32,Revenue_FY24B!$B:$B,Revenue_FY24B!F:F,0)/1000</f>
        <v>3.7746666666666666</v>
      </c>
      <c r="F32" s="25"/>
      <c r="G32" s="8">
        <f t="shared" si="55"/>
        <v>-3.7746666666666666</v>
      </c>
      <c r="H32" s="33">
        <f t="shared" si="56"/>
        <v>-1</v>
      </c>
      <c r="J32" s="23">
        <f>+_xlfn.XLOOKUP($B32,Revenue_FY24B!$B:$B,Revenue_FY24B!G:G,0)/1000</f>
        <v>3.7746666666666666</v>
      </c>
      <c r="K32" s="25"/>
      <c r="L32" s="8">
        <f t="shared" si="57"/>
        <v>-3.7746666666666666</v>
      </c>
      <c r="M32" s="33">
        <f t="shared" si="58"/>
        <v>-1</v>
      </c>
      <c r="O32" s="23">
        <f>+_xlfn.XLOOKUP($B32,Revenue_FY24B!$B:$B,Revenue_FY24B!H:H,0)/1000</f>
        <v>3.7746666666666666</v>
      </c>
      <c r="P32" s="25"/>
      <c r="Q32" s="8">
        <f t="shared" si="59"/>
        <v>-3.7746666666666666</v>
      </c>
      <c r="R32" s="33">
        <f t="shared" si="60"/>
        <v>-1</v>
      </c>
      <c r="T32" s="23">
        <f>+_xlfn.XLOOKUP($B32,Revenue_FY24B!$B:$B,Revenue_FY24B!I:I,0)/1000</f>
        <v>3.7746666666666666</v>
      </c>
      <c r="U32" s="25"/>
      <c r="V32" s="8">
        <f t="shared" si="61"/>
        <v>-3.7746666666666666</v>
      </c>
      <c r="W32" s="33">
        <f t="shared" si="62"/>
        <v>-1</v>
      </c>
      <c r="Y32" s="23">
        <f>+_xlfn.XLOOKUP($B32,Revenue_FY24B!$B:$B,Revenue_FY24B!J:J,0)/1000</f>
        <v>3.7746666666666666</v>
      </c>
      <c r="Z32" s="25"/>
      <c r="AA32" s="8">
        <f t="shared" si="63"/>
        <v>-3.7746666666666666</v>
      </c>
      <c r="AB32" s="33">
        <f t="shared" si="64"/>
        <v>-1</v>
      </c>
      <c r="AD32" s="23">
        <f>+_xlfn.XLOOKUP($B32,Revenue_FY24B!$B:$B,Revenue_FY24B!K:K,0)/1000</f>
        <v>3.7746666666666666</v>
      </c>
      <c r="AE32" s="25"/>
      <c r="AF32" s="8">
        <f t="shared" si="65"/>
        <v>-3.7746666666666666</v>
      </c>
      <c r="AG32" s="33">
        <f t="shared" si="66"/>
        <v>-1</v>
      </c>
      <c r="AI32" s="23">
        <f>+_xlfn.XLOOKUP($B32,Revenue_FY24B!$B:$B,Revenue_FY24B!L:L,0)/1000</f>
        <v>3.7746666666666666</v>
      </c>
      <c r="AJ32" s="25"/>
      <c r="AK32" s="8">
        <f t="shared" si="67"/>
        <v>-3.7746666666666666</v>
      </c>
      <c r="AL32" s="33">
        <f t="shared" si="68"/>
        <v>-1</v>
      </c>
      <c r="AN32" s="23">
        <f>+_xlfn.XLOOKUP($B32,Revenue_FY24B!$B:$B,Revenue_FY24B!M:M,0)/1000</f>
        <v>3.7746666666666666</v>
      </c>
      <c r="AO32" s="25"/>
      <c r="AP32" s="8">
        <f t="shared" si="69"/>
        <v>-3.7746666666666666</v>
      </c>
      <c r="AQ32" s="33">
        <f t="shared" si="70"/>
        <v>-1</v>
      </c>
      <c r="AS32" s="23">
        <f>+_xlfn.XLOOKUP($B32,Revenue_FY24B!$B:$B,Revenue_FY24B!N:N,0)/1000</f>
        <v>3.7746666666666666</v>
      </c>
      <c r="AT32" s="25"/>
      <c r="AU32" s="8">
        <f t="shared" si="71"/>
        <v>-3.7746666666666666</v>
      </c>
      <c r="AV32" s="33">
        <f t="shared" si="72"/>
        <v>-1</v>
      </c>
      <c r="AX32" s="23">
        <f>+_xlfn.XLOOKUP($B32,Revenue_FY24B!$B:$B,Revenue_FY24B!O:O,0)/1000</f>
        <v>3.7746666666666666</v>
      </c>
      <c r="AY32" s="25"/>
      <c r="AZ32" s="8">
        <f t="shared" si="73"/>
        <v>-3.7746666666666666</v>
      </c>
      <c r="BA32" s="33">
        <f t="shared" si="74"/>
        <v>-1</v>
      </c>
      <c r="BC32" s="23">
        <f>+_xlfn.XLOOKUP($B32,Revenue_FY24B!$B:$B,Revenue_FY24B!P:P,0)/1000</f>
        <v>3.7746666666666666</v>
      </c>
      <c r="BD32" s="25"/>
      <c r="BE32" s="8">
        <f t="shared" si="75"/>
        <v>-3.7746666666666666</v>
      </c>
      <c r="BF32" s="33">
        <f t="shared" si="76"/>
        <v>-1</v>
      </c>
      <c r="BH32" s="23">
        <f>+_xlfn.XLOOKUP($B32,Revenue_FY24B!$B:$B,Revenue_FY24B!Q:Q,0)/1000</f>
        <v>3.7746666666666666</v>
      </c>
      <c r="BI32" s="25"/>
      <c r="BJ32" s="8">
        <f t="shared" si="77"/>
        <v>-3.7746666666666666</v>
      </c>
      <c r="BK32" s="33">
        <f t="shared" si="78"/>
        <v>-1</v>
      </c>
      <c r="BM32" s="38">
        <f>E32+J32+O32</f>
        <v>11.324</v>
      </c>
      <c r="BN32" s="38">
        <f>F32+K32+P32</f>
        <v>0</v>
      </c>
      <c r="BO32" s="8">
        <f t="shared" si="79"/>
        <v>-11.324</v>
      </c>
      <c r="BP32" s="33">
        <f t="shared" si="80"/>
        <v>-1</v>
      </c>
    </row>
    <row r="33" spans="2:68" x14ac:dyDescent="0.25">
      <c r="B33">
        <f>+MAX($B$1:B32)+1</f>
        <v>15</v>
      </c>
      <c r="C33" s="7" t="s">
        <v>59</v>
      </c>
      <c r="E33" s="23">
        <f>+_xlfn.XLOOKUP($B33,Revenue_FY24B!$B:$B,Revenue_FY24B!F:F,0)/1000</f>
        <v>0.98758333333333337</v>
      </c>
      <c r="F33" s="25"/>
      <c r="G33" s="8">
        <f t="shared" si="55"/>
        <v>-0.98758333333333337</v>
      </c>
      <c r="H33" s="33">
        <f t="shared" si="56"/>
        <v>-1</v>
      </c>
      <c r="J33" s="23">
        <f>+_xlfn.XLOOKUP($B33,Revenue_FY24B!$B:$B,Revenue_FY24B!G:G,0)/1000</f>
        <v>0.98758333333333337</v>
      </c>
      <c r="K33" s="25"/>
      <c r="L33" s="8">
        <f t="shared" si="57"/>
        <v>-0.98758333333333337</v>
      </c>
      <c r="M33" s="33">
        <f t="shared" si="58"/>
        <v>-1</v>
      </c>
      <c r="O33" s="23">
        <f>+_xlfn.XLOOKUP($B33,Revenue_FY24B!$B:$B,Revenue_FY24B!H:H,0)/1000</f>
        <v>0.98758333333333337</v>
      </c>
      <c r="P33" s="25"/>
      <c r="Q33" s="8">
        <f t="shared" si="59"/>
        <v>-0.98758333333333337</v>
      </c>
      <c r="R33" s="33">
        <f t="shared" si="60"/>
        <v>-1</v>
      </c>
      <c r="T33" s="23">
        <f>+_xlfn.XLOOKUP($B33,Revenue_FY24B!$B:$B,Revenue_FY24B!I:I,0)/1000</f>
        <v>0.98758333333333337</v>
      </c>
      <c r="U33" s="25"/>
      <c r="V33" s="8">
        <f t="shared" si="61"/>
        <v>-0.98758333333333337</v>
      </c>
      <c r="W33" s="33">
        <f t="shared" si="62"/>
        <v>-1</v>
      </c>
      <c r="Y33" s="23">
        <f>+_xlfn.XLOOKUP($B33,Revenue_FY24B!$B:$B,Revenue_FY24B!J:J,0)/1000</f>
        <v>0.98758333333333337</v>
      </c>
      <c r="Z33" s="25"/>
      <c r="AA33" s="8">
        <f t="shared" si="63"/>
        <v>-0.98758333333333337</v>
      </c>
      <c r="AB33" s="33">
        <f t="shared" si="64"/>
        <v>-1</v>
      </c>
      <c r="AD33" s="23">
        <f>+_xlfn.XLOOKUP($B33,Revenue_FY24B!$B:$B,Revenue_FY24B!K:K,0)/1000</f>
        <v>0.98758333333333337</v>
      </c>
      <c r="AE33" s="25"/>
      <c r="AF33" s="8">
        <f t="shared" si="65"/>
        <v>-0.98758333333333337</v>
      </c>
      <c r="AG33" s="33">
        <f t="shared" si="66"/>
        <v>-1</v>
      </c>
      <c r="AI33" s="23">
        <f>+_xlfn.XLOOKUP($B33,Revenue_FY24B!$B:$B,Revenue_FY24B!L:L,0)/1000</f>
        <v>0.98758333333333337</v>
      </c>
      <c r="AJ33" s="25"/>
      <c r="AK33" s="8">
        <f t="shared" si="67"/>
        <v>-0.98758333333333337</v>
      </c>
      <c r="AL33" s="33">
        <f t="shared" si="68"/>
        <v>-1</v>
      </c>
      <c r="AN33" s="23">
        <f>+_xlfn.XLOOKUP($B33,Revenue_FY24B!$B:$B,Revenue_FY24B!M:M,0)/1000</f>
        <v>0.98758333333333337</v>
      </c>
      <c r="AO33" s="25"/>
      <c r="AP33" s="8">
        <f t="shared" si="69"/>
        <v>-0.98758333333333337</v>
      </c>
      <c r="AQ33" s="33">
        <f t="shared" si="70"/>
        <v>-1</v>
      </c>
      <c r="AS33" s="23">
        <f>+_xlfn.XLOOKUP($B33,Revenue_FY24B!$B:$B,Revenue_FY24B!N:N,0)/1000</f>
        <v>0.98758333333333337</v>
      </c>
      <c r="AT33" s="25"/>
      <c r="AU33" s="8">
        <f t="shared" si="71"/>
        <v>-0.98758333333333337</v>
      </c>
      <c r="AV33" s="33">
        <f t="shared" si="72"/>
        <v>-1</v>
      </c>
      <c r="AX33" s="23">
        <f>+_xlfn.XLOOKUP($B33,Revenue_FY24B!$B:$B,Revenue_FY24B!O:O,0)/1000</f>
        <v>0.98758333333333337</v>
      </c>
      <c r="AY33" s="25"/>
      <c r="AZ33" s="8">
        <f t="shared" si="73"/>
        <v>-0.98758333333333337</v>
      </c>
      <c r="BA33" s="33">
        <f t="shared" si="74"/>
        <v>-1</v>
      </c>
      <c r="BC33" s="23">
        <f>+_xlfn.XLOOKUP($B33,Revenue_FY24B!$B:$B,Revenue_FY24B!P:P,0)/1000</f>
        <v>0.98758333333333337</v>
      </c>
      <c r="BD33" s="25"/>
      <c r="BE33" s="8">
        <f t="shared" si="75"/>
        <v>-0.98758333333333337</v>
      </c>
      <c r="BF33" s="33">
        <f t="shared" si="76"/>
        <v>-1</v>
      </c>
      <c r="BH33" s="23">
        <f>+_xlfn.XLOOKUP($B33,Revenue_FY24B!$B:$B,Revenue_FY24B!Q:Q,0)/1000</f>
        <v>0.98758333333333337</v>
      </c>
      <c r="BI33" s="25"/>
      <c r="BJ33" s="8">
        <f t="shared" si="77"/>
        <v>-0.98758333333333337</v>
      </c>
      <c r="BK33" s="33">
        <f t="shared" si="78"/>
        <v>-1</v>
      </c>
      <c r="BM33" s="38">
        <f t="shared" ref="BM33:BM36" si="81">E33+J33+O33</f>
        <v>2.9627500000000002</v>
      </c>
      <c r="BN33" s="38">
        <f t="shared" ref="BN33:BN36" si="82">F33+K33+P33</f>
        <v>0</v>
      </c>
      <c r="BO33" s="8">
        <f t="shared" si="79"/>
        <v>-2.9627500000000002</v>
      </c>
      <c r="BP33" s="33">
        <f t="shared" si="80"/>
        <v>-1</v>
      </c>
    </row>
    <row r="34" spans="2:68" x14ac:dyDescent="0.25">
      <c r="B34">
        <f>+MAX($B$1:B33)+1</f>
        <v>16</v>
      </c>
      <c r="C34" s="7" t="s">
        <v>60</v>
      </c>
      <c r="E34" s="23">
        <f>+_xlfn.XLOOKUP($B34,Revenue_FY24B!$B:$B,Revenue_FY24B!F:F,0)/1000</f>
        <v>0.13408333333333333</v>
      </c>
      <c r="F34" s="25"/>
      <c r="G34" s="8">
        <f t="shared" si="55"/>
        <v>-0.13408333333333333</v>
      </c>
      <c r="H34" s="33">
        <f t="shared" si="56"/>
        <v>-1</v>
      </c>
      <c r="J34" s="23">
        <f>+_xlfn.XLOOKUP($B34,Revenue_FY24B!$B:$B,Revenue_FY24B!G:G,0)/1000</f>
        <v>0.13408333333333333</v>
      </c>
      <c r="K34" s="25"/>
      <c r="L34" s="8">
        <f t="shared" si="57"/>
        <v>-0.13408333333333333</v>
      </c>
      <c r="M34" s="33">
        <f t="shared" si="58"/>
        <v>-1</v>
      </c>
      <c r="O34" s="23">
        <f>+_xlfn.XLOOKUP($B34,Revenue_FY24B!$B:$B,Revenue_FY24B!H:H,0)/1000</f>
        <v>0.13408333333333333</v>
      </c>
      <c r="P34" s="25"/>
      <c r="Q34" s="8">
        <f t="shared" si="59"/>
        <v>-0.13408333333333333</v>
      </c>
      <c r="R34" s="33">
        <f t="shared" si="60"/>
        <v>-1</v>
      </c>
      <c r="T34" s="23">
        <f>+_xlfn.XLOOKUP($B34,Revenue_FY24B!$B:$B,Revenue_FY24B!I:I,0)/1000</f>
        <v>0.13408333333333333</v>
      </c>
      <c r="U34" s="25"/>
      <c r="V34" s="8">
        <f t="shared" si="61"/>
        <v>-0.13408333333333333</v>
      </c>
      <c r="W34" s="33">
        <f t="shared" si="62"/>
        <v>-1</v>
      </c>
      <c r="Y34" s="23">
        <f>+_xlfn.XLOOKUP($B34,Revenue_FY24B!$B:$B,Revenue_FY24B!J:J,0)/1000</f>
        <v>0.13408333333333333</v>
      </c>
      <c r="Z34" s="25"/>
      <c r="AA34" s="8">
        <f t="shared" si="63"/>
        <v>-0.13408333333333333</v>
      </c>
      <c r="AB34" s="33">
        <f t="shared" si="64"/>
        <v>-1</v>
      </c>
      <c r="AD34" s="23">
        <f>+_xlfn.XLOOKUP($B34,Revenue_FY24B!$B:$B,Revenue_FY24B!K:K,0)/1000</f>
        <v>0.13408333333333333</v>
      </c>
      <c r="AE34" s="25"/>
      <c r="AF34" s="8">
        <f t="shared" si="65"/>
        <v>-0.13408333333333333</v>
      </c>
      <c r="AG34" s="33">
        <f t="shared" si="66"/>
        <v>-1</v>
      </c>
      <c r="AI34" s="23">
        <f>+_xlfn.XLOOKUP($B34,Revenue_FY24B!$B:$B,Revenue_FY24B!L:L,0)/1000</f>
        <v>0.13408333333333333</v>
      </c>
      <c r="AJ34" s="25"/>
      <c r="AK34" s="8">
        <f t="shared" si="67"/>
        <v>-0.13408333333333333</v>
      </c>
      <c r="AL34" s="33">
        <f t="shared" si="68"/>
        <v>-1</v>
      </c>
      <c r="AN34" s="23">
        <f>+_xlfn.XLOOKUP($B34,Revenue_FY24B!$B:$B,Revenue_FY24B!M:M,0)/1000</f>
        <v>0.13408333333333333</v>
      </c>
      <c r="AO34" s="25"/>
      <c r="AP34" s="8">
        <f t="shared" si="69"/>
        <v>-0.13408333333333333</v>
      </c>
      <c r="AQ34" s="33">
        <f t="shared" si="70"/>
        <v>-1</v>
      </c>
      <c r="AS34" s="23">
        <f>+_xlfn.XLOOKUP($B34,Revenue_FY24B!$B:$B,Revenue_FY24B!N:N,0)/1000</f>
        <v>0.13408333333333333</v>
      </c>
      <c r="AT34" s="25"/>
      <c r="AU34" s="8">
        <f t="shared" si="71"/>
        <v>-0.13408333333333333</v>
      </c>
      <c r="AV34" s="33">
        <f t="shared" si="72"/>
        <v>-1</v>
      </c>
      <c r="AX34" s="23">
        <f>+_xlfn.XLOOKUP($B34,Revenue_FY24B!$B:$B,Revenue_FY24B!O:O,0)/1000</f>
        <v>0.13408333333333333</v>
      </c>
      <c r="AY34" s="25"/>
      <c r="AZ34" s="8">
        <f t="shared" si="73"/>
        <v>-0.13408333333333333</v>
      </c>
      <c r="BA34" s="33">
        <f t="shared" si="74"/>
        <v>-1</v>
      </c>
      <c r="BC34" s="23">
        <f>+_xlfn.XLOOKUP($B34,Revenue_FY24B!$B:$B,Revenue_FY24B!P:P,0)/1000</f>
        <v>0.13408333333333333</v>
      </c>
      <c r="BD34" s="25"/>
      <c r="BE34" s="8">
        <f t="shared" si="75"/>
        <v>-0.13408333333333333</v>
      </c>
      <c r="BF34" s="33">
        <f t="shared" si="76"/>
        <v>-1</v>
      </c>
      <c r="BH34" s="23">
        <f>+_xlfn.XLOOKUP($B34,Revenue_FY24B!$B:$B,Revenue_FY24B!Q:Q,0)/1000</f>
        <v>0.13408333333333333</v>
      </c>
      <c r="BI34" s="25"/>
      <c r="BJ34" s="8">
        <f t="shared" si="77"/>
        <v>-0.13408333333333333</v>
      </c>
      <c r="BK34" s="33">
        <f t="shared" si="78"/>
        <v>-1</v>
      </c>
      <c r="BM34" s="38">
        <f t="shared" si="81"/>
        <v>0.40225</v>
      </c>
      <c r="BN34" s="38">
        <f t="shared" si="82"/>
        <v>0</v>
      </c>
      <c r="BO34" s="8">
        <f t="shared" si="79"/>
        <v>-0.40225</v>
      </c>
      <c r="BP34" s="33">
        <f t="shared" si="80"/>
        <v>-1</v>
      </c>
    </row>
    <row r="35" spans="2:68" x14ac:dyDescent="0.25">
      <c r="B35">
        <f>+MAX($B$1:B34)+1</f>
        <v>17</v>
      </c>
      <c r="C35" s="7" t="s">
        <v>61</v>
      </c>
      <c r="E35" s="23">
        <f>+_xlfn.XLOOKUP($B35,Revenue_FY24B!$B:$B,Revenue_FY24B!F:F,0)/1000</f>
        <v>1.1333333333333334E-2</v>
      </c>
      <c r="F35" s="25"/>
      <c r="G35" s="8">
        <f t="shared" si="55"/>
        <v>-1.1333333333333334E-2</v>
      </c>
      <c r="H35" s="33">
        <f t="shared" si="56"/>
        <v>-1</v>
      </c>
      <c r="J35" s="23">
        <f>+_xlfn.XLOOKUP($B35,Revenue_FY24B!$B:$B,Revenue_FY24B!G:G,0)/1000</f>
        <v>1.1333333333333334E-2</v>
      </c>
      <c r="K35" s="25"/>
      <c r="L35" s="8">
        <f t="shared" si="57"/>
        <v>-1.1333333333333334E-2</v>
      </c>
      <c r="M35" s="33">
        <f t="shared" si="58"/>
        <v>-1</v>
      </c>
      <c r="O35" s="23">
        <f>+_xlfn.XLOOKUP($B35,Revenue_FY24B!$B:$B,Revenue_FY24B!H:H,0)/1000</f>
        <v>1.1333333333333334E-2</v>
      </c>
      <c r="P35" s="25"/>
      <c r="Q35" s="8">
        <f t="shared" si="59"/>
        <v>-1.1333333333333334E-2</v>
      </c>
      <c r="R35" s="33">
        <f t="shared" si="60"/>
        <v>-1</v>
      </c>
      <c r="T35" s="23">
        <f>+_xlfn.XLOOKUP($B35,Revenue_FY24B!$B:$B,Revenue_FY24B!I:I,0)/1000</f>
        <v>1.1333333333333334E-2</v>
      </c>
      <c r="U35" s="25"/>
      <c r="V35" s="8">
        <f t="shared" si="61"/>
        <v>-1.1333333333333334E-2</v>
      </c>
      <c r="W35" s="33">
        <f t="shared" si="62"/>
        <v>-1</v>
      </c>
      <c r="Y35" s="23">
        <f>+_xlfn.XLOOKUP($B35,Revenue_FY24B!$B:$B,Revenue_FY24B!J:J,0)/1000</f>
        <v>1.1333333333333334E-2</v>
      </c>
      <c r="Z35" s="25"/>
      <c r="AA35" s="8">
        <f t="shared" si="63"/>
        <v>-1.1333333333333334E-2</v>
      </c>
      <c r="AB35" s="33">
        <f t="shared" si="64"/>
        <v>-1</v>
      </c>
      <c r="AD35" s="23">
        <f>+_xlfn.XLOOKUP($B35,Revenue_FY24B!$B:$B,Revenue_FY24B!K:K,0)/1000</f>
        <v>1.1333333333333334E-2</v>
      </c>
      <c r="AE35" s="25"/>
      <c r="AF35" s="8">
        <f t="shared" si="65"/>
        <v>-1.1333333333333334E-2</v>
      </c>
      <c r="AG35" s="33">
        <f t="shared" si="66"/>
        <v>-1</v>
      </c>
      <c r="AI35" s="23">
        <f>+_xlfn.XLOOKUP($B35,Revenue_FY24B!$B:$B,Revenue_FY24B!L:L,0)/1000</f>
        <v>1.1333333333333334E-2</v>
      </c>
      <c r="AJ35" s="25"/>
      <c r="AK35" s="8">
        <f t="shared" si="67"/>
        <v>-1.1333333333333334E-2</v>
      </c>
      <c r="AL35" s="33">
        <f t="shared" si="68"/>
        <v>-1</v>
      </c>
      <c r="AN35" s="23">
        <f>+_xlfn.XLOOKUP($B35,Revenue_FY24B!$B:$B,Revenue_FY24B!M:M,0)/1000</f>
        <v>1.1333333333333334E-2</v>
      </c>
      <c r="AO35" s="25"/>
      <c r="AP35" s="8">
        <f t="shared" si="69"/>
        <v>-1.1333333333333334E-2</v>
      </c>
      <c r="AQ35" s="33">
        <f t="shared" si="70"/>
        <v>-1</v>
      </c>
      <c r="AS35" s="23">
        <f>+_xlfn.XLOOKUP($B35,Revenue_FY24B!$B:$B,Revenue_FY24B!N:N,0)/1000</f>
        <v>1.1333333333333334E-2</v>
      </c>
      <c r="AT35" s="25"/>
      <c r="AU35" s="8">
        <f t="shared" si="71"/>
        <v>-1.1333333333333334E-2</v>
      </c>
      <c r="AV35" s="33">
        <f t="shared" si="72"/>
        <v>-1</v>
      </c>
      <c r="AX35" s="23">
        <f>+_xlfn.XLOOKUP($B35,Revenue_FY24B!$B:$B,Revenue_FY24B!O:O,0)/1000</f>
        <v>1.1333333333333334E-2</v>
      </c>
      <c r="AY35" s="25"/>
      <c r="AZ35" s="8">
        <f t="shared" si="73"/>
        <v>-1.1333333333333334E-2</v>
      </c>
      <c r="BA35" s="33">
        <f t="shared" si="74"/>
        <v>-1</v>
      </c>
      <c r="BC35" s="23">
        <f>+_xlfn.XLOOKUP($B35,Revenue_FY24B!$B:$B,Revenue_FY24B!P:P,0)/1000</f>
        <v>1.1333333333333334E-2</v>
      </c>
      <c r="BD35" s="25"/>
      <c r="BE35" s="8">
        <f t="shared" si="75"/>
        <v>-1.1333333333333334E-2</v>
      </c>
      <c r="BF35" s="33">
        <f t="shared" si="76"/>
        <v>-1</v>
      </c>
      <c r="BH35" s="23">
        <f>+_xlfn.XLOOKUP($B35,Revenue_FY24B!$B:$B,Revenue_FY24B!Q:Q,0)/1000</f>
        <v>1.1333333333333334E-2</v>
      </c>
      <c r="BI35" s="25"/>
      <c r="BJ35" s="8">
        <f t="shared" si="77"/>
        <v>-1.1333333333333334E-2</v>
      </c>
      <c r="BK35" s="33">
        <f t="shared" si="78"/>
        <v>-1</v>
      </c>
      <c r="BM35" s="38">
        <f t="shared" si="81"/>
        <v>3.4000000000000002E-2</v>
      </c>
      <c r="BN35" s="38">
        <f t="shared" si="82"/>
        <v>0</v>
      </c>
      <c r="BO35" s="8">
        <f t="shared" si="79"/>
        <v>-3.4000000000000002E-2</v>
      </c>
      <c r="BP35" s="33">
        <f t="shared" si="80"/>
        <v>-1</v>
      </c>
    </row>
    <row r="36" spans="2:68" x14ac:dyDescent="0.25">
      <c r="B36">
        <f>+MAX($B$1:B35)+1</f>
        <v>18</v>
      </c>
      <c r="C36" s="7" t="s">
        <v>62</v>
      </c>
      <c r="E36" s="23">
        <f>+_xlfn.XLOOKUP($B36,Revenue_FY24B!$B:$B,Revenue_FY24B!F:F,0)/1000</f>
        <v>1.9166666666666669E-2</v>
      </c>
      <c r="F36" s="25"/>
      <c r="G36" s="8">
        <f t="shared" si="55"/>
        <v>-1.9166666666666669E-2</v>
      </c>
      <c r="H36" s="33">
        <f t="shared" si="56"/>
        <v>-1</v>
      </c>
      <c r="J36" s="23">
        <f>+_xlfn.XLOOKUP($B36,Revenue_FY24B!$B:$B,Revenue_FY24B!G:G,0)/1000</f>
        <v>1.9166666666666669E-2</v>
      </c>
      <c r="K36" s="25"/>
      <c r="L36" s="8">
        <f t="shared" si="57"/>
        <v>-1.9166666666666669E-2</v>
      </c>
      <c r="M36" s="33">
        <f t="shared" si="58"/>
        <v>-1</v>
      </c>
      <c r="O36" s="23">
        <f>+_xlfn.XLOOKUP($B36,Revenue_FY24B!$B:$B,Revenue_FY24B!H:H,0)/1000</f>
        <v>1.9166666666666669E-2</v>
      </c>
      <c r="P36" s="25"/>
      <c r="Q36" s="8">
        <f t="shared" si="59"/>
        <v>-1.9166666666666669E-2</v>
      </c>
      <c r="R36" s="33">
        <f t="shared" si="60"/>
        <v>-1</v>
      </c>
      <c r="T36" s="23">
        <f>+_xlfn.XLOOKUP($B36,Revenue_FY24B!$B:$B,Revenue_FY24B!I:I,0)/1000</f>
        <v>1.9166666666666669E-2</v>
      </c>
      <c r="U36" s="25"/>
      <c r="V36" s="8">
        <f t="shared" si="61"/>
        <v>-1.9166666666666669E-2</v>
      </c>
      <c r="W36" s="33">
        <f t="shared" si="62"/>
        <v>-1</v>
      </c>
      <c r="Y36" s="23">
        <f>+_xlfn.XLOOKUP($B36,Revenue_FY24B!$B:$B,Revenue_FY24B!J:J,0)/1000</f>
        <v>1.9166666666666669E-2</v>
      </c>
      <c r="Z36" s="25"/>
      <c r="AA36" s="8">
        <f t="shared" si="63"/>
        <v>-1.9166666666666669E-2</v>
      </c>
      <c r="AB36" s="33">
        <f t="shared" si="64"/>
        <v>-1</v>
      </c>
      <c r="AD36" s="23">
        <f>+_xlfn.XLOOKUP($B36,Revenue_FY24B!$B:$B,Revenue_FY24B!K:K,0)/1000</f>
        <v>1.9166666666666669E-2</v>
      </c>
      <c r="AE36" s="25"/>
      <c r="AF36" s="8">
        <f t="shared" si="65"/>
        <v>-1.9166666666666669E-2</v>
      </c>
      <c r="AG36" s="33">
        <f t="shared" si="66"/>
        <v>-1</v>
      </c>
      <c r="AI36" s="23">
        <f>+_xlfn.XLOOKUP($B36,Revenue_FY24B!$B:$B,Revenue_FY24B!L:L,0)/1000</f>
        <v>1.9166666666666669E-2</v>
      </c>
      <c r="AJ36" s="25"/>
      <c r="AK36" s="8">
        <f t="shared" si="67"/>
        <v>-1.9166666666666669E-2</v>
      </c>
      <c r="AL36" s="33">
        <f t="shared" si="68"/>
        <v>-1</v>
      </c>
      <c r="AN36" s="23">
        <f>+_xlfn.XLOOKUP($B36,Revenue_FY24B!$B:$B,Revenue_FY24B!M:M,0)/1000</f>
        <v>1.9166666666666669E-2</v>
      </c>
      <c r="AO36" s="25"/>
      <c r="AP36" s="8">
        <f t="shared" si="69"/>
        <v>-1.9166666666666669E-2</v>
      </c>
      <c r="AQ36" s="33">
        <f t="shared" si="70"/>
        <v>-1</v>
      </c>
      <c r="AS36" s="23">
        <f>+_xlfn.XLOOKUP($B36,Revenue_FY24B!$B:$B,Revenue_FY24B!N:N,0)/1000</f>
        <v>1.9166666666666669E-2</v>
      </c>
      <c r="AT36" s="25"/>
      <c r="AU36" s="8">
        <f t="shared" si="71"/>
        <v>-1.9166666666666669E-2</v>
      </c>
      <c r="AV36" s="33">
        <f t="shared" si="72"/>
        <v>-1</v>
      </c>
      <c r="AX36" s="23">
        <f>+_xlfn.XLOOKUP($B36,Revenue_FY24B!$B:$B,Revenue_FY24B!O:O,0)/1000</f>
        <v>1.9166666666666669E-2</v>
      </c>
      <c r="AY36" s="25"/>
      <c r="AZ36" s="8">
        <f t="shared" si="73"/>
        <v>-1.9166666666666669E-2</v>
      </c>
      <c r="BA36" s="33">
        <f t="shared" si="74"/>
        <v>-1</v>
      </c>
      <c r="BC36" s="23">
        <f>+_xlfn.XLOOKUP($B36,Revenue_FY24B!$B:$B,Revenue_FY24B!P:P,0)/1000</f>
        <v>1.9166666666666669E-2</v>
      </c>
      <c r="BD36" s="25"/>
      <c r="BE36" s="8">
        <f t="shared" si="75"/>
        <v>-1.9166666666666669E-2</v>
      </c>
      <c r="BF36" s="33">
        <f t="shared" si="76"/>
        <v>-1</v>
      </c>
      <c r="BH36" s="23">
        <f>+_xlfn.XLOOKUP($B36,Revenue_FY24B!$B:$B,Revenue_FY24B!Q:Q,0)/1000</f>
        <v>1.9166666666666669E-2</v>
      </c>
      <c r="BI36" s="25"/>
      <c r="BJ36" s="8">
        <f t="shared" si="77"/>
        <v>-1.9166666666666669E-2</v>
      </c>
      <c r="BK36" s="33">
        <f t="shared" si="78"/>
        <v>-1</v>
      </c>
      <c r="BM36" s="38">
        <f t="shared" si="81"/>
        <v>5.7500000000000009E-2</v>
      </c>
      <c r="BN36" s="38">
        <f t="shared" si="82"/>
        <v>0</v>
      </c>
      <c r="BO36" s="8">
        <f t="shared" si="79"/>
        <v>-5.7500000000000009E-2</v>
      </c>
      <c r="BP36" s="33">
        <f t="shared" si="80"/>
        <v>-1</v>
      </c>
    </row>
    <row r="37" spans="2:68" s="5" customFormat="1" x14ac:dyDescent="0.25">
      <c r="C37" s="10" t="s">
        <v>66</v>
      </c>
      <c r="E37" s="24">
        <f>SUM(E31:E36)</f>
        <v>8.1942500000000003</v>
      </c>
      <c r="F37" s="24">
        <f>SUM(F31:F36)</f>
        <v>0</v>
      </c>
      <c r="G37" s="24">
        <f t="shared" si="55"/>
        <v>-8.1942500000000003</v>
      </c>
      <c r="H37" s="34">
        <f t="shared" si="56"/>
        <v>-1</v>
      </c>
      <c r="J37" s="24">
        <f>SUM(J31:J36)</f>
        <v>8.1942500000000003</v>
      </c>
      <c r="K37" s="24">
        <f>SUM(K31:K36)</f>
        <v>0</v>
      </c>
      <c r="L37" s="24">
        <f t="shared" si="57"/>
        <v>-8.1942500000000003</v>
      </c>
      <c r="M37" s="34">
        <f t="shared" si="58"/>
        <v>-1</v>
      </c>
      <c r="O37" s="24">
        <f>SUM(O31:O36)</f>
        <v>8.1942500000000003</v>
      </c>
      <c r="P37" s="24">
        <f>SUM(P31:P36)</f>
        <v>0</v>
      </c>
      <c r="Q37" s="24">
        <f t="shared" si="59"/>
        <v>-8.1942500000000003</v>
      </c>
      <c r="R37" s="34">
        <f t="shared" si="60"/>
        <v>-1</v>
      </c>
      <c r="T37" s="24">
        <f>SUM(T31:T36)</f>
        <v>8.1942500000000003</v>
      </c>
      <c r="U37" s="24">
        <f>SUM(U31:U36)</f>
        <v>0</v>
      </c>
      <c r="V37" s="24">
        <f t="shared" si="61"/>
        <v>-8.1942500000000003</v>
      </c>
      <c r="W37" s="34">
        <f t="shared" si="62"/>
        <v>-1</v>
      </c>
      <c r="Y37" s="24">
        <f>SUM(Y31:Y36)</f>
        <v>8.1942500000000003</v>
      </c>
      <c r="Z37" s="24">
        <f>SUM(Z31:Z36)</f>
        <v>0</v>
      </c>
      <c r="AA37" s="24">
        <f t="shared" si="63"/>
        <v>-8.1942500000000003</v>
      </c>
      <c r="AB37" s="34">
        <f t="shared" si="64"/>
        <v>-1</v>
      </c>
      <c r="AD37" s="24">
        <f>SUM(AD31:AD36)</f>
        <v>8.1942500000000003</v>
      </c>
      <c r="AE37" s="24">
        <f>SUM(AE31:AE36)</f>
        <v>0</v>
      </c>
      <c r="AF37" s="24">
        <f t="shared" si="65"/>
        <v>-8.1942500000000003</v>
      </c>
      <c r="AG37" s="34">
        <f t="shared" si="66"/>
        <v>-1</v>
      </c>
      <c r="AI37" s="24">
        <f>SUM(AI31:AI36)</f>
        <v>8.1942500000000003</v>
      </c>
      <c r="AJ37" s="24">
        <f>SUM(AJ31:AJ36)</f>
        <v>0</v>
      </c>
      <c r="AK37" s="24">
        <f t="shared" si="67"/>
        <v>-8.1942500000000003</v>
      </c>
      <c r="AL37" s="34">
        <f t="shared" si="68"/>
        <v>-1</v>
      </c>
      <c r="AN37" s="24">
        <f>SUM(AN31:AN36)</f>
        <v>8.1942500000000003</v>
      </c>
      <c r="AO37" s="24">
        <f>SUM(AO31:AO36)</f>
        <v>0</v>
      </c>
      <c r="AP37" s="24">
        <f t="shared" si="69"/>
        <v>-8.1942500000000003</v>
      </c>
      <c r="AQ37" s="34">
        <f t="shared" si="70"/>
        <v>-1</v>
      </c>
      <c r="AS37" s="24">
        <f>SUM(AS31:AS36)</f>
        <v>8.1942500000000003</v>
      </c>
      <c r="AT37" s="24">
        <f>SUM(AT31:AT36)</f>
        <v>0</v>
      </c>
      <c r="AU37" s="24">
        <f t="shared" si="71"/>
        <v>-8.1942500000000003</v>
      </c>
      <c r="AV37" s="34">
        <f t="shared" si="72"/>
        <v>-1</v>
      </c>
      <c r="AX37" s="24">
        <f>SUM(AX31:AX36)</f>
        <v>8.1942500000000003</v>
      </c>
      <c r="AY37" s="24">
        <f>SUM(AY31:AY36)</f>
        <v>0</v>
      </c>
      <c r="AZ37" s="24">
        <f t="shared" si="73"/>
        <v>-8.1942500000000003</v>
      </c>
      <c r="BA37" s="34">
        <f t="shared" si="74"/>
        <v>-1</v>
      </c>
      <c r="BC37" s="24">
        <f>SUM(BC31:BC36)</f>
        <v>8.1942500000000003</v>
      </c>
      <c r="BD37" s="24">
        <f>SUM(BD31:BD36)</f>
        <v>0</v>
      </c>
      <c r="BE37" s="24">
        <f t="shared" si="75"/>
        <v>-8.1942500000000003</v>
      </c>
      <c r="BF37" s="34">
        <f t="shared" si="76"/>
        <v>-1</v>
      </c>
      <c r="BH37" s="24">
        <f>SUM(BH31:BH36)</f>
        <v>8.1942500000000003</v>
      </c>
      <c r="BI37" s="24">
        <f>SUM(BI31:BI36)</f>
        <v>0</v>
      </c>
      <c r="BJ37" s="24">
        <f t="shared" si="77"/>
        <v>-8.1942500000000003</v>
      </c>
      <c r="BK37" s="34">
        <f t="shared" si="78"/>
        <v>-1</v>
      </c>
      <c r="BM37" s="24">
        <f>SUM(BM31:BM36)</f>
        <v>24.582749999999997</v>
      </c>
      <c r="BN37" s="24">
        <f>SUM(BN31:BN36)</f>
        <v>0</v>
      </c>
      <c r="BO37" s="24">
        <f t="shared" si="79"/>
        <v>-24.582749999999997</v>
      </c>
      <c r="BP37" s="34">
        <f t="shared" si="80"/>
        <v>-1</v>
      </c>
    </row>
    <row r="38" spans="2:68" x14ac:dyDescent="0.25">
      <c r="C38" s="5"/>
      <c r="D38" s="5"/>
      <c r="E38" s="14"/>
      <c r="F38" s="13"/>
      <c r="G38" s="14"/>
      <c r="H38" s="11"/>
      <c r="I38" s="5"/>
      <c r="J38" s="14"/>
      <c r="K38" s="13"/>
      <c r="L38" s="14"/>
      <c r="M38" s="11"/>
      <c r="N38" s="5"/>
      <c r="O38" s="14"/>
      <c r="P38" s="13"/>
      <c r="Q38" s="14"/>
      <c r="R38" s="11"/>
      <c r="S38" s="5"/>
      <c r="T38" s="14"/>
      <c r="U38" s="13"/>
      <c r="V38" s="14"/>
      <c r="W38" s="11"/>
      <c r="X38" s="5"/>
      <c r="Y38" s="14"/>
      <c r="Z38" s="13"/>
      <c r="AA38" s="14"/>
      <c r="AB38" s="11"/>
      <c r="AC38" s="5"/>
      <c r="AD38" s="14"/>
      <c r="AE38" s="13"/>
      <c r="AF38" s="14"/>
      <c r="AG38" s="11"/>
      <c r="AH38" s="5"/>
      <c r="AI38" s="14"/>
      <c r="AJ38" s="13"/>
      <c r="AK38" s="14"/>
      <c r="AL38" s="11"/>
      <c r="AM38" s="5"/>
      <c r="AN38" s="14"/>
      <c r="AO38" s="13"/>
      <c r="AP38" s="14"/>
      <c r="AQ38" s="11"/>
      <c r="AR38" s="5"/>
      <c r="AS38" s="14"/>
      <c r="AT38" s="13"/>
      <c r="AU38" s="14"/>
      <c r="AV38" s="11"/>
      <c r="AW38" s="5"/>
      <c r="AX38" s="14"/>
      <c r="AY38" s="13"/>
      <c r="AZ38" s="14"/>
      <c r="BA38" s="11"/>
      <c r="BB38" s="5"/>
      <c r="BC38" s="14"/>
      <c r="BD38" s="13"/>
      <c r="BE38" s="14"/>
      <c r="BF38" s="11"/>
      <c r="BG38" s="5"/>
      <c r="BH38" s="14"/>
      <c r="BI38" s="13"/>
      <c r="BJ38" s="14"/>
      <c r="BK38" s="11"/>
      <c r="BL38" s="5"/>
      <c r="BM38" s="14"/>
      <c r="BN38" s="13"/>
      <c r="BO38" s="14"/>
      <c r="BP38" s="11"/>
    </row>
    <row r="39" spans="2:68" x14ac:dyDescent="0.25">
      <c r="C39" s="6" t="s">
        <v>67</v>
      </c>
      <c r="D39" s="6"/>
      <c r="E39" s="14"/>
      <c r="F39" s="13"/>
      <c r="G39" s="14"/>
      <c r="H39" s="11"/>
      <c r="I39" s="6"/>
      <c r="J39" s="14"/>
      <c r="K39" s="13"/>
      <c r="L39" s="14"/>
      <c r="M39" s="39"/>
      <c r="N39" s="6"/>
      <c r="O39" s="14"/>
      <c r="P39" s="13"/>
      <c r="Q39" s="14"/>
      <c r="R39" s="39"/>
      <c r="S39" s="6"/>
      <c r="T39" s="14"/>
      <c r="U39" s="13"/>
      <c r="V39" s="14"/>
      <c r="W39" s="39"/>
      <c r="X39" s="6"/>
      <c r="Y39" s="14"/>
      <c r="Z39" s="13"/>
      <c r="AA39" s="14"/>
      <c r="AB39" s="39"/>
      <c r="AC39" s="6"/>
      <c r="AD39" s="14"/>
      <c r="AE39" s="13"/>
      <c r="AF39" s="14"/>
      <c r="AG39" s="39"/>
      <c r="AH39" s="6"/>
      <c r="AI39" s="14"/>
      <c r="AJ39" s="13"/>
      <c r="AK39" s="14"/>
      <c r="AL39" s="39"/>
      <c r="AM39" s="6"/>
      <c r="AN39" s="14"/>
      <c r="AO39" s="13"/>
      <c r="AP39" s="14"/>
      <c r="AQ39" s="39"/>
      <c r="AR39" s="6"/>
      <c r="AS39" s="14"/>
      <c r="AT39" s="13"/>
      <c r="AU39" s="14"/>
      <c r="AV39" s="39"/>
      <c r="AW39" s="6"/>
      <c r="AX39" s="14"/>
      <c r="AY39" s="13"/>
      <c r="AZ39" s="14"/>
      <c r="BA39" s="39"/>
      <c r="BB39" s="6"/>
      <c r="BC39" s="14"/>
      <c r="BD39" s="13"/>
      <c r="BE39" s="14"/>
      <c r="BF39" s="39"/>
      <c r="BG39" s="6"/>
      <c r="BH39" s="14"/>
      <c r="BI39" s="13"/>
      <c r="BJ39" s="14"/>
      <c r="BK39" s="39"/>
      <c r="BL39" s="6"/>
      <c r="BM39" s="14"/>
      <c r="BN39" s="13"/>
      <c r="BO39" s="14"/>
      <c r="BP39" s="39"/>
    </row>
    <row r="40" spans="2:68" x14ac:dyDescent="0.25">
      <c r="B40">
        <f>+MAX($B$1:B39)+1</f>
        <v>19</v>
      </c>
      <c r="C40" s="7" t="s">
        <v>57</v>
      </c>
      <c r="E40" s="23">
        <f>+_xlfn.XLOOKUP($B40,Revenue_FY24B!$B:$B,Revenue_FY24B!F:F,0)/1000</f>
        <v>7.1519166666666667</v>
      </c>
      <c r="F40" s="25"/>
      <c r="G40" s="8">
        <f t="shared" ref="G40:G46" si="83">F40-E40</f>
        <v>-7.1519166666666667</v>
      </c>
      <c r="H40" s="33">
        <f t="shared" ref="H40:H46" si="84">IFERROR(G40/E40,"n.a.")</f>
        <v>-1</v>
      </c>
      <c r="J40" s="23">
        <f>+_xlfn.XLOOKUP($B40,Revenue_FY24B!$B:$B,Revenue_FY24B!G:G,0)/1000</f>
        <v>7.1519166666666667</v>
      </c>
      <c r="K40" s="25"/>
      <c r="L40" s="8">
        <f t="shared" ref="L40:L46" si="85">K40-J40</f>
        <v>-7.1519166666666667</v>
      </c>
      <c r="M40" s="33">
        <f t="shared" ref="M40:M46" si="86">IFERROR(L40/J40,"n.a.")</f>
        <v>-1</v>
      </c>
      <c r="O40" s="23">
        <f>+_xlfn.XLOOKUP($B40,Revenue_FY24B!$B:$B,Revenue_FY24B!H:H,0)/1000</f>
        <v>7.1519166666666667</v>
      </c>
      <c r="P40" s="25"/>
      <c r="Q40" s="8">
        <f t="shared" ref="Q40:Q46" si="87">P40-O40</f>
        <v>-7.1519166666666667</v>
      </c>
      <c r="R40" s="33">
        <f t="shared" ref="R40:R46" si="88">IFERROR(Q40/O40,"n.a.")</f>
        <v>-1</v>
      </c>
      <c r="T40" s="23">
        <f>+_xlfn.XLOOKUP($B40,Revenue_FY24B!$B:$B,Revenue_FY24B!I:I,0)/1000</f>
        <v>7.1519166666666667</v>
      </c>
      <c r="U40" s="25"/>
      <c r="V40" s="8">
        <f t="shared" ref="V40:V46" si="89">U40-T40</f>
        <v>-7.1519166666666667</v>
      </c>
      <c r="W40" s="33">
        <f t="shared" ref="W40:W46" si="90">IFERROR(V40/T40,"n.a.")</f>
        <v>-1</v>
      </c>
      <c r="Y40" s="23">
        <f>+_xlfn.XLOOKUP($B40,Revenue_FY24B!$B:$B,Revenue_FY24B!J:J,0)/1000</f>
        <v>7.1519166666666667</v>
      </c>
      <c r="Z40" s="25"/>
      <c r="AA40" s="8">
        <f t="shared" ref="AA40:AA46" si="91">Z40-Y40</f>
        <v>-7.1519166666666667</v>
      </c>
      <c r="AB40" s="33">
        <f t="shared" ref="AB40:AB46" si="92">IFERROR(AA40/Y40,"n.a.")</f>
        <v>-1</v>
      </c>
      <c r="AD40" s="23">
        <f>+_xlfn.XLOOKUP($B40,Revenue_FY24B!$B:$B,Revenue_FY24B!K:K,0)/1000</f>
        <v>7.1519166666666667</v>
      </c>
      <c r="AE40" s="25"/>
      <c r="AF40" s="8">
        <f t="shared" ref="AF40:AF46" si="93">AE40-AD40</f>
        <v>-7.1519166666666667</v>
      </c>
      <c r="AG40" s="33">
        <f t="shared" ref="AG40:AG46" si="94">IFERROR(AF40/AD40,"n.a.")</f>
        <v>-1</v>
      </c>
      <c r="AI40" s="23">
        <f>+_xlfn.XLOOKUP($B40,Revenue_FY24B!$B:$B,Revenue_FY24B!L:L,0)/1000</f>
        <v>7.1519166666666667</v>
      </c>
      <c r="AJ40" s="25"/>
      <c r="AK40" s="8">
        <f t="shared" ref="AK40:AK46" si="95">AJ40-AI40</f>
        <v>-7.1519166666666667</v>
      </c>
      <c r="AL40" s="33">
        <f t="shared" ref="AL40:AL46" si="96">IFERROR(AK40/AI40,"n.a.")</f>
        <v>-1</v>
      </c>
      <c r="AN40" s="23">
        <f>+_xlfn.XLOOKUP($B40,Revenue_FY24B!$B:$B,Revenue_FY24B!M:M,0)/1000</f>
        <v>7.1519166666666667</v>
      </c>
      <c r="AO40" s="25"/>
      <c r="AP40" s="8">
        <f t="shared" ref="AP40:AP46" si="97">AO40-AN40</f>
        <v>-7.1519166666666667</v>
      </c>
      <c r="AQ40" s="33">
        <f t="shared" ref="AQ40:AQ46" si="98">IFERROR(AP40/AN40,"n.a.")</f>
        <v>-1</v>
      </c>
      <c r="AS40" s="23">
        <f>+_xlfn.XLOOKUP($B40,Revenue_FY24B!$B:$B,Revenue_FY24B!N:N,0)/1000</f>
        <v>7.1519166666666667</v>
      </c>
      <c r="AT40" s="25"/>
      <c r="AU40" s="8">
        <f t="shared" ref="AU40:AU46" si="99">AT40-AS40</f>
        <v>-7.1519166666666667</v>
      </c>
      <c r="AV40" s="33">
        <f t="shared" ref="AV40:AV46" si="100">IFERROR(AU40/AS40,"n.a.")</f>
        <v>-1</v>
      </c>
      <c r="AX40" s="23">
        <f>+_xlfn.XLOOKUP($B40,Revenue_FY24B!$B:$B,Revenue_FY24B!O:O,0)/1000</f>
        <v>7.1519166666666667</v>
      </c>
      <c r="AY40" s="25"/>
      <c r="AZ40" s="8">
        <f t="shared" ref="AZ40:AZ46" si="101">AY40-AX40</f>
        <v>-7.1519166666666667</v>
      </c>
      <c r="BA40" s="33">
        <f t="shared" ref="BA40:BA46" si="102">IFERROR(AZ40/AX40,"n.a.")</f>
        <v>-1</v>
      </c>
      <c r="BC40" s="23">
        <f>+_xlfn.XLOOKUP($B40,Revenue_FY24B!$B:$B,Revenue_FY24B!P:P,0)/1000</f>
        <v>7.1519166666666667</v>
      </c>
      <c r="BD40" s="25"/>
      <c r="BE40" s="8">
        <f t="shared" ref="BE40:BE46" si="103">BD40-BC40</f>
        <v>-7.1519166666666667</v>
      </c>
      <c r="BF40" s="33">
        <f t="shared" ref="BF40:BF46" si="104">IFERROR(BE40/BC40,"n.a.")</f>
        <v>-1</v>
      </c>
      <c r="BH40" s="23">
        <f>+_xlfn.XLOOKUP($B40,Revenue_FY24B!$B:$B,Revenue_FY24B!Q:Q,0)/1000</f>
        <v>7.1519166666666667</v>
      </c>
      <c r="BI40" s="25"/>
      <c r="BJ40" s="8">
        <f t="shared" ref="BJ40:BJ46" si="105">BI40-BH40</f>
        <v>-7.1519166666666667</v>
      </c>
      <c r="BK40" s="33">
        <f t="shared" ref="BK40:BK46" si="106">IFERROR(BJ40/BH40,"n.a.")</f>
        <v>-1</v>
      </c>
      <c r="BM40" s="38">
        <f>E40+J40+O40</f>
        <v>21.455750000000002</v>
      </c>
      <c r="BN40" s="38">
        <f>F40+K40+P40</f>
        <v>0</v>
      </c>
      <c r="BO40" s="8">
        <f t="shared" ref="BO40:BO46" si="107">BN40-BM40</f>
        <v>-21.455750000000002</v>
      </c>
      <c r="BP40" s="33">
        <f t="shared" ref="BP40:BP46" si="108">IFERROR(BO40/BM40,"n.a.")</f>
        <v>-1</v>
      </c>
    </row>
    <row r="41" spans="2:68" x14ac:dyDescent="0.25">
      <c r="B41">
        <f>+MAX($B$1:B40)+1</f>
        <v>20</v>
      </c>
      <c r="C41" s="7" t="s">
        <v>58</v>
      </c>
      <c r="E41" s="23">
        <f>+_xlfn.XLOOKUP($B41,Revenue_FY24B!$B:$B,Revenue_FY24B!F:F,0)/1000</f>
        <v>8.2622499999999999</v>
      </c>
      <c r="F41" s="25"/>
      <c r="G41" s="8">
        <f t="shared" si="83"/>
        <v>-8.2622499999999999</v>
      </c>
      <c r="H41" s="33">
        <f t="shared" si="84"/>
        <v>-1</v>
      </c>
      <c r="J41" s="23">
        <f>+_xlfn.XLOOKUP($B41,Revenue_FY24B!$B:$B,Revenue_FY24B!G:G,0)/1000</f>
        <v>8.2622499999999999</v>
      </c>
      <c r="K41" s="25"/>
      <c r="L41" s="8">
        <f t="shared" si="85"/>
        <v>-8.2622499999999999</v>
      </c>
      <c r="M41" s="33">
        <f t="shared" si="86"/>
        <v>-1</v>
      </c>
      <c r="O41" s="23">
        <f>+_xlfn.XLOOKUP($B41,Revenue_FY24B!$B:$B,Revenue_FY24B!H:H,0)/1000</f>
        <v>8.2622499999999999</v>
      </c>
      <c r="P41" s="25"/>
      <c r="Q41" s="8">
        <f t="shared" si="87"/>
        <v>-8.2622499999999999</v>
      </c>
      <c r="R41" s="33">
        <f t="shared" si="88"/>
        <v>-1</v>
      </c>
      <c r="T41" s="23">
        <f>+_xlfn.XLOOKUP($B41,Revenue_FY24B!$B:$B,Revenue_FY24B!I:I,0)/1000</f>
        <v>8.2622499999999999</v>
      </c>
      <c r="U41" s="25"/>
      <c r="V41" s="8">
        <f t="shared" si="89"/>
        <v>-8.2622499999999999</v>
      </c>
      <c r="W41" s="33">
        <f t="shared" si="90"/>
        <v>-1</v>
      </c>
      <c r="Y41" s="23">
        <f>+_xlfn.XLOOKUP($B41,Revenue_FY24B!$B:$B,Revenue_FY24B!J:J,0)/1000</f>
        <v>8.2622499999999999</v>
      </c>
      <c r="Z41" s="25"/>
      <c r="AA41" s="8">
        <f t="shared" si="91"/>
        <v>-8.2622499999999999</v>
      </c>
      <c r="AB41" s="33">
        <f t="shared" si="92"/>
        <v>-1</v>
      </c>
      <c r="AD41" s="23">
        <f>+_xlfn.XLOOKUP($B41,Revenue_FY24B!$B:$B,Revenue_FY24B!K:K,0)/1000</f>
        <v>8.2622499999999999</v>
      </c>
      <c r="AE41" s="25"/>
      <c r="AF41" s="8">
        <f t="shared" si="93"/>
        <v>-8.2622499999999999</v>
      </c>
      <c r="AG41" s="33">
        <f t="shared" si="94"/>
        <v>-1</v>
      </c>
      <c r="AI41" s="23">
        <f>+_xlfn.XLOOKUP($B41,Revenue_FY24B!$B:$B,Revenue_FY24B!L:L,0)/1000</f>
        <v>8.2622499999999999</v>
      </c>
      <c r="AJ41" s="25"/>
      <c r="AK41" s="8">
        <f t="shared" si="95"/>
        <v>-8.2622499999999999</v>
      </c>
      <c r="AL41" s="33">
        <f t="shared" si="96"/>
        <v>-1</v>
      </c>
      <c r="AN41" s="23">
        <f>+_xlfn.XLOOKUP($B41,Revenue_FY24B!$B:$B,Revenue_FY24B!M:M,0)/1000</f>
        <v>8.2622499999999999</v>
      </c>
      <c r="AO41" s="25"/>
      <c r="AP41" s="8">
        <f t="shared" si="97"/>
        <v>-8.2622499999999999</v>
      </c>
      <c r="AQ41" s="33">
        <f t="shared" si="98"/>
        <v>-1</v>
      </c>
      <c r="AS41" s="23">
        <f>+_xlfn.XLOOKUP($B41,Revenue_FY24B!$B:$B,Revenue_FY24B!N:N,0)/1000</f>
        <v>8.2622499999999999</v>
      </c>
      <c r="AT41" s="25"/>
      <c r="AU41" s="8">
        <f t="shared" si="99"/>
        <v>-8.2622499999999999</v>
      </c>
      <c r="AV41" s="33">
        <f t="shared" si="100"/>
        <v>-1</v>
      </c>
      <c r="AX41" s="23">
        <f>+_xlfn.XLOOKUP($B41,Revenue_FY24B!$B:$B,Revenue_FY24B!O:O,0)/1000</f>
        <v>8.2622499999999999</v>
      </c>
      <c r="AY41" s="25"/>
      <c r="AZ41" s="8">
        <f t="shared" si="101"/>
        <v>-8.2622499999999999</v>
      </c>
      <c r="BA41" s="33">
        <f t="shared" si="102"/>
        <v>-1</v>
      </c>
      <c r="BC41" s="23">
        <f>+_xlfn.XLOOKUP($B41,Revenue_FY24B!$B:$B,Revenue_FY24B!P:P,0)/1000</f>
        <v>8.2622499999999999</v>
      </c>
      <c r="BD41" s="25"/>
      <c r="BE41" s="8">
        <f t="shared" si="103"/>
        <v>-8.2622499999999999</v>
      </c>
      <c r="BF41" s="33">
        <f t="shared" si="104"/>
        <v>-1</v>
      </c>
      <c r="BH41" s="23">
        <f>+_xlfn.XLOOKUP($B41,Revenue_FY24B!$B:$B,Revenue_FY24B!Q:Q,0)/1000</f>
        <v>8.2622499999999999</v>
      </c>
      <c r="BI41" s="25"/>
      <c r="BJ41" s="8">
        <f t="shared" si="105"/>
        <v>-8.2622499999999999</v>
      </c>
      <c r="BK41" s="33">
        <f t="shared" si="106"/>
        <v>-1</v>
      </c>
      <c r="BM41" s="38">
        <f t="shared" ref="BM41:BM45" si="109">E41+J41+O41</f>
        <v>24.786749999999998</v>
      </c>
      <c r="BN41" s="38">
        <f t="shared" ref="BN41:BN45" si="110">F41+K41+P41</f>
        <v>0</v>
      </c>
      <c r="BO41" s="8">
        <f t="shared" si="107"/>
        <v>-24.786749999999998</v>
      </c>
      <c r="BP41" s="33">
        <f t="shared" si="108"/>
        <v>-1</v>
      </c>
    </row>
    <row r="42" spans="2:68" x14ac:dyDescent="0.25">
      <c r="B42">
        <f>+MAX($B$1:B41)+1</f>
        <v>21</v>
      </c>
      <c r="C42" s="7" t="s">
        <v>59</v>
      </c>
      <c r="E42" s="23">
        <f>+_xlfn.XLOOKUP($B42,Revenue_FY24B!$B:$B,Revenue_FY24B!F:F,0)/1000</f>
        <v>2.1618333333333335</v>
      </c>
      <c r="F42" s="25"/>
      <c r="G42" s="8">
        <f t="shared" si="83"/>
        <v>-2.1618333333333335</v>
      </c>
      <c r="H42" s="33">
        <f t="shared" si="84"/>
        <v>-1</v>
      </c>
      <c r="J42" s="23">
        <f>+_xlfn.XLOOKUP($B42,Revenue_FY24B!$B:$B,Revenue_FY24B!G:G,0)/1000</f>
        <v>2.1618333333333335</v>
      </c>
      <c r="K42" s="25"/>
      <c r="L42" s="8">
        <f t="shared" si="85"/>
        <v>-2.1618333333333335</v>
      </c>
      <c r="M42" s="33">
        <f t="shared" si="86"/>
        <v>-1</v>
      </c>
      <c r="O42" s="23">
        <f>+_xlfn.XLOOKUP($B42,Revenue_FY24B!$B:$B,Revenue_FY24B!H:H,0)/1000</f>
        <v>2.1618333333333335</v>
      </c>
      <c r="P42" s="25"/>
      <c r="Q42" s="8">
        <f t="shared" si="87"/>
        <v>-2.1618333333333335</v>
      </c>
      <c r="R42" s="33">
        <f t="shared" si="88"/>
        <v>-1</v>
      </c>
      <c r="T42" s="23">
        <f>+_xlfn.XLOOKUP($B42,Revenue_FY24B!$B:$B,Revenue_FY24B!I:I,0)/1000</f>
        <v>2.1618333333333335</v>
      </c>
      <c r="U42" s="25"/>
      <c r="V42" s="8">
        <f t="shared" si="89"/>
        <v>-2.1618333333333335</v>
      </c>
      <c r="W42" s="33">
        <f t="shared" si="90"/>
        <v>-1</v>
      </c>
      <c r="Y42" s="23">
        <f>+_xlfn.XLOOKUP($B42,Revenue_FY24B!$B:$B,Revenue_FY24B!J:J,0)/1000</f>
        <v>2.1618333333333335</v>
      </c>
      <c r="Z42" s="25"/>
      <c r="AA42" s="8">
        <f t="shared" si="91"/>
        <v>-2.1618333333333335</v>
      </c>
      <c r="AB42" s="33">
        <f t="shared" si="92"/>
        <v>-1</v>
      </c>
      <c r="AD42" s="23">
        <f>+_xlfn.XLOOKUP($B42,Revenue_FY24B!$B:$B,Revenue_FY24B!K:K,0)/1000</f>
        <v>2.1618333333333335</v>
      </c>
      <c r="AE42" s="25"/>
      <c r="AF42" s="8">
        <f t="shared" si="93"/>
        <v>-2.1618333333333335</v>
      </c>
      <c r="AG42" s="33">
        <f t="shared" si="94"/>
        <v>-1</v>
      </c>
      <c r="AI42" s="23">
        <f>+_xlfn.XLOOKUP($B42,Revenue_FY24B!$B:$B,Revenue_FY24B!L:L,0)/1000</f>
        <v>2.1618333333333335</v>
      </c>
      <c r="AJ42" s="25"/>
      <c r="AK42" s="8">
        <f t="shared" si="95"/>
        <v>-2.1618333333333335</v>
      </c>
      <c r="AL42" s="33">
        <f t="shared" si="96"/>
        <v>-1</v>
      </c>
      <c r="AN42" s="23">
        <f>+_xlfn.XLOOKUP($B42,Revenue_FY24B!$B:$B,Revenue_FY24B!M:M,0)/1000</f>
        <v>2.1618333333333335</v>
      </c>
      <c r="AO42" s="25"/>
      <c r="AP42" s="8">
        <f t="shared" si="97"/>
        <v>-2.1618333333333335</v>
      </c>
      <c r="AQ42" s="33">
        <f t="shared" si="98"/>
        <v>-1</v>
      </c>
      <c r="AS42" s="23">
        <f>+_xlfn.XLOOKUP($B42,Revenue_FY24B!$B:$B,Revenue_FY24B!N:N,0)/1000</f>
        <v>2.1618333333333335</v>
      </c>
      <c r="AT42" s="25"/>
      <c r="AU42" s="8">
        <f t="shared" si="99"/>
        <v>-2.1618333333333335</v>
      </c>
      <c r="AV42" s="33">
        <f t="shared" si="100"/>
        <v>-1</v>
      </c>
      <c r="AX42" s="23">
        <f>+_xlfn.XLOOKUP($B42,Revenue_FY24B!$B:$B,Revenue_FY24B!O:O,0)/1000</f>
        <v>2.1618333333333335</v>
      </c>
      <c r="AY42" s="25"/>
      <c r="AZ42" s="8">
        <f t="shared" si="101"/>
        <v>-2.1618333333333335</v>
      </c>
      <c r="BA42" s="33">
        <f t="shared" si="102"/>
        <v>-1</v>
      </c>
      <c r="BC42" s="23">
        <f>+_xlfn.XLOOKUP($B42,Revenue_FY24B!$B:$B,Revenue_FY24B!P:P,0)/1000</f>
        <v>2.1618333333333335</v>
      </c>
      <c r="BD42" s="25"/>
      <c r="BE42" s="8">
        <f t="shared" si="103"/>
        <v>-2.1618333333333335</v>
      </c>
      <c r="BF42" s="33">
        <f t="shared" si="104"/>
        <v>-1</v>
      </c>
      <c r="BH42" s="23">
        <f>+_xlfn.XLOOKUP($B42,Revenue_FY24B!$B:$B,Revenue_FY24B!Q:Q,0)/1000</f>
        <v>2.1618333333333335</v>
      </c>
      <c r="BI42" s="25"/>
      <c r="BJ42" s="8">
        <f t="shared" si="105"/>
        <v>-2.1618333333333335</v>
      </c>
      <c r="BK42" s="33">
        <f t="shared" si="106"/>
        <v>-1</v>
      </c>
      <c r="BM42" s="38">
        <f t="shared" si="109"/>
        <v>6.4855</v>
      </c>
      <c r="BN42" s="38">
        <f t="shared" si="110"/>
        <v>0</v>
      </c>
      <c r="BO42" s="8">
        <f t="shared" si="107"/>
        <v>-6.4855</v>
      </c>
      <c r="BP42" s="33">
        <f t="shared" si="108"/>
        <v>-1</v>
      </c>
    </row>
    <row r="43" spans="2:68" x14ac:dyDescent="0.25">
      <c r="B43">
        <f>+MAX($B$1:B42)+1</f>
        <v>22</v>
      </c>
      <c r="C43" s="7" t="s">
        <v>60</v>
      </c>
      <c r="E43" s="23">
        <f>+_xlfn.XLOOKUP($B43,Revenue_FY24B!$B:$B,Revenue_FY24B!F:F,0)/1000</f>
        <v>0.29349999999999998</v>
      </c>
      <c r="F43" s="25"/>
      <c r="G43" s="8">
        <f t="shared" si="83"/>
        <v>-0.29349999999999998</v>
      </c>
      <c r="H43" s="33">
        <f t="shared" si="84"/>
        <v>-1</v>
      </c>
      <c r="J43" s="23">
        <f>+_xlfn.XLOOKUP($B43,Revenue_FY24B!$B:$B,Revenue_FY24B!G:G,0)/1000</f>
        <v>0.29349999999999998</v>
      </c>
      <c r="K43" s="25"/>
      <c r="L43" s="8">
        <f t="shared" si="85"/>
        <v>-0.29349999999999998</v>
      </c>
      <c r="M43" s="33">
        <f t="shared" si="86"/>
        <v>-1</v>
      </c>
      <c r="O43" s="23">
        <f>+_xlfn.XLOOKUP($B43,Revenue_FY24B!$B:$B,Revenue_FY24B!H:H,0)/1000</f>
        <v>0.29349999999999998</v>
      </c>
      <c r="P43" s="25"/>
      <c r="Q43" s="8">
        <f t="shared" si="87"/>
        <v>-0.29349999999999998</v>
      </c>
      <c r="R43" s="33">
        <f t="shared" si="88"/>
        <v>-1</v>
      </c>
      <c r="T43" s="23">
        <f>+_xlfn.XLOOKUP($B43,Revenue_FY24B!$B:$B,Revenue_FY24B!I:I,0)/1000</f>
        <v>0.29349999999999998</v>
      </c>
      <c r="U43" s="25"/>
      <c r="V43" s="8">
        <f t="shared" si="89"/>
        <v>-0.29349999999999998</v>
      </c>
      <c r="W43" s="33">
        <f t="shared" si="90"/>
        <v>-1</v>
      </c>
      <c r="Y43" s="23">
        <f>+_xlfn.XLOOKUP($B43,Revenue_FY24B!$B:$B,Revenue_FY24B!J:J,0)/1000</f>
        <v>0.29349999999999998</v>
      </c>
      <c r="Z43" s="25"/>
      <c r="AA43" s="8">
        <f t="shared" si="91"/>
        <v>-0.29349999999999998</v>
      </c>
      <c r="AB43" s="33">
        <f t="shared" si="92"/>
        <v>-1</v>
      </c>
      <c r="AD43" s="23">
        <f>+_xlfn.XLOOKUP($B43,Revenue_FY24B!$B:$B,Revenue_FY24B!K:K,0)/1000</f>
        <v>0.29349999999999998</v>
      </c>
      <c r="AE43" s="25"/>
      <c r="AF43" s="8">
        <f t="shared" si="93"/>
        <v>-0.29349999999999998</v>
      </c>
      <c r="AG43" s="33">
        <f t="shared" si="94"/>
        <v>-1</v>
      </c>
      <c r="AI43" s="23">
        <f>+_xlfn.XLOOKUP($B43,Revenue_FY24B!$B:$B,Revenue_FY24B!L:L,0)/1000</f>
        <v>0.29349999999999998</v>
      </c>
      <c r="AJ43" s="25"/>
      <c r="AK43" s="8">
        <f t="shared" si="95"/>
        <v>-0.29349999999999998</v>
      </c>
      <c r="AL43" s="33">
        <f t="shared" si="96"/>
        <v>-1</v>
      </c>
      <c r="AN43" s="23">
        <f>+_xlfn.XLOOKUP($B43,Revenue_FY24B!$B:$B,Revenue_FY24B!M:M,0)/1000</f>
        <v>0.29349999999999998</v>
      </c>
      <c r="AO43" s="25"/>
      <c r="AP43" s="8">
        <f t="shared" si="97"/>
        <v>-0.29349999999999998</v>
      </c>
      <c r="AQ43" s="33">
        <f t="shared" si="98"/>
        <v>-1</v>
      </c>
      <c r="AS43" s="23">
        <f>+_xlfn.XLOOKUP($B43,Revenue_FY24B!$B:$B,Revenue_FY24B!N:N,0)/1000</f>
        <v>0.29349999999999998</v>
      </c>
      <c r="AT43" s="25"/>
      <c r="AU43" s="8">
        <f t="shared" si="99"/>
        <v>-0.29349999999999998</v>
      </c>
      <c r="AV43" s="33">
        <f t="shared" si="100"/>
        <v>-1</v>
      </c>
      <c r="AX43" s="23">
        <f>+_xlfn.XLOOKUP($B43,Revenue_FY24B!$B:$B,Revenue_FY24B!O:O,0)/1000</f>
        <v>0.29349999999999998</v>
      </c>
      <c r="AY43" s="25"/>
      <c r="AZ43" s="8">
        <f t="shared" si="101"/>
        <v>-0.29349999999999998</v>
      </c>
      <c r="BA43" s="33">
        <f t="shared" si="102"/>
        <v>-1</v>
      </c>
      <c r="BC43" s="23">
        <f>+_xlfn.XLOOKUP($B43,Revenue_FY24B!$B:$B,Revenue_FY24B!P:P,0)/1000</f>
        <v>0.29349999999999998</v>
      </c>
      <c r="BD43" s="25"/>
      <c r="BE43" s="8">
        <f t="shared" si="103"/>
        <v>-0.29349999999999998</v>
      </c>
      <c r="BF43" s="33">
        <f t="shared" si="104"/>
        <v>-1</v>
      </c>
      <c r="BH43" s="23">
        <f>+_xlfn.XLOOKUP($B43,Revenue_FY24B!$B:$B,Revenue_FY24B!Q:Q,0)/1000</f>
        <v>0.29349999999999998</v>
      </c>
      <c r="BI43" s="25"/>
      <c r="BJ43" s="8">
        <f t="shared" si="105"/>
        <v>-0.29349999999999998</v>
      </c>
      <c r="BK43" s="33">
        <f t="shared" si="106"/>
        <v>-1</v>
      </c>
      <c r="BM43" s="38">
        <f t="shared" si="109"/>
        <v>0.88049999999999995</v>
      </c>
      <c r="BN43" s="38">
        <f t="shared" si="110"/>
        <v>0</v>
      </c>
      <c r="BO43" s="8">
        <f t="shared" si="107"/>
        <v>-0.88049999999999995</v>
      </c>
      <c r="BP43" s="33">
        <f t="shared" si="108"/>
        <v>-1</v>
      </c>
    </row>
    <row r="44" spans="2:68" x14ac:dyDescent="0.25">
      <c r="B44">
        <f>+MAX($B$1:B43)+1</f>
        <v>23</v>
      </c>
      <c r="C44" s="7" t="s">
        <v>61</v>
      </c>
      <c r="E44" s="23">
        <f>+_xlfn.XLOOKUP($B44,Revenue_FY24B!$B:$B,Revenue_FY24B!F:F,0)/1000</f>
        <v>2.4916666666666667E-2</v>
      </c>
      <c r="F44" s="25"/>
      <c r="G44" s="8">
        <f t="shared" si="83"/>
        <v>-2.4916666666666667E-2</v>
      </c>
      <c r="H44" s="33">
        <f t="shared" si="84"/>
        <v>-1</v>
      </c>
      <c r="J44" s="23">
        <f>+_xlfn.XLOOKUP($B44,Revenue_FY24B!$B:$B,Revenue_FY24B!G:G,0)/1000</f>
        <v>2.4916666666666667E-2</v>
      </c>
      <c r="K44" s="25"/>
      <c r="L44" s="8">
        <f t="shared" si="85"/>
        <v>-2.4916666666666667E-2</v>
      </c>
      <c r="M44" s="33">
        <f t="shared" si="86"/>
        <v>-1</v>
      </c>
      <c r="O44" s="23">
        <f>+_xlfn.XLOOKUP($B44,Revenue_FY24B!$B:$B,Revenue_FY24B!H:H,0)/1000</f>
        <v>2.4916666666666667E-2</v>
      </c>
      <c r="P44" s="25"/>
      <c r="Q44" s="8">
        <f t="shared" si="87"/>
        <v>-2.4916666666666667E-2</v>
      </c>
      <c r="R44" s="33">
        <f t="shared" si="88"/>
        <v>-1</v>
      </c>
      <c r="T44" s="23">
        <f>+_xlfn.XLOOKUP($B44,Revenue_FY24B!$B:$B,Revenue_FY24B!I:I,0)/1000</f>
        <v>2.4916666666666667E-2</v>
      </c>
      <c r="U44" s="25"/>
      <c r="V44" s="8">
        <f t="shared" si="89"/>
        <v>-2.4916666666666667E-2</v>
      </c>
      <c r="W44" s="33">
        <f t="shared" si="90"/>
        <v>-1</v>
      </c>
      <c r="Y44" s="23">
        <f>+_xlfn.XLOOKUP($B44,Revenue_FY24B!$B:$B,Revenue_FY24B!J:J,0)/1000</f>
        <v>2.4916666666666667E-2</v>
      </c>
      <c r="Z44" s="25"/>
      <c r="AA44" s="8">
        <f t="shared" si="91"/>
        <v>-2.4916666666666667E-2</v>
      </c>
      <c r="AB44" s="33">
        <f t="shared" si="92"/>
        <v>-1</v>
      </c>
      <c r="AD44" s="23">
        <f>+_xlfn.XLOOKUP($B44,Revenue_FY24B!$B:$B,Revenue_FY24B!K:K,0)/1000</f>
        <v>2.4916666666666667E-2</v>
      </c>
      <c r="AE44" s="25"/>
      <c r="AF44" s="8">
        <f t="shared" si="93"/>
        <v>-2.4916666666666667E-2</v>
      </c>
      <c r="AG44" s="33">
        <f t="shared" si="94"/>
        <v>-1</v>
      </c>
      <c r="AI44" s="23">
        <f>+_xlfn.XLOOKUP($B44,Revenue_FY24B!$B:$B,Revenue_FY24B!L:L,0)/1000</f>
        <v>2.4916666666666667E-2</v>
      </c>
      <c r="AJ44" s="25"/>
      <c r="AK44" s="8">
        <f t="shared" si="95"/>
        <v>-2.4916666666666667E-2</v>
      </c>
      <c r="AL44" s="33">
        <f t="shared" si="96"/>
        <v>-1</v>
      </c>
      <c r="AN44" s="23">
        <f>+_xlfn.XLOOKUP($B44,Revenue_FY24B!$B:$B,Revenue_FY24B!M:M,0)/1000</f>
        <v>2.4916666666666667E-2</v>
      </c>
      <c r="AO44" s="25"/>
      <c r="AP44" s="8">
        <f t="shared" si="97"/>
        <v>-2.4916666666666667E-2</v>
      </c>
      <c r="AQ44" s="33">
        <f t="shared" si="98"/>
        <v>-1</v>
      </c>
      <c r="AS44" s="23">
        <f>+_xlfn.XLOOKUP($B44,Revenue_FY24B!$B:$B,Revenue_FY24B!N:N,0)/1000</f>
        <v>2.4916666666666667E-2</v>
      </c>
      <c r="AT44" s="25"/>
      <c r="AU44" s="8">
        <f t="shared" si="99"/>
        <v>-2.4916666666666667E-2</v>
      </c>
      <c r="AV44" s="33">
        <f t="shared" si="100"/>
        <v>-1</v>
      </c>
      <c r="AX44" s="23">
        <f>+_xlfn.XLOOKUP($B44,Revenue_FY24B!$B:$B,Revenue_FY24B!O:O,0)/1000</f>
        <v>2.4916666666666667E-2</v>
      </c>
      <c r="AY44" s="25"/>
      <c r="AZ44" s="8">
        <f t="shared" si="101"/>
        <v>-2.4916666666666667E-2</v>
      </c>
      <c r="BA44" s="33">
        <f t="shared" si="102"/>
        <v>-1</v>
      </c>
      <c r="BC44" s="23">
        <f>+_xlfn.XLOOKUP($B44,Revenue_FY24B!$B:$B,Revenue_FY24B!P:P,0)/1000</f>
        <v>2.4916666666666667E-2</v>
      </c>
      <c r="BD44" s="25"/>
      <c r="BE44" s="8">
        <f t="shared" si="103"/>
        <v>-2.4916666666666667E-2</v>
      </c>
      <c r="BF44" s="33">
        <f t="shared" si="104"/>
        <v>-1</v>
      </c>
      <c r="BH44" s="23">
        <f>+_xlfn.XLOOKUP($B44,Revenue_FY24B!$B:$B,Revenue_FY24B!Q:Q,0)/1000</f>
        <v>2.4916666666666667E-2</v>
      </c>
      <c r="BI44" s="25"/>
      <c r="BJ44" s="8">
        <f t="shared" si="105"/>
        <v>-2.4916666666666667E-2</v>
      </c>
      <c r="BK44" s="33">
        <f t="shared" si="106"/>
        <v>-1</v>
      </c>
      <c r="BM44" s="38">
        <f t="shared" si="109"/>
        <v>7.4749999999999997E-2</v>
      </c>
      <c r="BN44" s="38">
        <f t="shared" si="110"/>
        <v>0</v>
      </c>
      <c r="BO44" s="8">
        <f t="shared" si="107"/>
        <v>-7.4749999999999997E-2</v>
      </c>
      <c r="BP44" s="33">
        <f t="shared" si="108"/>
        <v>-1</v>
      </c>
    </row>
    <row r="45" spans="2:68" x14ac:dyDescent="0.25">
      <c r="B45">
        <f>+MAX($B$1:B44)+1</f>
        <v>24</v>
      </c>
      <c r="C45" s="7" t="s">
        <v>62</v>
      </c>
      <c r="E45" s="23">
        <f>+_xlfn.XLOOKUP($B45,Revenue_FY24B!$B:$B,Revenue_FY24B!F:F,0)/1000</f>
        <v>4.1916666666666665E-2</v>
      </c>
      <c r="F45" s="25"/>
      <c r="G45" s="8">
        <f t="shared" si="83"/>
        <v>-4.1916666666666665E-2</v>
      </c>
      <c r="H45" s="33">
        <f t="shared" si="84"/>
        <v>-1</v>
      </c>
      <c r="J45" s="23">
        <f>+_xlfn.XLOOKUP($B45,Revenue_FY24B!$B:$B,Revenue_FY24B!G:G,0)/1000</f>
        <v>4.1916666666666665E-2</v>
      </c>
      <c r="K45" s="25"/>
      <c r="L45" s="8">
        <f t="shared" si="85"/>
        <v>-4.1916666666666665E-2</v>
      </c>
      <c r="M45" s="33">
        <f t="shared" si="86"/>
        <v>-1</v>
      </c>
      <c r="O45" s="23">
        <f>+_xlfn.XLOOKUP($B45,Revenue_FY24B!$B:$B,Revenue_FY24B!H:H,0)/1000</f>
        <v>4.1916666666666665E-2</v>
      </c>
      <c r="P45" s="25"/>
      <c r="Q45" s="8">
        <f t="shared" si="87"/>
        <v>-4.1916666666666665E-2</v>
      </c>
      <c r="R45" s="33">
        <f t="shared" si="88"/>
        <v>-1</v>
      </c>
      <c r="T45" s="23">
        <f>+_xlfn.XLOOKUP($B45,Revenue_FY24B!$B:$B,Revenue_FY24B!I:I,0)/1000</f>
        <v>4.1916666666666665E-2</v>
      </c>
      <c r="U45" s="25"/>
      <c r="V45" s="8">
        <f t="shared" si="89"/>
        <v>-4.1916666666666665E-2</v>
      </c>
      <c r="W45" s="33">
        <f t="shared" si="90"/>
        <v>-1</v>
      </c>
      <c r="Y45" s="23">
        <f>+_xlfn.XLOOKUP($B45,Revenue_FY24B!$B:$B,Revenue_FY24B!J:J,0)/1000</f>
        <v>4.1916666666666665E-2</v>
      </c>
      <c r="Z45" s="25"/>
      <c r="AA45" s="8">
        <f t="shared" si="91"/>
        <v>-4.1916666666666665E-2</v>
      </c>
      <c r="AB45" s="33">
        <f t="shared" si="92"/>
        <v>-1</v>
      </c>
      <c r="AD45" s="23">
        <f>+_xlfn.XLOOKUP($B45,Revenue_FY24B!$B:$B,Revenue_FY24B!K:K,0)/1000</f>
        <v>4.1916666666666665E-2</v>
      </c>
      <c r="AE45" s="25"/>
      <c r="AF45" s="8">
        <f t="shared" si="93"/>
        <v>-4.1916666666666665E-2</v>
      </c>
      <c r="AG45" s="33">
        <f t="shared" si="94"/>
        <v>-1</v>
      </c>
      <c r="AI45" s="23">
        <f>+_xlfn.XLOOKUP($B45,Revenue_FY24B!$B:$B,Revenue_FY24B!L:L,0)/1000</f>
        <v>4.1916666666666665E-2</v>
      </c>
      <c r="AJ45" s="25"/>
      <c r="AK45" s="8">
        <f t="shared" si="95"/>
        <v>-4.1916666666666665E-2</v>
      </c>
      <c r="AL45" s="33">
        <f t="shared" si="96"/>
        <v>-1</v>
      </c>
      <c r="AN45" s="23">
        <f>+_xlfn.XLOOKUP($B45,Revenue_FY24B!$B:$B,Revenue_FY24B!M:M,0)/1000</f>
        <v>4.1916666666666665E-2</v>
      </c>
      <c r="AO45" s="25"/>
      <c r="AP45" s="8">
        <f t="shared" si="97"/>
        <v>-4.1916666666666665E-2</v>
      </c>
      <c r="AQ45" s="33">
        <f t="shared" si="98"/>
        <v>-1</v>
      </c>
      <c r="AS45" s="23">
        <f>+_xlfn.XLOOKUP($B45,Revenue_FY24B!$B:$B,Revenue_FY24B!N:N,0)/1000</f>
        <v>4.1916666666666665E-2</v>
      </c>
      <c r="AT45" s="25"/>
      <c r="AU45" s="8">
        <f t="shared" si="99"/>
        <v>-4.1916666666666665E-2</v>
      </c>
      <c r="AV45" s="33">
        <f t="shared" si="100"/>
        <v>-1</v>
      </c>
      <c r="AX45" s="23">
        <f>+_xlfn.XLOOKUP($B45,Revenue_FY24B!$B:$B,Revenue_FY24B!O:O,0)/1000</f>
        <v>4.1916666666666665E-2</v>
      </c>
      <c r="AY45" s="25"/>
      <c r="AZ45" s="8">
        <f t="shared" si="101"/>
        <v>-4.1916666666666665E-2</v>
      </c>
      <c r="BA45" s="33">
        <f t="shared" si="102"/>
        <v>-1</v>
      </c>
      <c r="BC45" s="23">
        <f>+_xlfn.XLOOKUP($B45,Revenue_FY24B!$B:$B,Revenue_FY24B!P:P,0)/1000</f>
        <v>4.1916666666666665E-2</v>
      </c>
      <c r="BD45" s="25"/>
      <c r="BE45" s="8">
        <f t="shared" si="103"/>
        <v>-4.1916666666666665E-2</v>
      </c>
      <c r="BF45" s="33">
        <f t="shared" si="104"/>
        <v>-1</v>
      </c>
      <c r="BH45" s="23">
        <f>+_xlfn.XLOOKUP($B45,Revenue_FY24B!$B:$B,Revenue_FY24B!Q:Q,0)/1000</f>
        <v>4.1916666666666665E-2</v>
      </c>
      <c r="BI45" s="25"/>
      <c r="BJ45" s="8">
        <f t="shared" si="105"/>
        <v>-4.1916666666666665E-2</v>
      </c>
      <c r="BK45" s="33">
        <f t="shared" si="106"/>
        <v>-1</v>
      </c>
      <c r="BM45" s="38">
        <f t="shared" si="109"/>
        <v>0.12575</v>
      </c>
      <c r="BN45" s="38">
        <f t="shared" si="110"/>
        <v>0</v>
      </c>
      <c r="BO45" s="8">
        <f t="shared" si="107"/>
        <v>-0.12575</v>
      </c>
      <c r="BP45" s="33">
        <f t="shared" si="108"/>
        <v>-1</v>
      </c>
    </row>
    <row r="46" spans="2:68" s="5" customFormat="1" x14ac:dyDescent="0.25">
      <c r="C46" s="10" t="s">
        <v>68</v>
      </c>
      <c r="E46" s="24">
        <f>SUM(E40:E45)</f>
        <v>17.936333333333334</v>
      </c>
      <c r="F46" s="24">
        <f>SUM(F40:F45)</f>
        <v>0</v>
      </c>
      <c r="G46" s="24">
        <f t="shared" si="83"/>
        <v>-17.936333333333334</v>
      </c>
      <c r="H46" s="34">
        <f t="shared" si="84"/>
        <v>-1</v>
      </c>
      <c r="J46" s="24">
        <f>SUM(J40:J45)</f>
        <v>17.936333333333334</v>
      </c>
      <c r="K46" s="24">
        <f>SUM(K40:K45)</f>
        <v>0</v>
      </c>
      <c r="L46" s="24">
        <f t="shared" si="85"/>
        <v>-17.936333333333334</v>
      </c>
      <c r="M46" s="34">
        <f t="shared" si="86"/>
        <v>-1</v>
      </c>
      <c r="O46" s="24">
        <f>SUM(O40:O45)</f>
        <v>17.936333333333334</v>
      </c>
      <c r="P46" s="24">
        <f>SUM(P40:P45)</f>
        <v>0</v>
      </c>
      <c r="Q46" s="24">
        <f t="shared" si="87"/>
        <v>-17.936333333333334</v>
      </c>
      <c r="R46" s="34">
        <f t="shared" si="88"/>
        <v>-1</v>
      </c>
      <c r="T46" s="24">
        <f>SUM(T40:T45)</f>
        <v>17.936333333333334</v>
      </c>
      <c r="U46" s="24">
        <f>SUM(U40:U45)</f>
        <v>0</v>
      </c>
      <c r="V46" s="24">
        <f t="shared" si="89"/>
        <v>-17.936333333333334</v>
      </c>
      <c r="W46" s="34">
        <f t="shared" si="90"/>
        <v>-1</v>
      </c>
      <c r="Y46" s="24">
        <f>SUM(Y40:Y45)</f>
        <v>17.936333333333334</v>
      </c>
      <c r="Z46" s="24">
        <f>SUM(Z40:Z45)</f>
        <v>0</v>
      </c>
      <c r="AA46" s="24">
        <f t="shared" si="91"/>
        <v>-17.936333333333334</v>
      </c>
      <c r="AB46" s="34">
        <f t="shared" si="92"/>
        <v>-1</v>
      </c>
      <c r="AD46" s="24">
        <f>SUM(AD40:AD45)</f>
        <v>17.936333333333334</v>
      </c>
      <c r="AE46" s="24">
        <f>SUM(AE40:AE45)</f>
        <v>0</v>
      </c>
      <c r="AF46" s="24">
        <f t="shared" si="93"/>
        <v>-17.936333333333334</v>
      </c>
      <c r="AG46" s="34">
        <f t="shared" si="94"/>
        <v>-1</v>
      </c>
      <c r="AI46" s="24">
        <f>SUM(AI40:AI45)</f>
        <v>17.936333333333334</v>
      </c>
      <c r="AJ46" s="24">
        <f>SUM(AJ40:AJ45)</f>
        <v>0</v>
      </c>
      <c r="AK46" s="24">
        <f t="shared" si="95"/>
        <v>-17.936333333333334</v>
      </c>
      <c r="AL46" s="34">
        <f t="shared" si="96"/>
        <v>-1</v>
      </c>
      <c r="AN46" s="24">
        <f>SUM(AN40:AN45)</f>
        <v>17.936333333333334</v>
      </c>
      <c r="AO46" s="24">
        <f>SUM(AO40:AO45)</f>
        <v>0</v>
      </c>
      <c r="AP46" s="24">
        <f t="shared" si="97"/>
        <v>-17.936333333333334</v>
      </c>
      <c r="AQ46" s="34">
        <f t="shared" si="98"/>
        <v>-1</v>
      </c>
      <c r="AS46" s="24">
        <f>SUM(AS40:AS45)</f>
        <v>17.936333333333334</v>
      </c>
      <c r="AT46" s="24">
        <f>SUM(AT40:AT45)</f>
        <v>0</v>
      </c>
      <c r="AU46" s="24">
        <f t="shared" si="99"/>
        <v>-17.936333333333334</v>
      </c>
      <c r="AV46" s="34">
        <f t="shared" si="100"/>
        <v>-1</v>
      </c>
      <c r="AX46" s="24">
        <f>SUM(AX40:AX45)</f>
        <v>17.936333333333334</v>
      </c>
      <c r="AY46" s="24">
        <f>SUM(AY40:AY45)</f>
        <v>0</v>
      </c>
      <c r="AZ46" s="24">
        <f t="shared" si="101"/>
        <v>-17.936333333333334</v>
      </c>
      <c r="BA46" s="34">
        <f t="shared" si="102"/>
        <v>-1</v>
      </c>
      <c r="BC46" s="24">
        <f>SUM(BC40:BC45)</f>
        <v>17.936333333333334</v>
      </c>
      <c r="BD46" s="24">
        <f>SUM(BD40:BD45)</f>
        <v>0</v>
      </c>
      <c r="BE46" s="24">
        <f t="shared" si="103"/>
        <v>-17.936333333333334</v>
      </c>
      <c r="BF46" s="34">
        <f t="shared" si="104"/>
        <v>-1</v>
      </c>
      <c r="BH46" s="24">
        <f>SUM(BH40:BH45)</f>
        <v>17.936333333333334</v>
      </c>
      <c r="BI46" s="24">
        <f>SUM(BI40:BI45)</f>
        <v>0</v>
      </c>
      <c r="BJ46" s="24">
        <f t="shared" si="105"/>
        <v>-17.936333333333334</v>
      </c>
      <c r="BK46" s="34">
        <f t="shared" si="106"/>
        <v>-1</v>
      </c>
      <c r="BM46" s="24">
        <f>SUM(BM40:BM45)</f>
        <v>53.808999999999997</v>
      </c>
      <c r="BN46" s="24">
        <f>SUM(BN40:BN45)</f>
        <v>0</v>
      </c>
      <c r="BO46" s="24">
        <f t="shared" si="107"/>
        <v>-53.808999999999997</v>
      </c>
      <c r="BP46" s="34">
        <f t="shared" si="108"/>
        <v>-1</v>
      </c>
    </row>
    <row r="47" spans="2:68" s="5" customFormat="1" x14ac:dyDescent="0.25">
      <c r="C47" s="10"/>
      <c r="E47" s="240"/>
      <c r="F47" s="240"/>
      <c r="G47" s="240"/>
      <c r="H47" s="99"/>
      <c r="J47" s="240"/>
      <c r="K47" s="240"/>
      <c r="L47" s="240"/>
      <c r="M47" s="99"/>
      <c r="O47" s="240"/>
      <c r="P47" s="240"/>
      <c r="Q47" s="240"/>
      <c r="R47" s="99"/>
      <c r="T47" s="240"/>
      <c r="U47" s="240"/>
      <c r="V47" s="240"/>
      <c r="W47" s="99"/>
      <c r="Y47" s="240"/>
      <c r="Z47" s="240"/>
      <c r="AA47" s="240"/>
      <c r="AB47" s="99"/>
      <c r="AD47" s="240"/>
      <c r="AE47" s="240"/>
      <c r="AF47" s="240"/>
      <c r="AG47" s="99"/>
      <c r="AI47" s="240"/>
      <c r="AJ47" s="240"/>
      <c r="AK47" s="240"/>
      <c r="AL47" s="99"/>
      <c r="AN47" s="240"/>
      <c r="AO47" s="240"/>
      <c r="AP47" s="240"/>
      <c r="AQ47" s="99"/>
      <c r="AS47" s="240"/>
      <c r="AT47" s="240"/>
      <c r="AU47" s="240"/>
      <c r="AV47" s="99"/>
      <c r="AX47" s="240"/>
      <c r="AY47" s="240"/>
      <c r="AZ47" s="240"/>
      <c r="BA47" s="99"/>
      <c r="BC47" s="240"/>
      <c r="BD47" s="240"/>
      <c r="BE47" s="240"/>
      <c r="BF47" s="99"/>
      <c r="BH47" s="240"/>
      <c r="BI47" s="240"/>
      <c r="BJ47" s="240"/>
      <c r="BK47" s="99"/>
      <c r="BM47" s="240"/>
      <c r="BN47" s="240"/>
      <c r="BO47" s="240"/>
      <c r="BP47" s="99"/>
    </row>
    <row r="48" spans="2:68" x14ac:dyDescent="0.25">
      <c r="C48" s="6" t="s">
        <v>69</v>
      </c>
      <c r="D48" s="6"/>
      <c r="E48" s="14"/>
      <c r="F48" s="13"/>
      <c r="G48" s="14"/>
      <c r="H48" s="11"/>
      <c r="I48" s="6"/>
      <c r="J48" s="14"/>
      <c r="K48" s="13"/>
      <c r="L48" s="14"/>
      <c r="M48" s="39"/>
      <c r="N48" s="6"/>
      <c r="O48" s="14"/>
      <c r="P48" s="13"/>
      <c r="Q48" s="14"/>
      <c r="R48" s="39"/>
      <c r="S48" s="6"/>
      <c r="T48" s="14"/>
      <c r="U48" s="13"/>
      <c r="V48" s="14"/>
      <c r="W48" s="39"/>
      <c r="X48" s="6"/>
      <c r="Y48" s="14"/>
      <c r="Z48" s="13"/>
      <c r="AA48" s="14"/>
      <c r="AB48" s="39"/>
      <c r="AC48" s="6"/>
      <c r="AD48" s="14"/>
      <c r="AE48" s="13"/>
      <c r="AF48" s="14"/>
      <c r="AG48" s="39"/>
      <c r="AH48" s="6"/>
      <c r="AI48" s="14"/>
      <c r="AJ48" s="13"/>
      <c r="AK48" s="14"/>
      <c r="AL48" s="39"/>
      <c r="AM48" s="6"/>
      <c r="AN48" s="14"/>
      <c r="AO48" s="13"/>
      <c r="AP48" s="14"/>
      <c r="AQ48" s="39"/>
      <c r="AR48" s="6"/>
      <c r="AS48" s="14"/>
      <c r="AT48" s="13"/>
      <c r="AU48" s="14"/>
      <c r="AV48" s="39"/>
      <c r="AW48" s="6"/>
      <c r="AX48" s="14"/>
      <c r="AY48" s="13"/>
      <c r="AZ48" s="14"/>
      <c r="BA48" s="39"/>
      <c r="BB48" s="6"/>
      <c r="BC48" s="14"/>
      <c r="BD48" s="13"/>
      <c r="BE48" s="14"/>
      <c r="BF48" s="39"/>
      <c r="BG48" s="6"/>
      <c r="BH48" s="14"/>
      <c r="BI48" s="13"/>
      <c r="BJ48" s="14"/>
      <c r="BK48" s="39"/>
      <c r="BL48" s="6"/>
      <c r="BM48" s="14"/>
      <c r="BN48" s="13"/>
      <c r="BO48" s="14"/>
      <c r="BP48" s="39"/>
    </row>
    <row r="49" spans="2:68" x14ac:dyDescent="0.25">
      <c r="B49">
        <f>+MAX($B$1:B48)+1</f>
        <v>25</v>
      </c>
      <c r="C49" s="7" t="s">
        <v>57</v>
      </c>
      <c r="E49" s="23">
        <f>+_xlfn.XLOOKUP($B49,Revenue_FY24B!$B:$B,Revenue_FY24B!F:F,0)/1000</f>
        <v>0.68241666666666667</v>
      </c>
      <c r="F49" s="25"/>
      <c r="G49" s="8">
        <f t="shared" ref="G49:G55" si="111">F49-E49</f>
        <v>-0.68241666666666667</v>
      </c>
      <c r="H49" s="33">
        <f t="shared" ref="H49:H55" si="112">IFERROR(G49/E49,"n.a.")</f>
        <v>-1</v>
      </c>
      <c r="J49" s="23">
        <f>+_xlfn.XLOOKUP($B49,Revenue_FY24B!$B:$B,Revenue_FY24B!G:G,0)/1000</f>
        <v>0.68241666666666667</v>
      </c>
      <c r="K49" s="25"/>
      <c r="L49" s="8">
        <f t="shared" ref="L49:L58" si="113">K49-J49</f>
        <v>-0.68241666666666667</v>
      </c>
      <c r="M49" s="33">
        <f t="shared" ref="M49:M58" si="114">IFERROR(L49/J49,"n.a.")</f>
        <v>-1</v>
      </c>
      <c r="O49" s="23">
        <f>+_xlfn.XLOOKUP($B49,Revenue_FY24B!$B:$B,Revenue_FY24B!H:H,0)/1000</f>
        <v>0.68241666666666667</v>
      </c>
      <c r="P49" s="25"/>
      <c r="Q49" s="8">
        <f t="shared" ref="Q49:Q58" si="115">P49-O49</f>
        <v>-0.68241666666666667</v>
      </c>
      <c r="R49" s="33">
        <f t="shared" ref="R49:R58" si="116">IFERROR(Q49/O49,"n.a.")</f>
        <v>-1</v>
      </c>
      <c r="T49" s="23">
        <f>+_xlfn.XLOOKUP($B49,Revenue_FY24B!$B:$B,Revenue_FY24B!I:I,0)/1000</f>
        <v>0.68241666666666667</v>
      </c>
      <c r="U49" s="25"/>
      <c r="V49" s="8">
        <f t="shared" ref="V49:V58" si="117">U49-T49</f>
        <v>-0.68241666666666667</v>
      </c>
      <c r="W49" s="33">
        <f t="shared" ref="W49:W58" si="118">IFERROR(V49/T49,"n.a.")</f>
        <v>-1</v>
      </c>
      <c r="Y49" s="23">
        <f>+_xlfn.XLOOKUP($B49,Revenue_FY24B!$B:$B,Revenue_FY24B!J:J,0)/1000</f>
        <v>0.68241666666666667</v>
      </c>
      <c r="Z49" s="25"/>
      <c r="AA49" s="8">
        <f t="shared" ref="AA49:AA58" si="119">Z49-Y49</f>
        <v>-0.68241666666666667</v>
      </c>
      <c r="AB49" s="33">
        <f t="shared" ref="AB49:AB58" si="120">IFERROR(AA49/Y49,"n.a.")</f>
        <v>-1</v>
      </c>
      <c r="AD49" s="23">
        <f>+_xlfn.XLOOKUP($B49,Revenue_FY24B!$B:$B,Revenue_FY24B!K:K,0)/1000</f>
        <v>0.68241666666666667</v>
      </c>
      <c r="AE49" s="25"/>
      <c r="AF49" s="8">
        <f t="shared" ref="AF49:AF58" si="121">AE49-AD49</f>
        <v>-0.68241666666666667</v>
      </c>
      <c r="AG49" s="33">
        <f t="shared" ref="AG49:AG58" si="122">IFERROR(AF49/AD49,"n.a.")</f>
        <v>-1</v>
      </c>
      <c r="AI49" s="23">
        <f>+_xlfn.XLOOKUP($B49,Revenue_FY24B!$B:$B,Revenue_FY24B!L:L,0)/1000</f>
        <v>0.68241666666666667</v>
      </c>
      <c r="AJ49" s="25"/>
      <c r="AK49" s="8">
        <f t="shared" ref="AK49:AK55" si="123">AJ49-AI49</f>
        <v>-0.68241666666666667</v>
      </c>
      <c r="AL49" s="33">
        <f t="shared" ref="AL49:AL55" si="124">IFERROR(AK49/AI49,"n.a.")</f>
        <v>-1</v>
      </c>
      <c r="AN49" s="23">
        <f>+_xlfn.XLOOKUP($B49,Revenue_FY24B!$B:$B,Revenue_FY24B!M:M,0)/1000</f>
        <v>0.68241666666666667</v>
      </c>
      <c r="AO49" s="25"/>
      <c r="AP49" s="8">
        <f t="shared" ref="AP49:AP58" si="125">AO49-AN49</f>
        <v>-0.68241666666666667</v>
      </c>
      <c r="AQ49" s="33">
        <f t="shared" ref="AQ49:AQ58" si="126">IFERROR(AP49/AN49,"n.a.")</f>
        <v>-1</v>
      </c>
      <c r="AS49" s="23">
        <f>+_xlfn.XLOOKUP($B49,Revenue_FY24B!$B:$B,Revenue_FY24B!N:N,0)/1000</f>
        <v>0.68241666666666667</v>
      </c>
      <c r="AT49" s="25"/>
      <c r="AU49" s="8">
        <f t="shared" ref="AU49:AU58" si="127">AT49-AS49</f>
        <v>-0.68241666666666667</v>
      </c>
      <c r="AV49" s="33">
        <f t="shared" ref="AV49:AV58" si="128">IFERROR(AU49/AS49,"n.a.")</f>
        <v>-1</v>
      </c>
      <c r="AX49" s="23">
        <f>+_xlfn.XLOOKUP($B49,Revenue_FY24B!$B:$B,Revenue_FY24B!O:O,0)/1000</f>
        <v>0.68241666666666667</v>
      </c>
      <c r="AY49" s="25"/>
      <c r="AZ49" s="8">
        <f t="shared" ref="AZ49:AZ58" si="129">AY49-AX49</f>
        <v>-0.68241666666666667</v>
      </c>
      <c r="BA49" s="33">
        <f t="shared" ref="BA49:BA58" si="130">IFERROR(AZ49/AX49,"n.a.")</f>
        <v>-1</v>
      </c>
      <c r="BC49" s="23">
        <f>+_xlfn.XLOOKUP($B49,Revenue_FY24B!$B:$B,Revenue_FY24B!P:P,0)/1000</f>
        <v>0.68241666666666667</v>
      </c>
      <c r="BD49" s="25"/>
      <c r="BE49" s="8">
        <f t="shared" ref="BE49:BE58" si="131">BD49-BC49</f>
        <v>-0.68241666666666667</v>
      </c>
      <c r="BF49" s="33">
        <f t="shared" ref="BF49:BF58" si="132">IFERROR(BE49/BC49,"n.a.")</f>
        <v>-1</v>
      </c>
      <c r="BH49" s="23">
        <f>+_xlfn.XLOOKUP($B49,Revenue_FY24B!$B:$B,Revenue_FY24B!Q:Q,0)/1000</f>
        <v>0.68241666666666667</v>
      </c>
      <c r="BI49" s="25"/>
      <c r="BJ49" s="8">
        <f t="shared" ref="BJ49:BJ58" si="133">BI49-BH49</f>
        <v>-0.68241666666666667</v>
      </c>
      <c r="BK49" s="33">
        <f t="shared" ref="BK49:BK58" si="134">IFERROR(BJ49/BH49,"n.a.")</f>
        <v>-1</v>
      </c>
      <c r="BM49" s="38">
        <f>E49+J49+O49</f>
        <v>2.04725</v>
      </c>
      <c r="BN49" s="38">
        <f>F49+K49+P49</f>
        <v>0</v>
      </c>
      <c r="BO49" s="8">
        <f t="shared" ref="BO49:BO58" si="135">BN49-BM49</f>
        <v>-2.04725</v>
      </c>
      <c r="BP49" s="33">
        <f t="shared" ref="BP49:BP58" si="136">IFERROR(BO49/BM49,"n.a.")</f>
        <v>-1</v>
      </c>
    </row>
    <row r="50" spans="2:68" x14ac:dyDescent="0.25">
      <c r="B50">
        <f>+MAX($B$1:B49)+1</f>
        <v>26</v>
      </c>
      <c r="C50" s="7" t="s">
        <v>58</v>
      </c>
      <c r="E50" s="23">
        <f>+_xlfn.XLOOKUP($B50,Revenue_FY24B!$B:$B,Revenue_FY24B!F:F,0)/1000</f>
        <v>0.78841666666666665</v>
      </c>
      <c r="F50" s="25"/>
      <c r="G50" s="8">
        <f t="shared" si="111"/>
        <v>-0.78841666666666665</v>
      </c>
      <c r="H50" s="33">
        <f t="shared" si="112"/>
        <v>-1</v>
      </c>
      <c r="J50" s="23">
        <f>+_xlfn.XLOOKUP($B50,Revenue_FY24B!$B:$B,Revenue_FY24B!G:G,0)/1000</f>
        <v>0.78841666666666665</v>
      </c>
      <c r="K50" s="25"/>
      <c r="L50" s="8">
        <f t="shared" si="113"/>
        <v>-0.78841666666666665</v>
      </c>
      <c r="M50" s="33">
        <f t="shared" si="114"/>
        <v>-1</v>
      </c>
      <c r="O50" s="23">
        <f>+_xlfn.XLOOKUP($B50,Revenue_FY24B!$B:$B,Revenue_FY24B!H:H,0)/1000</f>
        <v>0.78841666666666665</v>
      </c>
      <c r="P50" s="25"/>
      <c r="Q50" s="8">
        <f t="shared" si="115"/>
        <v>-0.78841666666666665</v>
      </c>
      <c r="R50" s="33">
        <f t="shared" si="116"/>
        <v>-1</v>
      </c>
      <c r="T50" s="23">
        <f>+_xlfn.XLOOKUP($B50,Revenue_FY24B!$B:$B,Revenue_FY24B!I:I,0)/1000</f>
        <v>0.78841666666666665</v>
      </c>
      <c r="U50" s="25"/>
      <c r="V50" s="8">
        <f t="shared" si="117"/>
        <v>-0.78841666666666665</v>
      </c>
      <c r="W50" s="33">
        <f t="shared" si="118"/>
        <v>-1</v>
      </c>
      <c r="Y50" s="23">
        <f>+_xlfn.XLOOKUP($B50,Revenue_FY24B!$B:$B,Revenue_FY24B!J:J,0)/1000</f>
        <v>0.78841666666666665</v>
      </c>
      <c r="Z50" s="25"/>
      <c r="AA50" s="8">
        <f t="shared" si="119"/>
        <v>-0.78841666666666665</v>
      </c>
      <c r="AB50" s="33">
        <f t="shared" si="120"/>
        <v>-1</v>
      </c>
      <c r="AD50" s="23">
        <f>+_xlfn.XLOOKUP($B50,Revenue_FY24B!$B:$B,Revenue_FY24B!K:K,0)/1000</f>
        <v>0.78841666666666665</v>
      </c>
      <c r="AE50" s="25"/>
      <c r="AF50" s="8">
        <f t="shared" si="121"/>
        <v>-0.78841666666666665</v>
      </c>
      <c r="AG50" s="33">
        <f t="shared" si="122"/>
        <v>-1</v>
      </c>
      <c r="AI50" s="23">
        <f>+_xlfn.XLOOKUP($B50,Revenue_FY24B!$B:$B,Revenue_FY24B!L:L,0)/1000</f>
        <v>0.78841666666666665</v>
      </c>
      <c r="AJ50" s="25"/>
      <c r="AK50" s="8">
        <f t="shared" si="123"/>
        <v>-0.78841666666666665</v>
      </c>
      <c r="AL50" s="33">
        <f t="shared" si="124"/>
        <v>-1</v>
      </c>
      <c r="AN50" s="23">
        <f>+_xlfn.XLOOKUP($B50,Revenue_FY24B!$B:$B,Revenue_FY24B!M:M,0)/1000</f>
        <v>0.78841666666666665</v>
      </c>
      <c r="AO50" s="25"/>
      <c r="AP50" s="8">
        <f t="shared" si="125"/>
        <v>-0.78841666666666665</v>
      </c>
      <c r="AQ50" s="33">
        <f t="shared" si="126"/>
        <v>-1</v>
      </c>
      <c r="AS50" s="23">
        <f>+_xlfn.XLOOKUP($B50,Revenue_FY24B!$B:$B,Revenue_FY24B!N:N,0)/1000</f>
        <v>0.78841666666666665</v>
      </c>
      <c r="AT50" s="25"/>
      <c r="AU50" s="8">
        <f t="shared" si="127"/>
        <v>-0.78841666666666665</v>
      </c>
      <c r="AV50" s="33">
        <f t="shared" si="128"/>
        <v>-1</v>
      </c>
      <c r="AX50" s="23">
        <f>+_xlfn.XLOOKUP($B50,Revenue_FY24B!$B:$B,Revenue_FY24B!O:O,0)/1000</f>
        <v>0.78841666666666665</v>
      </c>
      <c r="AY50" s="25"/>
      <c r="AZ50" s="8">
        <f t="shared" si="129"/>
        <v>-0.78841666666666665</v>
      </c>
      <c r="BA50" s="33">
        <f t="shared" si="130"/>
        <v>-1</v>
      </c>
      <c r="BC50" s="23">
        <f>+_xlfn.XLOOKUP($B50,Revenue_FY24B!$B:$B,Revenue_FY24B!P:P,0)/1000</f>
        <v>0.78841666666666665</v>
      </c>
      <c r="BD50" s="25"/>
      <c r="BE50" s="8">
        <f t="shared" si="131"/>
        <v>-0.78841666666666665</v>
      </c>
      <c r="BF50" s="33">
        <f t="shared" si="132"/>
        <v>-1</v>
      </c>
      <c r="BH50" s="23">
        <f>+_xlfn.XLOOKUP($B50,Revenue_FY24B!$B:$B,Revenue_FY24B!Q:Q,0)/1000</f>
        <v>0.78841666666666665</v>
      </c>
      <c r="BI50" s="25"/>
      <c r="BJ50" s="8">
        <f t="shared" si="133"/>
        <v>-0.78841666666666665</v>
      </c>
      <c r="BK50" s="33">
        <f t="shared" si="134"/>
        <v>-1</v>
      </c>
      <c r="BM50" s="38">
        <f t="shared" ref="BM50:BM54" si="137">E50+J50+O50</f>
        <v>2.3652500000000001</v>
      </c>
      <c r="BN50" s="38">
        <f t="shared" ref="BN50:BN54" si="138">F50+K50+P50</f>
        <v>0</v>
      </c>
      <c r="BO50" s="8">
        <f t="shared" si="135"/>
        <v>-2.3652500000000001</v>
      </c>
      <c r="BP50" s="33">
        <f t="shared" si="136"/>
        <v>-1</v>
      </c>
    </row>
    <row r="51" spans="2:68" x14ac:dyDescent="0.25">
      <c r="B51">
        <f>+MAX($B$1:B50)+1</f>
        <v>27</v>
      </c>
      <c r="C51" s="7" t="s">
        <v>59</v>
      </c>
      <c r="E51" s="23">
        <f>+_xlfn.XLOOKUP($B51,Revenue_FY24B!$B:$B,Revenue_FY24B!F:F,0)/1000</f>
        <v>0.20633333333333334</v>
      </c>
      <c r="F51" s="25"/>
      <c r="G51" s="8">
        <f t="shared" si="111"/>
        <v>-0.20633333333333334</v>
      </c>
      <c r="H51" s="33">
        <f t="shared" si="112"/>
        <v>-1</v>
      </c>
      <c r="J51" s="23">
        <f>+_xlfn.XLOOKUP($B51,Revenue_FY24B!$B:$B,Revenue_FY24B!G:G,0)/1000</f>
        <v>0.20633333333333334</v>
      </c>
      <c r="K51" s="25"/>
      <c r="L51" s="8">
        <f t="shared" si="113"/>
        <v>-0.20633333333333334</v>
      </c>
      <c r="M51" s="33">
        <f t="shared" si="114"/>
        <v>-1</v>
      </c>
      <c r="O51" s="23">
        <f>+_xlfn.XLOOKUP($B51,Revenue_FY24B!$B:$B,Revenue_FY24B!H:H,0)/1000</f>
        <v>0.20633333333333334</v>
      </c>
      <c r="P51" s="25"/>
      <c r="Q51" s="8">
        <f t="shared" si="115"/>
        <v>-0.20633333333333334</v>
      </c>
      <c r="R51" s="33">
        <f t="shared" si="116"/>
        <v>-1</v>
      </c>
      <c r="T51" s="23">
        <f>+_xlfn.XLOOKUP($B51,Revenue_FY24B!$B:$B,Revenue_FY24B!I:I,0)/1000</f>
        <v>0.20633333333333334</v>
      </c>
      <c r="U51" s="25"/>
      <c r="V51" s="8">
        <f t="shared" si="117"/>
        <v>-0.20633333333333334</v>
      </c>
      <c r="W51" s="33">
        <f t="shared" si="118"/>
        <v>-1</v>
      </c>
      <c r="Y51" s="23">
        <f>+_xlfn.XLOOKUP($B51,Revenue_FY24B!$B:$B,Revenue_FY24B!J:J,0)/1000</f>
        <v>0.20633333333333334</v>
      </c>
      <c r="Z51" s="25"/>
      <c r="AA51" s="8">
        <f t="shared" si="119"/>
        <v>-0.20633333333333334</v>
      </c>
      <c r="AB51" s="33">
        <f t="shared" si="120"/>
        <v>-1</v>
      </c>
      <c r="AD51" s="23">
        <f>+_xlfn.XLOOKUP($B51,Revenue_FY24B!$B:$B,Revenue_FY24B!K:K,0)/1000</f>
        <v>0.20633333333333334</v>
      </c>
      <c r="AE51" s="25"/>
      <c r="AF51" s="8">
        <f t="shared" si="121"/>
        <v>-0.20633333333333334</v>
      </c>
      <c r="AG51" s="33">
        <f t="shared" si="122"/>
        <v>-1</v>
      </c>
      <c r="AI51" s="23">
        <f>+_xlfn.XLOOKUP($B51,Revenue_FY24B!$B:$B,Revenue_FY24B!L:L,0)/1000</f>
        <v>0.20633333333333334</v>
      </c>
      <c r="AJ51" s="25"/>
      <c r="AK51" s="8">
        <f t="shared" si="123"/>
        <v>-0.20633333333333334</v>
      </c>
      <c r="AL51" s="33">
        <f t="shared" si="124"/>
        <v>-1</v>
      </c>
      <c r="AN51" s="23">
        <f>+_xlfn.XLOOKUP($B51,Revenue_FY24B!$B:$B,Revenue_FY24B!M:M,0)/1000</f>
        <v>0.20633333333333334</v>
      </c>
      <c r="AO51" s="25"/>
      <c r="AP51" s="8">
        <f t="shared" si="125"/>
        <v>-0.20633333333333334</v>
      </c>
      <c r="AQ51" s="33">
        <f t="shared" si="126"/>
        <v>-1</v>
      </c>
      <c r="AS51" s="23">
        <f>+_xlfn.XLOOKUP($B51,Revenue_FY24B!$B:$B,Revenue_FY24B!N:N,0)/1000</f>
        <v>0.20633333333333334</v>
      </c>
      <c r="AT51" s="25"/>
      <c r="AU51" s="8">
        <f t="shared" si="127"/>
        <v>-0.20633333333333334</v>
      </c>
      <c r="AV51" s="33">
        <f t="shared" si="128"/>
        <v>-1</v>
      </c>
      <c r="AX51" s="23">
        <f>+_xlfn.XLOOKUP($B51,Revenue_FY24B!$B:$B,Revenue_FY24B!O:O,0)/1000</f>
        <v>0.20633333333333334</v>
      </c>
      <c r="AY51" s="25"/>
      <c r="AZ51" s="8">
        <f t="shared" si="129"/>
        <v>-0.20633333333333334</v>
      </c>
      <c r="BA51" s="33">
        <f t="shared" si="130"/>
        <v>-1</v>
      </c>
      <c r="BC51" s="23">
        <f>+_xlfn.XLOOKUP($B51,Revenue_FY24B!$B:$B,Revenue_FY24B!P:P,0)/1000</f>
        <v>0.20633333333333334</v>
      </c>
      <c r="BD51" s="25"/>
      <c r="BE51" s="8">
        <f t="shared" si="131"/>
        <v>-0.20633333333333334</v>
      </c>
      <c r="BF51" s="33">
        <f t="shared" si="132"/>
        <v>-1</v>
      </c>
      <c r="BH51" s="23">
        <f>+_xlfn.XLOOKUP($B51,Revenue_FY24B!$B:$B,Revenue_FY24B!Q:Q,0)/1000</f>
        <v>0.20633333333333334</v>
      </c>
      <c r="BI51" s="25"/>
      <c r="BJ51" s="8">
        <f t="shared" si="133"/>
        <v>-0.20633333333333334</v>
      </c>
      <c r="BK51" s="33">
        <f t="shared" si="134"/>
        <v>-1</v>
      </c>
      <c r="BM51" s="38">
        <f t="shared" si="137"/>
        <v>0.61899999999999999</v>
      </c>
      <c r="BN51" s="38">
        <f t="shared" si="138"/>
        <v>0</v>
      </c>
      <c r="BO51" s="8">
        <f t="shared" si="135"/>
        <v>-0.61899999999999999</v>
      </c>
      <c r="BP51" s="33">
        <f t="shared" si="136"/>
        <v>-1</v>
      </c>
    </row>
    <row r="52" spans="2:68" x14ac:dyDescent="0.25">
      <c r="B52">
        <f>+MAX($B$1:B51)+1</f>
        <v>28</v>
      </c>
      <c r="C52" s="7" t="s">
        <v>60</v>
      </c>
      <c r="E52" s="23">
        <f>+_xlfn.XLOOKUP($B52,Revenue_FY24B!$B:$B,Revenue_FY24B!F:F,0)/1000</f>
        <v>2.8000000000000001E-2</v>
      </c>
      <c r="F52" s="25"/>
      <c r="G52" s="8">
        <f t="shared" si="111"/>
        <v>-2.8000000000000001E-2</v>
      </c>
      <c r="H52" s="33">
        <f t="shared" si="112"/>
        <v>-1</v>
      </c>
      <c r="J52" s="23">
        <f>+_xlfn.XLOOKUP($B52,Revenue_FY24B!$B:$B,Revenue_FY24B!G:G,0)/1000</f>
        <v>2.8000000000000001E-2</v>
      </c>
      <c r="K52" s="25"/>
      <c r="L52" s="8">
        <f t="shared" si="113"/>
        <v>-2.8000000000000001E-2</v>
      </c>
      <c r="M52" s="33">
        <f t="shared" si="114"/>
        <v>-1</v>
      </c>
      <c r="O52" s="23">
        <f>+_xlfn.XLOOKUP($B52,Revenue_FY24B!$B:$B,Revenue_FY24B!H:H,0)/1000</f>
        <v>2.8000000000000001E-2</v>
      </c>
      <c r="P52" s="25"/>
      <c r="Q52" s="8">
        <f t="shared" si="115"/>
        <v>-2.8000000000000001E-2</v>
      </c>
      <c r="R52" s="33">
        <f t="shared" si="116"/>
        <v>-1</v>
      </c>
      <c r="T52" s="23">
        <f>+_xlfn.XLOOKUP($B52,Revenue_FY24B!$B:$B,Revenue_FY24B!I:I,0)/1000</f>
        <v>2.8000000000000001E-2</v>
      </c>
      <c r="U52" s="25"/>
      <c r="V52" s="8">
        <f t="shared" si="117"/>
        <v>-2.8000000000000001E-2</v>
      </c>
      <c r="W52" s="33">
        <f t="shared" si="118"/>
        <v>-1</v>
      </c>
      <c r="Y52" s="23">
        <f>+_xlfn.XLOOKUP($B52,Revenue_FY24B!$B:$B,Revenue_FY24B!J:J,0)/1000</f>
        <v>2.8000000000000001E-2</v>
      </c>
      <c r="Z52" s="25"/>
      <c r="AA52" s="8">
        <f t="shared" si="119"/>
        <v>-2.8000000000000001E-2</v>
      </c>
      <c r="AB52" s="33">
        <f t="shared" si="120"/>
        <v>-1</v>
      </c>
      <c r="AD52" s="23">
        <f>+_xlfn.XLOOKUP($B52,Revenue_FY24B!$B:$B,Revenue_FY24B!K:K,0)/1000</f>
        <v>2.8000000000000001E-2</v>
      </c>
      <c r="AE52" s="25"/>
      <c r="AF52" s="8">
        <f t="shared" si="121"/>
        <v>-2.8000000000000001E-2</v>
      </c>
      <c r="AG52" s="33">
        <f t="shared" si="122"/>
        <v>-1</v>
      </c>
      <c r="AI52" s="23">
        <f>+_xlfn.XLOOKUP($B52,Revenue_FY24B!$B:$B,Revenue_FY24B!L:L,0)/1000</f>
        <v>2.8000000000000001E-2</v>
      </c>
      <c r="AJ52" s="25"/>
      <c r="AK52" s="8">
        <f t="shared" si="123"/>
        <v>-2.8000000000000001E-2</v>
      </c>
      <c r="AL52" s="33">
        <f t="shared" si="124"/>
        <v>-1</v>
      </c>
      <c r="AN52" s="23">
        <f>+_xlfn.XLOOKUP($B52,Revenue_FY24B!$B:$B,Revenue_FY24B!M:M,0)/1000</f>
        <v>2.8000000000000001E-2</v>
      </c>
      <c r="AO52" s="25"/>
      <c r="AP52" s="8">
        <f t="shared" si="125"/>
        <v>-2.8000000000000001E-2</v>
      </c>
      <c r="AQ52" s="33">
        <f t="shared" si="126"/>
        <v>-1</v>
      </c>
      <c r="AS52" s="23">
        <f>+_xlfn.XLOOKUP($B52,Revenue_FY24B!$B:$B,Revenue_FY24B!N:N,0)/1000</f>
        <v>2.8000000000000001E-2</v>
      </c>
      <c r="AT52" s="25"/>
      <c r="AU52" s="8">
        <f t="shared" si="127"/>
        <v>-2.8000000000000001E-2</v>
      </c>
      <c r="AV52" s="33">
        <f t="shared" si="128"/>
        <v>-1</v>
      </c>
      <c r="AX52" s="23">
        <f>+_xlfn.XLOOKUP($B52,Revenue_FY24B!$B:$B,Revenue_FY24B!O:O,0)/1000</f>
        <v>2.8000000000000001E-2</v>
      </c>
      <c r="AY52" s="25"/>
      <c r="AZ52" s="8">
        <f t="shared" si="129"/>
        <v>-2.8000000000000001E-2</v>
      </c>
      <c r="BA52" s="33">
        <f t="shared" si="130"/>
        <v>-1</v>
      </c>
      <c r="BC52" s="23">
        <f>+_xlfn.XLOOKUP($B52,Revenue_FY24B!$B:$B,Revenue_FY24B!P:P,0)/1000</f>
        <v>2.8000000000000001E-2</v>
      </c>
      <c r="BD52" s="25"/>
      <c r="BE52" s="8">
        <f t="shared" si="131"/>
        <v>-2.8000000000000001E-2</v>
      </c>
      <c r="BF52" s="33">
        <f t="shared" si="132"/>
        <v>-1</v>
      </c>
      <c r="BH52" s="23">
        <f>+_xlfn.XLOOKUP($B52,Revenue_FY24B!$B:$B,Revenue_FY24B!Q:Q,0)/1000</f>
        <v>2.8000000000000001E-2</v>
      </c>
      <c r="BI52" s="25"/>
      <c r="BJ52" s="8">
        <f t="shared" si="133"/>
        <v>-2.8000000000000001E-2</v>
      </c>
      <c r="BK52" s="33">
        <f t="shared" si="134"/>
        <v>-1</v>
      </c>
      <c r="BM52" s="38">
        <f t="shared" si="137"/>
        <v>8.4000000000000005E-2</v>
      </c>
      <c r="BN52" s="38">
        <f t="shared" si="138"/>
        <v>0</v>
      </c>
      <c r="BO52" s="8">
        <f t="shared" si="135"/>
        <v>-8.4000000000000005E-2</v>
      </c>
      <c r="BP52" s="33">
        <f t="shared" si="136"/>
        <v>-1</v>
      </c>
    </row>
    <row r="53" spans="2:68" x14ac:dyDescent="0.25">
      <c r="B53">
        <f>+MAX($B$1:B52)+1</f>
        <v>29</v>
      </c>
      <c r="C53" s="7" t="s">
        <v>61</v>
      </c>
      <c r="E53" s="23">
        <f>+_xlfn.XLOOKUP($B53,Revenue_FY24B!$B:$B,Revenue_FY24B!F:F,0)/1000</f>
        <v>2.4166666666666664E-3</v>
      </c>
      <c r="F53" s="25"/>
      <c r="G53" s="8">
        <f t="shared" si="111"/>
        <v>-2.4166666666666664E-3</v>
      </c>
      <c r="H53" s="33">
        <f t="shared" si="112"/>
        <v>-1</v>
      </c>
      <c r="J53" s="23">
        <f>+_xlfn.XLOOKUP($B53,Revenue_FY24B!$B:$B,Revenue_FY24B!G:G,0)/1000</f>
        <v>2.4166666666666664E-3</v>
      </c>
      <c r="K53" s="25"/>
      <c r="L53" s="8">
        <f t="shared" si="113"/>
        <v>-2.4166666666666664E-3</v>
      </c>
      <c r="M53" s="33">
        <f t="shared" si="114"/>
        <v>-1</v>
      </c>
      <c r="O53" s="23">
        <f>+_xlfn.XLOOKUP($B53,Revenue_FY24B!$B:$B,Revenue_FY24B!H:H,0)/1000</f>
        <v>2.4166666666666664E-3</v>
      </c>
      <c r="P53" s="25"/>
      <c r="Q53" s="8">
        <f t="shared" si="115"/>
        <v>-2.4166666666666664E-3</v>
      </c>
      <c r="R53" s="33">
        <f t="shared" si="116"/>
        <v>-1</v>
      </c>
      <c r="T53" s="23">
        <f>+_xlfn.XLOOKUP($B53,Revenue_FY24B!$B:$B,Revenue_FY24B!I:I,0)/1000</f>
        <v>2.4166666666666664E-3</v>
      </c>
      <c r="U53" s="25"/>
      <c r="V53" s="8">
        <f t="shared" si="117"/>
        <v>-2.4166666666666664E-3</v>
      </c>
      <c r="W53" s="33">
        <f t="shared" si="118"/>
        <v>-1</v>
      </c>
      <c r="Y53" s="23">
        <f>+_xlfn.XLOOKUP($B53,Revenue_FY24B!$B:$B,Revenue_FY24B!J:J,0)/1000</f>
        <v>2.4166666666666664E-3</v>
      </c>
      <c r="Z53" s="25"/>
      <c r="AA53" s="8">
        <f t="shared" si="119"/>
        <v>-2.4166666666666664E-3</v>
      </c>
      <c r="AB53" s="33">
        <f t="shared" si="120"/>
        <v>-1</v>
      </c>
      <c r="AD53" s="23">
        <f>+_xlfn.XLOOKUP($B53,Revenue_FY24B!$B:$B,Revenue_FY24B!K:K,0)/1000</f>
        <v>2.4166666666666664E-3</v>
      </c>
      <c r="AE53" s="25"/>
      <c r="AF53" s="8">
        <f t="shared" si="121"/>
        <v>-2.4166666666666664E-3</v>
      </c>
      <c r="AG53" s="33">
        <f t="shared" si="122"/>
        <v>-1</v>
      </c>
      <c r="AI53" s="23">
        <f>+_xlfn.XLOOKUP($B53,Revenue_FY24B!$B:$B,Revenue_FY24B!L:L,0)/1000</f>
        <v>2.4166666666666664E-3</v>
      </c>
      <c r="AJ53" s="25"/>
      <c r="AK53" s="8">
        <f t="shared" si="123"/>
        <v>-2.4166666666666664E-3</v>
      </c>
      <c r="AL53" s="33">
        <f t="shared" si="124"/>
        <v>-1</v>
      </c>
      <c r="AN53" s="23">
        <f>+_xlfn.XLOOKUP($B53,Revenue_FY24B!$B:$B,Revenue_FY24B!M:M,0)/1000</f>
        <v>2.4166666666666664E-3</v>
      </c>
      <c r="AO53" s="25"/>
      <c r="AP53" s="8">
        <f t="shared" si="125"/>
        <v>-2.4166666666666664E-3</v>
      </c>
      <c r="AQ53" s="33">
        <f t="shared" si="126"/>
        <v>-1</v>
      </c>
      <c r="AS53" s="23">
        <f>+_xlfn.XLOOKUP($B53,Revenue_FY24B!$B:$B,Revenue_FY24B!N:N,0)/1000</f>
        <v>2.4166666666666664E-3</v>
      </c>
      <c r="AT53" s="25"/>
      <c r="AU53" s="8">
        <f t="shared" si="127"/>
        <v>-2.4166666666666664E-3</v>
      </c>
      <c r="AV53" s="33">
        <f t="shared" si="128"/>
        <v>-1</v>
      </c>
      <c r="AX53" s="23">
        <f>+_xlfn.XLOOKUP($B53,Revenue_FY24B!$B:$B,Revenue_FY24B!O:O,0)/1000</f>
        <v>2.4166666666666664E-3</v>
      </c>
      <c r="AY53" s="25"/>
      <c r="AZ53" s="8">
        <f t="shared" si="129"/>
        <v>-2.4166666666666664E-3</v>
      </c>
      <c r="BA53" s="33">
        <f t="shared" si="130"/>
        <v>-1</v>
      </c>
      <c r="BC53" s="23">
        <f>+_xlfn.XLOOKUP($B53,Revenue_FY24B!$B:$B,Revenue_FY24B!P:P,0)/1000</f>
        <v>2.4166666666666664E-3</v>
      </c>
      <c r="BD53" s="25"/>
      <c r="BE53" s="8">
        <f t="shared" si="131"/>
        <v>-2.4166666666666664E-3</v>
      </c>
      <c r="BF53" s="33">
        <f t="shared" si="132"/>
        <v>-1</v>
      </c>
      <c r="BH53" s="23">
        <f>+_xlfn.XLOOKUP($B53,Revenue_FY24B!$B:$B,Revenue_FY24B!Q:Q,0)/1000</f>
        <v>2.4166666666666664E-3</v>
      </c>
      <c r="BI53" s="25"/>
      <c r="BJ53" s="8">
        <f t="shared" si="133"/>
        <v>-2.4166666666666664E-3</v>
      </c>
      <c r="BK53" s="33">
        <f t="shared" si="134"/>
        <v>-1</v>
      </c>
      <c r="BM53" s="38">
        <f t="shared" si="137"/>
        <v>7.2499999999999995E-3</v>
      </c>
      <c r="BN53" s="38">
        <f t="shared" si="138"/>
        <v>0</v>
      </c>
      <c r="BO53" s="8">
        <f t="shared" si="135"/>
        <v>-7.2499999999999995E-3</v>
      </c>
      <c r="BP53" s="33">
        <f t="shared" si="136"/>
        <v>-1</v>
      </c>
    </row>
    <row r="54" spans="2:68" x14ac:dyDescent="0.25">
      <c r="B54">
        <f>+MAX($B$1:B53)+1</f>
        <v>30</v>
      </c>
      <c r="C54" s="7" t="s">
        <v>62</v>
      </c>
      <c r="E54" s="23">
        <f>+_xlfn.XLOOKUP($B54,Revenue_FY24B!$B:$B,Revenue_FY24B!F:F,0)/1000</f>
        <v>4.0000000000000001E-3</v>
      </c>
      <c r="F54" s="25"/>
      <c r="G54" s="8">
        <f t="shared" si="111"/>
        <v>-4.0000000000000001E-3</v>
      </c>
      <c r="H54" s="33">
        <f t="shared" si="112"/>
        <v>-1</v>
      </c>
      <c r="J54" s="23">
        <f>+_xlfn.XLOOKUP($B54,Revenue_FY24B!$B:$B,Revenue_FY24B!G:G,0)/1000</f>
        <v>4.0000000000000001E-3</v>
      </c>
      <c r="K54" s="25"/>
      <c r="L54" s="8">
        <f t="shared" si="113"/>
        <v>-4.0000000000000001E-3</v>
      </c>
      <c r="M54" s="33">
        <f t="shared" si="114"/>
        <v>-1</v>
      </c>
      <c r="O54" s="23">
        <f>+_xlfn.XLOOKUP($B54,Revenue_FY24B!$B:$B,Revenue_FY24B!H:H,0)/1000</f>
        <v>4.0000000000000001E-3</v>
      </c>
      <c r="P54" s="25"/>
      <c r="Q54" s="8">
        <f t="shared" si="115"/>
        <v>-4.0000000000000001E-3</v>
      </c>
      <c r="R54" s="33">
        <f t="shared" si="116"/>
        <v>-1</v>
      </c>
      <c r="T54" s="23">
        <f>+_xlfn.XLOOKUP($B54,Revenue_FY24B!$B:$B,Revenue_FY24B!I:I,0)/1000</f>
        <v>4.0000000000000001E-3</v>
      </c>
      <c r="U54" s="25"/>
      <c r="V54" s="8">
        <f t="shared" si="117"/>
        <v>-4.0000000000000001E-3</v>
      </c>
      <c r="W54" s="33">
        <f t="shared" si="118"/>
        <v>-1</v>
      </c>
      <c r="Y54" s="23">
        <f>+_xlfn.XLOOKUP($B54,Revenue_FY24B!$B:$B,Revenue_FY24B!J:J,0)/1000</f>
        <v>4.0000000000000001E-3</v>
      </c>
      <c r="Z54" s="25"/>
      <c r="AA54" s="8">
        <f t="shared" si="119"/>
        <v>-4.0000000000000001E-3</v>
      </c>
      <c r="AB54" s="33">
        <f t="shared" si="120"/>
        <v>-1</v>
      </c>
      <c r="AD54" s="23">
        <f>+_xlfn.XLOOKUP($B54,Revenue_FY24B!$B:$B,Revenue_FY24B!K:K,0)/1000</f>
        <v>4.0000000000000001E-3</v>
      </c>
      <c r="AE54" s="25"/>
      <c r="AF54" s="8">
        <f t="shared" si="121"/>
        <v>-4.0000000000000001E-3</v>
      </c>
      <c r="AG54" s="33">
        <f t="shared" si="122"/>
        <v>-1</v>
      </c>
      <c r="AI54" s="23">
        <f>+_xlfn.XLOOKUP($B54,Revenue_FY24B!$B:$B,Revenue_FY24B!L:L,0)/1000</f>
        <v>4.0000000000000001E-3</v>
      </c>
      <c r="AJ54" s="25"/>
      <c r="AK54" s="8">
        <f t="shared" si="123"/>
        <v>-4.0000000000000001E-3</v>
      </c>
      <c r="AL54" s="33">
        <f t="shared" si="124"/>
        <v>-1</v>
      </c>
      <c r="AN54" s="23">
        <f>+_xlfn.XLOOKUP($B54,Revenue_FY24B!$B:$B,Revenue_FY24B!M:M,0)/1000</f>
        <v>4.0000000000000001E-3</v>
      </c>
      <c r="AO54" s="25"/>
      <c r="AP54" s="8">
        <f t="shared" si="125"/>
        <v>-4.0000000000000001E-3</v>
      </c>
      <c r="AQ54" s="33">
        <f t="shared" si="126"/>
        <v>-1</v>
      </c>
      <c r="AS54" s="23">
        <f>+_xlfn.XLOOKUP($B54,Revenue_FY24B!$B:$B,Revenue_FY24B!N:N,0)/1000</f>
        <v>4.0000000000000001E-3</v>
      </c>
      <c r="AT54" s="25"/>
      <c r="AU54" s="8">
        <f t="shared" si="127"/>
        <v>-4.0000000000000001E-3</v>
      </c>
      <c r="AV54" s="33">
        <f t="shared" si="128"/>
        <v>-1</v>
      </c>
      <c r="AX54" s="23">
        <f>+_xlfn.XLOOKUP($B54,Revenue_FY24B!$B:$B,Revenue_FY24B!O:O,0)/1000</f>
        <v>4.0000000000000001E-3</v>
      </c>
      <c r="AY54" s="25"/>
      <c r="AZ54" s="8">
        <f t="shared" si="129"/>
        <v>-4.0000000000000001E-3</v>
      </c>
      <c r="BA54" s="33">
        <f t="shared" si="130"/>
        <v>-1</v>
      </c>
      <c r="BC54" s="23">
        <f>+_xlfn.XLOOKUP($B54,Revenue_FY24B!$B:$B,Revenue_FY24B!P:P,0)/1000</f>
        <v>4.0000000000000001E-3</v>
      </c>
      <c r="BD54" s="25"/>
      <c r="BE54" s="8">
        <f t="shared" si="131"/>
        <v>-4.0000000000000001E-3</v>
      </c>
      <c r="BF54" s="33">
        <f t="shared" si="132"/>
        <v>-1</v>
      </c>
      <c r="BH54" s="23">
        <f>+_xlfn.XLOOKUP($B54,Revenue_FY24B!$B:$B,Revenue_FY24B!Q:Q,0)/1000</f>
        <v>4.0000000000000001E-3</v>
      </c>
      <c r="BI54" s="25"/>
      <c r="BJ54" s="8">
        <f t="shared" si="133"/>
        <v>-4.0000000000000001E-3</v>
      </c>
      <c r="BK54" s="33">
        <f t="shared" si="134"/>
        <v>-1</v>
      </c>
      <c r="BM54" s="38">
        <f t="shared" si="137"/>
        <v>1.2E-2</v>
      </c>
      <c r="BN54" s="38">
        <f t="shared" si="138"/>
        <v>0</v>
      </c>
      <c r="BO54" s="8">
        <f t="shared" si="135"/>
        <v>-1.2E-2</v>
      </c>
      <c r="BP54" s="33">
        <f t="shared" si="136"/>
        <v>-1</v>
      </c>
    </row>
    <row r="55" spans="2:68" s="5" customFormat="1" x14ac:dyDescent="0.25">
      <c r="C55" s="10" t="s">
        <v>70</v>
      </c>
      <c r="E55" s="24">
        <f>SUM(E49:E54)</f>
        <v>1.7115833333333332</v>
      </c>
      <c r="F55" s="24">
        <f>SUM(F49:F54)</f>
        <v>0</v>
      </c>
      <c r="G55" s="24">
        <f t="shared" si="111"/>
        <v>-1.7115833333333332</v>
      </c>
      <c r="H55" s="34">
        <f t="shared" si="112"/>
        <v>-1</v>
      </c>
      <c r="J55" s="24">
        <f>SUM(J49:J54)</f>
        <v>1.7115833333333332</v>
      </c>
      <c r="K55" s="24">
        <f>SUM(K49:K54)</f>
        <v>0</v>
      </c>
      <c r="L55" s="24">
        <f t="shared" si="113"/>
        <v>-1.7115833333333332</v>
      </c>
      <c r="M55" s="34">
        <f t="shared" si="114"/>
        <v>-1</v>
      </c>
      <c r="O55" s="24">
        <f>SUM(O49:O54)</f>
        <v>1.7115833333333332</v>
      </c>
      <c r="P55" s="24">
        <f>SUM(P49:P54)</f>
        <v>0</v>
      </c>
      <c r="Q55" s="24">
        <f t="shared" si="115"/>
        <v>-1.7115833333333332</v>
      </c>
      <c r="R55" s="34">
        <f t="shared" si="116"/>
        <v>-1</v>
      </c>
      <c r="T55" s="24">
        <f>SUM(T49:T54)</f>
        <v>1.7115833333333332</v>
      </c>
      <c r="U55" s="24">
        <f>SUM(U49:U54)</f>
        <v>0</v>
      </c>
      <c r="V55" s="24">
        <f t="shared" si="117"/>
        <v>-1.7115833333333332</v>
      </c>
      <c r="W55" s="34">
        <f t="shared" si="118"/>
        <v>-1</v>
      </c>
      <c r="Y55" s="24">
        <f>SUM(Y49:Y54)</f>
        <v>1.7115833333333332</v>
      </c>
      <c r="Z55" s="24">
        <f>SUM(Z49:Z54)</f>
        <v>0</v>
      </c>
      <c r="AA55" s="24">
        <f t="shared" si="119"/>
        <v>-1.7115833333333332</v>
      </c>
      <c r="AB55" s="34">
        <f t="shared" si="120"/>
        <v>-1</v>
      </c>
      <c r="AD55" s="24">
        <f>SUM(AD49:AD54)</f>
        <v>1.7115833333333332</v>
      </c>
      <c r="AE55" s="24">
        <f>SUM(AE49:AE54)</f>
        <v>0</v>
      </c>
      <c r="AF55" s="24">
        <f t="shared" si="121"/>
        <v>-1.7115833333333332</v>
      </c>
      <c r="AG55" s="34">
        <f t="shared" si="122"/>
        <v>-1</v>
      </c>
      <c r="AI55" s="24">
        <f>SUM(AI49:AI54)</f>
        <v>1.7115833333333332</v>
      </c>
      <c r="AJ55" s="24">
        <f>SUM(AJ49:AJ54)</f>
        <v>0</v>
      </c>
      <c r="AK55" s="24">
        <f t="shared" si="123"/>
        <v>-1.7115833333333332</v>
      </c>
      <c r="AL55" s="34">
        <f t="shared" si="124"/>
        <v>-1</v>
      </c>
      <c r="AN55" s="24">
        <f>SUM(AN49:AN54)</f>
        <v>1.7115833333333332</v>
      </c>
      <c r="AO55" s="24">
        <f>SUM(AO49:AO54)</f>
        <v>0</v>
      </c>
      <c r="AP55" s="24">
        <f t="shared" si="125"/>
        <v>-1.7115833333333332</v>
      </c>
      <c r="AQ55" s="34">
        <f t="shared" si="126"/>
        <v>-1</v>
      </c>
      <c r="AS55" s="24">
        <f>SUM(AS49:AS54)</f>
        <v>1.7115833333333332</v>
      </c>
      <c r="AT55" s="24">
        <f>SUM(AT49:AT54)</f>
        <v>0</v>
      </c>
      <c r="AU55" s="24">
        <f t="shared" si="127"/>
        <v>-1.7115833333333332</v>
      </c>
      <c r="AV55" s="34">
        <f t="shared" si="128"/>
        <v>-1</v>
      </c>
      <c r="AX55" s="24">
        <f>SUM(AX49:AX54)</f>
        <v>1.7115833333333332</v>
      </c>
      <c r="AY55" s="24">
        <f>SUM(AY49:AY54)</f>
        <v>0</v>
      </c>
      <c r="AZ55" s="24">
        <f t="shared" si="129"/>
        <v>-1.7115833333333332</v>
      </c>
      <c r="BA55" s="34">
        <f t="shared" si="130"/>
        <v>-1</v>
      </c>
      <c r="BC55" s="24">
        <f>SUM(BC49:BC54)</f>
        <v>1.7115833333333332</v>
      </c>
      <c r="BD55" s="24">
        <f>SUM(BD49:BD54)</f>
        <v>0</v>
      </c>
      <c r="BE55" s="24">
        <f t="shared" si="131"/>
        <v>-1.7115833333333332</v>
      </c>
      <c r="BF55" s="34">
        <f t="shared" si="132"/>
        <v>-1</v>
      </c>
      <c r="BH55" s="24">
        <f>SUM(BH49:BH54)</f>
        <v>1.7115833333333332</v>
      </c>
      <c r="BI55" s="24">
        <f>SUM(BI49:BI54)</f>
        <v>0</v>
      </c>
      <c r="BJ55" s="24">
        <f t="shared" si="133"/>
        <v>-1.7115833333333332</v>
      </c>
      <c r="BK55" s="34">
        <f t="shared" si="134"/>
        <v>-1</v>
      </c>
      <c r="BM55" s="24">
        <f>SUM(BM49:BM54)</f>
        <v>5.1347499999999986</v>
      </c>
      <c r="BN55" s="24">
        <f>SUM(BN49:BN54)</f>
        <v>0</v>
      </c>
      <c r="BO55" s="24">
        <f t="shared" si="135"/>
        <v>-5.1347499999999986</v>
      </c>
      <c r="BP55" s="34">
        <f t="shared" si="136"/>
        <v>-1</v>
      </c>
    </row>
    <row r="56" spans="2:68" s="5" customFormat="1" x14ac:dyDescent="0.25">
      <c r="C56" s="10"/>
      <c r="E56" s="240"/>
      <c r="F56" s="240"/>
      <c r="G56" s="240"/>
      <c r="H56" s="99"/>
      <c r="J56" s="240"/>
      <c r="K56" s="240"/>
      <c r="L56" s="240"/>
      <c r="M56" s="99"/>
      <c r="O56" s="240"/>
      <c r="P56" s="240"/>
      <c r="Q56" s="240"/>
      <c r="R56" s="99"/>
      <c r="T56" s="240"/>
      <c r="U56" s="240"/>
      <c r="V56" s="240"/>
      <c r="W56" s="99"/>
      <c r="Y56" s="240"/>
      <c r="Z56" s="240"/>
      <c r="AA56" s="240"/>
      <c r="AB56" s="99"/>
      <c r="AD56" s="240"/>
      <c r="AE56" s="240"/>
      <c r="AF56" s="240"/>
      <c r="AG56" s="99"/>
      <c r="AI56" s="240"/>
      <c r="AJ56" s="240"/>
      <c r="AK56" s="240"/>
      <c r="AL56" s="99"/>
      <c r="AN56" s="240"/>
      <c r="AO56" s="240"/>
      <c r="AP56" s="240"/>
      <c r="AQ56" s="99"/>
      <c r="AS56" s="240"/>
      <c r="AT56" s="240"/>
      <c r="AU56" s="240"/>
      <c r="AV56" s="99"/>
      <c r="AX56" s="240"/>
      <c r="AY56" s="240"/>
      <c r="AZ56" s="240"/>
      <c r="BA56" s="99"/>
      <c r="BC56" s="240"/>
      <c r="BD56" s="240"/>
      <c r="BE56" s="240"/>
      <c r="BF56" s="99"/>
      <c r="BH56" s="240"/>
      <c r="BI56" s="240"/>
      <c r="BJ56" s="240"/>
      <c r="BK56" s="99"/>
      <c r="BM56" s="240"/>
      <c r="BN56" s="240"/>
      <c r="BO56" s="240"/>
      <c r="BP56" s="99"/>
    </row>
    <row r="57" spans="2:68" s="5" customFormat="1" x14ac:dyDescent="0.25">
      <c r="C57" s="6" t="s">
        <v>71</v>
      </c>
      <c r="E57" s="240"/>
      <c r="F57" s="240"/>
      <c r="G57" s="240"/>
      <c r="H57" s="99"/>
      <c r="J57" s="240"/>
      <c r="K57" s="240"/>
      <c r="L57" s="240"/>
      <c r="M57" s="99"/>
      <c r="O57" s="240"/>
      <c r="P57" s="240"/>
      <c r="Q57" s="240"/>
      <c r="R57" s="99"/>
      <c r="T57" s="240"/>
      <c r="U57" s="240"/>
      <c r="V57" s="240"/>
      <c r="W57" s="99"/>
      <c r="Y57" s="240"/>
      <c r="Z57" s="240"/>
      <c r="AA57" s="240"/>
      <c r="AB57" s="99"/>
      <c r="AD57" s="240"/>
      <c r="AE57" s="240"/>
      <c r="AF57" s="240"/>
      <c r="AG57" s="99"/>
      <c r="AI57" s="240"/>
      <c r="AJ57" s="240"/>
      <c r="AK57" s="240"/>
      <c r="AL57" s="99"/>
      <c r="AN57" s="240"/>
      <c r="AO57" s="240"/>
      <c r="AP57" s="240"/>
      <c r="AQ57" s="99"/>
      <c r="AS57" s="240"/>
      <c r="AT57" s="240"/>
      <c r="AU57" s="240"/>
      <c r="AV57" s="99"/>
      <c r="AX57" s="240"/>
      <c r="AY57" s="240"/>
      <c r="AZ57" s="240"/>
      <c r="BA57" s="99"/>
      <c r="BC57" s="240"/>
      <c r="BD57" s="240"/>
      <c r="BE57" s="240"/>
      <c r="BF57" s="99"/>
      <c r="BH57" s="240"/>
      <c r="BI57" s="240"/>
      <c r="BJ57" s="240"/>
      <c r="BK57" s="99"/>
      <c r="BM57" s="240"/>
      <c r="BN57" s="240"/>
      <c r="BO57" s="240"/>
      <c r="BP57" s="99"/>
    </row>
    <row r="58" spans="2:68" s="5" customFormat="1" x14ac:dyDescent="0.25">
      <c r="C58" s="10" t="s">
        <v>25</v>
      </c>
      <c r="E58" s="24">
        <f>SUM(E19,E28,E37,E46,E55)</f>
        <v>328.5649166666667</v>
      </c>
      <c r="F58" s="24">
        <f>SUM(F19,F28,F37,F46,F55)</f>
        <v>0</v>
      </c>
      <c r="G58" s="24">
        <f t="shared" ref="G58:G63" si="139">F58-E58</f>
        <v>-328.5649166666667</v>
      </c>
      <c r="H58" s="34">
        <f t="shared" ref="H58:H63" si="140">IFERROR(G58/E58,"n.a.")</f>
        <v>-1</v>
      </c>
      <c r="J58" s="24">
        <f>SUM(J19,J28,J37,J46,J55)</f>
        <v>328.5649166666667</v>
      </c>
      <c r="K58" s="24">
        <f>SUM(K19,K28,K37,K46,K55)</f>
        <v>0</v>
      </c>
      <c r="L58" s="24">
        <f t="shared" si="113"/>
        <v>-328.5649166666667</v>
      </c>
      <c r="M58" s="34">
        <f t="shared" si="114"/>
        <v>-1</v>
      </c>
      <c r="O58" s="24">
        <f>SUM(O19,O28,O37,O46,O55)</f>
        <v>328.5649166666667</v>
      </c>
      <c r="P58" s="24">
        <f>SUM(P19,P28,P37,P46,P55)</f>
        <v>0</v>
      </c>
      <c r="Q58" s="24">
        <f t="shared" si="115"/>
        <v>-328.5649166666667</v>
      </c>
      <c r="R58" s="34">
        <f t="shared" si="116"/>
        <v>-1</v>
      </c>
      <c r="T58" s="24">
        <f>SUM(T19,T28,T37,T46,T55)</f>
        <v>328.5649166666667</v>
      </c>
      <c r="U58" s="24">
        <f>SUM(U19,U28,U37,U46,U55)</f>
        <v>0</v>
      </c>
      <c r="V58" s="24">
        <f t="shared" si="117"/>
        <v>-328.5649166666667</v>
      </c>
      <c r="W58" s="34">
        <f t="shared" si="118"/>
        <v>-1</v>
      </c>
      <c r="Y58" s="24">
        <f>SUM(Y19,Y28,Y37,Y46,Y55)</f>
        <v>328.5649166666667</v>
      </c>
      <c r="Z58" s="24">
        <f>SUM(Z19,Z28,Z37,Z46,Z55)</f>
        <v>0</v>
      </c>
      <c r="AA58" s="24">
        <f t="shared" si="119"/>
        <v>-328.5649166666667</v>
      </c>
      <c r="AB58" s="34">
        <f t="shared" si="120"/>
        <v>-1</v>
      </c>
      <c r="AD58" s="24">
        <f>SUM(AD19,AD28,AD37,AD46,AD55)</f>
        <v>328.5649166666667</v>
      </c>
      <c r="AE58" s="24">
        <f>SUM(AE19,AE28,AE37,AE46,AE55)</f>
        <v>0</v>
      </c>
      <c r="AF58" s="24">
        <f t="shared" si="121"/>
        <v>-328.5649166666667</v>
      </c>
      <c r="AG58" s="34">
        <f t="shared" si="122"/>
        <v>-1</v>
      </c>
      <c r="AI58" s="24">
        <f>SUM(AI19,AI28,AI37,AI46)</f>
        <v>326.85333333333335</v>
      </c>
      <c r="AJ58" s="24">
        <f>SUM(AJ19,AJ28,AJ37,AJ46)</f>
        <v>0</v>
      </c>
      <c r="AK58" s="24">
        <f t="shared" ref="AK58:AK63" si="141">AJ58-AI58</f>
        <v>-326.85333333333335</v>
      </c>
      <c r="AL58" s="34">
        <f t="shared" ref="AL58:AL63" si="142">IFERROR(AK58/AI58,"n.a.")</f>
        <v>-1</v>
      </c>
      <c r="AN58" s="24">
        <f>SUM(AN19,AN28,AN37,AN46,AN55)</f>
        <v>328.5649166666667</v>
      </c>
      <c r="AO58" s="24">
        <f>SUM(AO19,AO28,AO37,AO46,AO55)</f>
        <v>0</v>
      </c>
      <c r="AP58" s="24">
        <f t="shared" si="125"/>
        <v>-328.5649166666667</v>
      </c>
      <c r="AQ58" s="34">
        <f t="shared" si="126"/>
        <v>-1</v>
      </c>
      <c r="AS58" s="24">
        <f>SUM(AS19,AS28,AS37,AS46,AS55)</f>
        <v>328.5649166666667</v>
      </c>
      <c r="AT58" s="24">
        <f>SUM(AT19,AT28,AT37,AT46,AT55)</f>
        <v>0</v>
      </c>
      <c r="AU58" s="24">
        <f t="shared" si="127"/>
        <v>-328.5649166666667</v>
      </c>
      <c r="AV58" s="34">
        <f t="shared" si="128"/>
        <v>-1</v>
      </c>
      <c r="AX58" s="24">
        <f>SUM(AX19,AX28,AX37,AX46,AX55)</f>
        <v>328.5649166666667</v>
      </c>
      <c r="AY58" s="24">
        <f>SUM(AY19,AY28,AY37,AY46,AY55)</f>
        <v>0</v>
      </c>
      <c r="AZ58" s="24">
        <f t="shared" si="129"/>
        <v>-328.5649166666667</v>
      </c>
      <c r="BA58" s="34">
        <f t="shared" si="130"/>
        <v>-1</v>
      </c>
      <c r="BC58" s="24">
        <f>SUM(BC19,BC28,BC37,BC46,BC55)</f>
        <v>328.5649166666667</v>
      </c>
      <c r="BD58" s="24">
        <f>SUM(BD19,BD28,BD37,BD46,BD55)</f>
        <v>0</v>
      </c>
      <c r="BE58" s="24">
        <f t="shared" si="131"/>
        <v>-328.5649166666667</v>
      </c>
      <c r="BF58" s="34">
        <f t="shared" si="132"/>
        <v>-1</v>
      </c>
      <c r="BH58" s="24">
        <f>SUM(BH19,BH28,BH37,BH46,BH55)</f>
        <v>328.5649166666667</v>
      </c>
      <c r="BI58" s="24">
        <f>SUM(BI19,BI28,BI37,BI46,BI55)</f>
        <v>0</v>
      </c>
      <c r="BJ58" s="24">
        <f t="shared" si="133"/>
        <v>-328.5649166666667</v>
      </c>
      <c r="BK58" s="34">
        <f t="shared" si="134"/>
        <v>-1</v>
      </c>
      <c r="BM58" s="24">
        <f>SUM(BM19,BM28,BM37,BM46,BM55)</f>
        <v>985.69475000000023</v>
      </c>
      <c r="BN58" s="24">
        <f>SUM(BN19,BN28,BN37,BN46,BN55)</f>
        <v>0</v>
      </c>
      <c r="BO58" s="24">
        <f t="shared" si="135"/>
        <v>-985.69475000000023</v>
      </c>
      <c r="BP58" s="34">
        <f t="shared" si="136"/>
        <v>-1</v>
      </c>
    </row>
    <row r="59" spans="2:68" x14ac:dyDescent="0.25">
      <c r="B59">
        <f>+MAX($B$1:B58)+1</f>
        <v>31</v>
      </c>
      <c r="C59" s="15" t="s">
        <v>26</v>
      </c>
      <c r="E59" s="23">
        <f>+_xlfn.XLOOKUP($B59,Revenue_FY24B!$B:$B,Revenue_FY24B!F:F,0)/1000</f>
        <v>15.703083333333334</v>
      </c>
      <c r="F59" s="25"/>
      <c r="G59" s="8">
        <f t="shared" si="139"/>
        <v>-15.703083333333334</v>
      </c>
      <c r="H59" s="33">
        <f t="shared" si="140"/>
        <v>-1</v>
      </c>
      <c r="J59" s="23">
        <f>+_xlfn.XLOOKUP($B59,Revenue_FY24B!$B:$B,Revenue_FY24B!G:G,0)/1000</f>
        <v>15.703083333333334</v>
      </c>
      <c r="K59" s="25"/>
      <c r="L59" s="8">
        <f t="shared" ref="L59:L63" si="143">K59-J59</f>
        <v>-15.703083333333334</v>
      </c>
      <c r="M59" s="33">
        <f t="shared" ref="M59:M63" si="144">IFERROR(L59/J59,"n.a.")</f>
        <v>-1</v>
      </c>
      <c r="O59" s="23">
        <f>+_xlfn.XLOOKUP($B59,Revenue_FY24B!$B:$B,Revenue_FY24B!H:H,0)/1000</f>
        <v>15.703083333333334</v>
      </c>
      <c r="P59" s="25"/>
      <c r="Q59" s="8">
        <f t="shared" ref="Q59:Q63" si="145">P59-O59</f>
        <v>-15.703083333333334</v>
      </c>
      <c r="R59" s="33">
        <f t="shared" ref="R59:R63" si="146">IFERROR(Q59/O59,"n.a.")</f>
        <v>-1</v>
      </c>
      <c r="T59" s="23">
        <f>+_xlfn.XLOOKUP($B59,Revenue_FY24B!$B:$B,Revenue_FY24B!I:I,0)/1000</f>
        <v>15.703083333333334</v>
      </c>
      <c r="U59" s="25"/>
      <c r="V59" s="8">
        <f t="shared" ref="V59:V63" si="147">U59-T59</f>
        <v>-15.703083333333334</v>
      </c>
      <c r="W59" s="33">
        <f t="shared" ref="W59:W63" si="148">IFERROR(V59/T59,"n.a.")</f>
        <v>-1</v>
      </c>
      <c r="Y59" s="23">
        <f>+_xlfn.XLOOKUP($B59,Revenue_FY24B!$B:$B,Revenue_FY24B!J:J,0)/1000</f>
        <v>15.703083333333334</v>
      </c>
      <c r="Z59" s="25"/>
      <c r="AA59" s="8">
        <f t="shared" ref="AA59:AA63" si="149">Z59-Y59</f>
        <v>-15.703083333333334</v>
      </c>
      <c r="AB59" s="33">
        <f t="shared" ref="AB59:AB63" si="150">IFERROR(AA59/Y59,"n.a.")</f>
        <v>-1</v>
      </c>
      <c r="AD59" s="23">
        <f>+_xlfn.XLOOKUP($B59,Revenue_FY24B!$B:$B,Revenue_FY24B!K:K,0)/1000</f>
        <v>15.703083333333334</v>
      </c>
      <c r="AE59" s="25"/>
      <c r="AF59" s="8">
        <f t="shared" ref="AF59:AF63" si="151">AE59-AD59</f>
        <v>-15.703083333333334</v>
      </c>
      <c r="AG59" s="33">
        <f t="shared" ref="AG59:AG63" si="152">IFERROR(AF59/AD59,"n.a.")</f>
        <v>-1</v>
      </c>
      <c r="AI59" s="23">
        <f>+_xlfn.XLOOKUP($B59,Revenue_FY24B!$B:$B,Revenue_FY24B!L:L,0)/1000</f>
        <v>15.703083333333334</v>
      </c>
      <c r="AJ59" s="25"/>
      <c r="AK59" s="8">
        <f t="shared" si="141"/>
        <v>-15.703083333333334</v>
      </c>
      <c r="AL59" s="33">
        <f t="shared" si="142"/>
        <v>-1</v>
      </c>
      <c r="AN59" s="23">
        <f>+_xlfn.XLOOKUP($B59,Revenue_FY24B!$B:$B,Revenue_FY24B!M:M,0)/1000</f>
        <v>15.703083333333334</v>
      </c>
      <c r="AO59" s="25"/>
      <c r="AP59" s="8">
        <f t="shared" ref="AP59:AP63" si="153">AO59-AN59</f>
        <v>-15.703083333333334</v>
      </c>
      <c r="AQ59" s="33">
        <f t="shared" ref="AQ59:AQ63" si="154">IFERROR(AP59/AN59,"n.a.")</f>
        <v>-1</v>
      </c>
      <c r="AS59" s="23">
        <f>+_xlfn.XLOOKUP($B59,Revenue_FY24B!$B:$B,Revenue_FY24B!N:N,0)/1000</f>
        <v>15.703083333333334</v>
      </c>
      <c r="AT59" s="25"/>
      <c r="AU59" s="8">
        <f t="shared" ref="AU59:AU63" si="155">AT59-AS59</f>
        <v>-15.703083333333334</v>
      </c>
      <c r="AV59" s="33">
        <f t="shared" ref="AV59:AV63" si="156">IFERROR(AU59/AS59,"n.a.")</f>
        <v>-1</v>
      </c>
      <c r="AX59" s="23">
        <f>+_xlfn.XLOOKUP($B59,Revenue_FY24B!$B:$B,Revenue_FY24B!O:O,0)/1000</f>
        <v>15.703083333333334</v>
      </c>
      <c r="AY59" s="25"/>
      <c r="AZ59" s="8">
        <f t="shared" ref="AZ59:AZ63" si="157">AY59-AX59</f>
        <v>-15.703083333333334</v>
      </c>
      <c r="BA59" s="33">
        <f t="shared" ref="BA59:BA63" si="158">IFERROR(AZ59/AX59,"n.a.")</f>
        <v>-1</v>
      </c>
      <c r="BC59" s="23">
        <f>+_xlfn.XLOOKUP($B59,Revenue_FY24B!$B:$B,Revenue_FY24B!P:P,0)/1000</f>
        <v>15.703083333333334</v>
      </c>
      <c r="BD59" s="25"/>
      <c r="BE59" s="8">
        <f t="shared" ref="BE59:BE63" si="159">BD59-BC59</f>
        <v>-15.703083333333334</v>
      </c>
      <c r="BF59" s="33">
        <f t="shared" ref="BF59:BF63" si="160">IFERROR(BE59/BC59,"n.a.")</f>
        <v>-1</v>
      </c>
      <c r="BH59" s="23">
        <f>+_xlfn.XLOOKUP($B59,Revenue_FY24B!$B:$B,Revenue_FY24B!Q:Q,0)/1000</f>
        <v>15.703083333333334</v>
      </c>
      <c r="BI59" s="25"/>
      <c r="BJ59" s="8">
        <f t="shared" ref="BJ59:BJ63" si="161">BI59-BH59</f>
        <v>-15.703083333333334</v>
      </c>
      <c r="BK59" s="33">
        <f t="shared" ref="BK59:BK63" si="162">IFERROR(BJ59/BH59,"n.a.")</f>
        <v>-1</v>
      </c>
      <c r="BM59" s="38">
        <f t="shared" ref="BM59" si="163">E59+J59+O59</f>
        <v>47.109250000000003</v>
      </c>
      <c r="BN59" s="38">
        <f t="shared" ref="BN59" si="164">F59+K59+P59</f>
        <v>0</v>
      </c>
      <c r="BO59" s="8">
        <f t="shared" ref="BO59:BO63" si="165">BN59-BM59</f>
        <v>-47.109250000000003</v>
      </c>
      <c r="BP59" s="33">
        <f t="shared" ref="BP59:BP63" si="166">IFERROR(BO59/BM59,"n.a.")</f>
        <v>-1</v>
      </c>
    </row>
    <row r="60" spans="2:68" s="5" customFormat="1" x14ac:dyDescent="0.25">
      <c r="C60" s="10" t="s">
        <v>27</v>
      </c>
      <c r="E60" s="26">
        <f>SUM(E58:E59)</f>
        <v>344.26800000000003</v>
      </c>
      <c r="F60" s="26">
        <f>SUM(F58:F59)</f>
        <v>0</v>
      </c>
      <c r="G60" s="26">
        <f t="shared" si="139"/>
        <v>-344.26800000000003</v>
      </c>
      <c r="H60" s="34">
        <f t="shared" si="140"/>
        <v>-1</v>
      </c>
      <c r="J60" s="26">
        <f>SUM(J58:J59)</f>
        <v>344.26800000000003</v>
      </c>
      <c r="K60" s="26">
        <f>SUM(K58:K59)</f>
        <v>0</v>
      </c>
      <c r="L60" s="26">
        <f t="shared" si="143"/>
        <v>-344.26800000000003</v>
      </c>
      <c r="M60" s="34">
        <f t="shared" si="144"/>
        <v>-1</v>
      </c>
      <c r="O60" s="26">
        <f>SUM(O58:O59)</f>
        <v>344.26800000000003</v>
      </c>
      <c r="P60" s="26">
        <f>SUM(P58:P59)</f>
        <v>0</v>
      </c>
      <c r="Q60" s="26">
        <f t="shared" si="145"/>
        <v>-344.26800000000003</v>
      </c>
      <c r="R60" s="34">
        <f t="shared" si="146"/>
        <v>-1</v>
      </c>
      <c r="T60" s="26">
        <f>SUM(T58:T59)</f>
        <v>344.26800000000003</v>
      </c>
      <c r="U60" s="26">
        <f>SUM(U58:U59)</f>
        <v>0</v>
      </c>
      <c r="V60" s="26">
        <f t="shared" si="147"/>
        <v>-344.26800000000003</v>
      </c>
      <c r="W60" s="34">
        <f t="shared" si="148"/>
        <v>-1</v>
      </c>
      <c r="Y60" s="26">
        <f>SUM(Y58:Y59)</f>
        <v>344.26800000000003</v>
      </c>
      <c r="Z60" s="26">
        <f>SUM(Z58:Z59)</f>
        <v>0</v>
      </c>
      <c r="AA60" s="26">
        <f t="shared" si="149"/>
        <v>-344.26800000000003</v>
      </c>
      <c r="AB60" s="34">
        <f t="shared" si="150"/>
        <v>-1</v>
      </c>
      <c r="AD60" s="26">
        <f>SUM(AD58:AD59)</f>
        <v>344.26800000000003</v>
      </c>
      <c r="AE60" s="26">
        <f>SUM(AE58:AE59)</f>
        <v>0</v>
      </c>
      <c r="AF60" s="26">
        <f t="shared" si="151"/>
        <v>-344.26800000000003</v>
      </c>
      <c r="AG60" s="34">
        <f t="shared" si="152"/>
        <v>-1</v>
      </c>
      <c r="AI60" s="26">
        <f>SUM(AI58:AI59)</f>
        <v>342.55641666666668</v>
      </c>
      <c r="AJ60" s="26">
        <f>SUM(AJ58:AJ59)</f>
        <v>0</v>
      </c>
      <c r="AK60" s="26">
        <f t="shared" si="141"/>
        <v>-342.55641666666668</v>
      </c>
      <c r="AL60" s="34">
        <f t="shared" si="142"/>
        <v>-1</v>
      </c>
      <c r="AN60" s="26">
        <f>SUM(AN58:AN59)</f>
        <v>344.26800000000003</v>
      </c>
      <c r="AO60" s="26">
        <f>SUM(AO58:AO59)</f>
        <v>0</v>
      </c>
      <c r="AP60" s="26">
        <f t="shared" si="153"/>
        <v>-344.26800000000003</v>
      </c>
      <c r="AQ60" s="34">
        <f t="shared" si="154"/>
        <v>-1</v>
      </c>
      <c r="AS60" s="26">
        <f>SUM(AS58:AS59)</f>
        <v>344.26800000000003</v>
      </c>
      <c r="AT60" s="26">
        <f>SUM(AT58:AT59)</f>
        <v>0</v>
      </c>
      <c r="AU60" s="26">
        <f t="shared" si="155"/>
        <v>-344.26800000000003</v>
      </c>
      <c r="AV60" s="34">
        <f t="shared" si="156"/>
        <v>-1</v>
      </c>
      <c r="AX60" s="26">
        <f>SUM(AX58:AX59)</f>
        <v>344.26800000000003</v>
      </c>
      <c r="AY60" s="26">
        <f>SUM(AY58:AY59)</f>
        <v>0</v>
      </c>
      <c r="AZ60" s="26">
        <f t="shared" si="157"/>
        <v>-344.26800000000003</v>
      </c>
      <c r="BA60" s="34">
        <f t="shared" si="158"/>
        <v>-1</v>
      </c>
      <c r="BC60" s="26">
        <f>SUM(BC58:BC59)</f>
        <v>344.26800000000003</v>
      </c>
      <c r="BD60" s="26">
        <f>SUM(BD58:BD59)</f>
        <v>0</v>
      </c>
      <c r="BE60" s="26">
        <f t="shared" si="159"/>
        <v>-344.26800000000003</v>
      </c>
      <c r="BF60" s="34">
        <f t="shared" si="160"/>
        <v>-1</v>
      </c>
      <c r="BH60" s="26">
        <f>SUM(BH58:BH59)</f>
        <v>344.26800000000003</v>
      </c>
      <c r="BI60" s="26">
        <f>SUM(BI58:BI59)</f>
        <v>0</v>
      </c>
      <c r="BJ60" s="26">
        <f t="shared" si="161"/>
        <v>-344.26800000000003</v>
      </c>
      <c r="BK60" s="34">
        <f t="shared" si="162"/>
        <v>-1</v>
      </c>
      <c r="BM60" s="26">
        <f>SUM(BM58:BM59)</f>
        <v>1032.8040000000003</v>
      </c>
      <c r="BN60" s="26">
        <f>SUM(BN58:BN59)</f>
        <v>0</v>
      </c>
      <c r="BO60" s="26">
        <f t="shared" si="165"/>
        <v>-1032.8040000000003</v>
      </c>
      <c r="BP60" s="34">
        <f t="shared" si="166"/>
        <v>-1</v>
      </c>
    </row>
    <row r="61" spans="2:68" x14ac:dyDescent="0.25">
      <c r="B61">
        <f>+MAX($B$1:B60)+1</f>
        <v>32</v>
      </c>
      <c r="C61" s="15" t="s">
        <v>28</v>
      </c>
      <c r="E61" s="23">
        <f>+_xlfn.XLOOKUP($B61,Revenue_FY24B!$B:$B,Revenue_FY24B!F:F,0)/1000</f>
        <v>-4.9541666666666666</v>
      </c>
      <c r="F61" s="25"/>
      <c r="G61" s="8">
        <f t="shared" si="139"/>
        <v>4.9541666666666666</v>
      </c>
      <c r="H61" s="33">
        <f t="shared" si="140"/>
        <v>-1</v>
      </c>
      <c r="J61" s="23">
        <f>+_xlfn.XLOOKUP($B61,Revenue_FY24B!$B:$B,Revenue_FY24B!G:G,0)/1000</f>
        <v>-4.9541666666666666</v>
      </c>
      <c r="K61" s="25"/>
      <c r="L61" s="8">
        <f t="shared" si="143"/>
        <v>4.9541666666666666</v>
      </c>
      <c r="M61" s="33">
        <f t="shared" si="144"/>
        <v>-1</v>
      </c>
      <c r="O61" s="23">
        <f>+_xlfn.XLOOKUP($B61,Revenue_FY24B!$B:$B,Revenue_FY24B!H:H,0)/1000</f>
        <v>-4.9541666666666666</v>
      </c>
      <c r="P61" s="25"/>
      <c r="Q61" s="8">
        <f t="shared" si="145"/>
        <v>4.9541666666666666</v>
      </c>
      <c r="R61" s="33">
        <f t="shared" si="146"/>
        <v>-1</v>
      </c>
      <c r="T61" s="23">
        <f>+_xlfn.XLOOKUP($B61,Revenue_FY24B!$B:$B,Revenue_FY24B!I:I,0)/1000</f>
        <v>-4.9541666666666666</v>
      </c>
      <c r="U61" s="25"/>
      <c r="V61" s="8">
        <f t="shared" si="147"/>
        <v>4.9541666666666666</v>
      </c>
      <c r="W61" s="33">
        <f t="shared" si="148"/>
        <v>-1</v>
      </c>
      <c r="Y61" s="23">
        <f>+_xlfn.XLOOKUP($B61,Revenue_FY24B!$B:$B,Revenue_FY24B!J:J,0)/1000</f>
        <v>-4.9541666666666666</v>
      </c>
      <c r="Z61" s="25"/>
      <c r="AA61" s="8">
        <f t="shared" si="149"/>
        <v>4.9541666666666666</v>
      </c>
      <c r="AB61" s="33">
        <f t="shared" si="150"/>
        <v>-1</v>
      </c>
      <c r="AD61" s="23">
        <f>+_xlfn.XLOOKUP($B61,Revenue_FY24B!$B:$B,Revenue_FY24B!K:K,0)/1000</f>
        <v>-4.9541666666666666</v>
      </c>
      <c r="AE61" s="25"/>
      <c r="AF61" s="8">
        <f t="shared" si="151"/>
        <v>4.9541666666666666</v>
      </c>
      <c r="AG61" s="33">
        <f t="shared" si="152"/>
        <v>-1</v>
      </c>
      <c r="AI61" s="23">
        <f>+_xlfn.XLOOKUP($B61,Revenue_FY24B!$B:$B,Revenue_FY24B!L:L,0)/1000</f>
        <v>-4.9541666666666666</v>
      </c>
      <c r="AJ61" s="25"/>
      <c r="AK61" s="8">
        <f t="shared" si="141"/>
        <v>4.9541666666666666</v>
      </c>
      <c r="AL61" s="33">
        <f t="shared" si="142"/>
        <v>-1</v>
      </c>
      <c r="AN61" s="23">
        <f>+_xlfn.XLOOKUP($B61,Revenue_FY24B!$B:$B,Revenue_FY24B!M:M,0)/1000</f>
        <v>-4.9541666666666666</v>
      </c>
      <c r="AO61" s="25"/>
      <c r="AP61" s="8">
        <f t="shared" si="153"/>
        <v>4.9541666666666666</v>
      </c>
      <c r="AQ61" s="33">
        <f t="shared" si="154"/>
        <v>-1</v>
      </c>
      <c r="AS61" s="23">
        <f>+_xlfn.XLOOKUP($B61,Revenue_FY24B!$B:$B,Revenue_FY24B!N:N,0)/1000</f>
        <v>-4.9541666666666666</v>
      </c>
      <c r="AT61" s="25"/>
      <c r="AU61" s="8">
        <f t="shared" si="155"/>
        <v>4.9541666666666666</v>
      </c>
      <c r="AV61" s="33">
        <f t="shared" si="156"/>
        <v>-1</v>
      </c>
      <c r="AX61" s="23">
        <f>+_xlfn.XLOOKUP($B61,Revenue_FY24B!$B:$B,Revenue_FY24B!O:O,0)/1000</f>
        <v>-4.9541666666666666</v>
      </c>
      <c r="AY61" s="25"/>
      <c r="AZ61" s="8">
        <f t="shared" si="157"/>
        <v>4.9541666666666666</v>
      </c>
      <c r="BA61" s="33">
        <f t="shared" si="158"/>
        <v>-1</v>
      </c>
      <c r="BC61" s="23">
        <f>+_xlfn.XLOOKUP($B61,Revenue_FY24B!$B:$B,Revenue_FY24B!P:P,0)/1000</f>
        <v>-4.9541666666666666</v>
      </c>
      <c r="BD61" s="25"/>
      <c r="BE61" s="8">
        <f t="shared" si="159"/>
        <v>4.9541666666666666</v>
      </c>
      <c r="BF61" s="33">
        <f t="shared" si="160"/>
        <v>-1</v>
      </c>
      <c r="BH61" s="23">
        <f>+_xlfn.XLOOKUP($B61,Revenue_FY24B!$B:$B,Revenue_FY24B!Q:Q,0)/1000</f>
        <v>-4.9541666666666666</v>
      </c>
      <c r="BI61" s="25"/>
      <c r="BJ61" s="8">
        <f t="shared" si="161"/>
        <v>4.9541666666666666</v>
      </c>
      <c r="BK61" s="33">
        <f t="shared" si="162"/>
        <v>-1</v>
      </c>
      <c r="BM61" s="38">
        <f t="shared" ref="BM61:BM62" si="167">E61+J61+O61</f>
        <v>-14.862500000000001</v>
      </c>
      <c r="BN61" s="38">
        <f t="shared" ref="BN61:BN62" si="168">F61+K61+P61</f>
        <v>0</v>
      </c>
      <c r="BO61" s="8">
        <f t="shared" si="165"/>
        <v>14.862500000000001</v>
      </c>
      <c r="BP61" s="33">
        <f t="shared" si="166"/>
        <v>-1</v>
      </c>
    </row>
    <row r="62" spans="2:68" x14ac:dyDescent="0.25">
      <c r="B62">
        <f>+MAX($B$1:B61)+1</f>
        <v>33</v>
      </c>
      <c r="C62" s="15" t="s">
        <v>29</v>
      </c>
      <c r="E62" s="23">
        <f>+_xlfn.XLOOKUP($B62,Revenue_FY24B!$B:$B,Revenue_FY24B!F:F,0)/1000</f>
        <v>-27.842083333333331</v>
      </c>
      <c r="F62" s="25"/>
      <c r="G62" s="8">
        <f t="shared" si="139"/>
        <v>27.842083333333331</v>
      </c>
      <c r="H62" s="33">
        <f t="shared" si="140"/>
        <v>-1</v>
      </c>
      <c r="J62" s="23">
        <f>+_xlfn.XLOOKUP($B62,Revenue_FY24B!$B:$B,Revenue_FY24B!G:G,0)/1000</f>
        <v>-27.842083333333331</v>
      </c>
      <c r="K62" s="25"/>
      <c r="L62" s="8">
        <f t="shared" si="143"/>
        <v>27.842083333333331</v>
      </c>
      <c r="M62" s="33">
        <f t="shared" si="144"/>
        <v>-1</v>
      </c>
      <c r="O62" s="23">
        <f>+_xlfn.XLOOKUP($B62,Revenue_FY24B!$B:$B,Revenue_FY24B!H:H,0)/1000</f>
        <v>-27.842083333333331</v>
      </c>
      <c r="P62" s="25"/>
      <c r="Q62" s="8">
        <f t="shared" si="145"/>
        <v>27.842083333333331</v>
      </c>
      <c r="R62" s="33">
        <f t="shared" si="146"/>
        <v>-1</v>
      </c>
      <c r="T62" s="23">
        <f>+_xlfn.XLOOKUP($B62,Revenue_FY24B!$B:$B,Revenue_FY24B!I:I,0)/1000</f>
        <v>-27.842083333333331</v>
      </c>
      <c r="U62" s="25"/>
      <c r="V62" s="8">
        <f t="shared" si="147"/>
        <v>27.842083333333331</v>
      </c>
      <c r="W62" s="33">
        <f t="shared" si="148"/>
        <v>-1</v>
      </c>
      <c r="Y62" s="23">
        <f>+_xlfn.XLOOKUP($B62,Revenue_FY24B!$B:$B,Revenue_FY24B!J:J,0)/1000</f>
        <v>-27.842083333333331</v>
      </c>
      <c r="Z62" s="25"/>
      <c r="AA62" s="8">
        <f t="shared" si="149"/>
        <v>27.842083333333331</v>
      </c>
      <c r="AB62" s="33">
        <f t="shared" si="150"/>
        <v>-1</v>
      </c>
      <c r="AD62" s="23">
        <f>+_xlfn.XLOOKUP($B62,Revenue_FY24B!$B:$B,Revenue_FY24B!K:K,0)/1000</f>
        <v>-27.842083333333331</v>
      </c>
      <c r="AE62" s="25"/>
      <c r="AF62" s="8">
        <f t="shared" si="151"/>
        <v>27.842083333333331</v>
      </c>
      <c r="AG62" s="33">
        <f t="shared" si="152"/>
        <v>-1</v>
      </c>
      <c r="AI62" s="23">
        <f>+_xlfn.XLOOKUP($B62,Revenue_FY24B!$B:$B,Revenue_FY24B!L:L,0)/1000</f>
        <v>-27.842083333333331</v>
      </c>
      <c r="AJ62" s="25"/>
      <c r="AK62" s="8">
        <f t="shared" si="141"/>
        <v>27.842083333333331</v>
      </c>
      <c r="AL62" s="33">
        <f t="shared" si="142"/>
        <v>-1</v>
      </c>
      <c r="AN62" s="23">
        <f>+_xlfn.XLOOKUP($B62,Revenue_FY24B!$B:$B,Revenue_FY24B!M:M,0)/1000</f>
        <v>-27.842083333333331</v>
      </c>
      <c r="AO62" s="25"/>
      <c r="AP62" s="8">
        <f t="shared" si="153"/>
        <v>27.842083333333331</v>
      </c>
      <c r="AQ62" s="33">
        <f t="shared" si="154"/>
        <v>-1</v>
      </c>
      <c r="AS62" s="23">
        <f>+_xlfn.XLOOKUP($B62,Revenue_FY24B!$B:$B,Revenue_FY24B!N:N,0)/1000</f>
        <v>-27.842083333333331</v>
      </c>
      <c r="AT62" s="25"/>
      <c r="AU62" s="8">
        <f t="shared" si="155"/>
        <v>27.842083333333331</v>
      </c>
      <c r="AV62" s="33">
        <f t="shared" si="156"/>
        <v>-1</v>
      </c>
      <c r="AX62" s="23">
        <f>+_xlfn.XLOOKUP($B62,Revenue_FY24B!$B:$B,Revenue_FY24B!O:O,0)/1000</f>
        <v>-27.842083333333331</v>
      </c>
      <c r="AY62" s="25"/>
      <c r="AZ62" s="8">
        <f t="shared" si="157"/>
        <v>27.842083333333331</v>
      </c>
      <c r="BA62" s="33">
        <f t="shared" si="158"/>
        <v>-1</v>
      </c>
      <c r="BC62" s="23">
        <f>+_xlfn.XLOOKUP($B62,Revenue_FY24B!$B:$B,Revenue_FY24B!P:P,0)/1000</f>
        <v>-27.842083333333331</v>
      </c>
      <c r="BD62" s="25"/>
      <c r="BE62" s="8">
        <f t="shared" si="159"/>
        <v>27.842083333333331</v>
      </c>
      <c r="BF62" s="33">
        <f t="shared" si="160"/>
        <v>-1</v>
      </c>
      <c r="BH62" s="23">
        <f>+_xlfn.XLOOKUP($B62,Revenue_FY24B!$B:$B,Revenue_FY24B!Q:Q,0)/1000</f>
        <v>-27.842083333333331</v>
      </c>
      <c r="BI62" s="25"/>
      <c r="BJ62" s="8">
        <f t="shared" si="161"/>
        <v>27.842083333333331</v>
      </c>
      <c r="BK62" s="33">
        <f t="shared" si="162"/>
        <v>-1</v>
      </c>
      <c r="BM62" s="38">
        <f t="shared" si="167"/>
        <v>-83.52624999999999</v>
      </c>
      <c r="BN62" s="38">
        <f t="shared" si="168"/>
        <v>0</v>
      </c>
      <c r="BO62" s="8">
        <f t="shared" si="165"/>
        <v>83.52624999999999</v>
      </c>
      <c r="BP62" s="33">
        <f t="shared" si="166"/>
        <v>-1</v>
      </c>
    </row>
    <row r="63" spans="2:68" s="5" customFormat="1" ht="15.75" thickBot="1" x14ac:dyDescent="0.3">
      <c r="C63" s="5" t="s">
        <v>30</v>
      </c>
      <c r="E63" s="29">
        <f>SUM(E60:E62)</f>
        <v>311.47175000000004</v>
      </c>
      <c r="F63" s="30">
        <f>SUM(F60:F62)</f>
        <v>0</v>
      </c>
      <c r="G63" s="29">
        <f t="shared" si="139"/>
        <v>-311.47175000000004</v>
      </c>
      <c r="H63" s="37">
        <f t="shared" si="140"/>
        <v>-1</v>
      </c>
      <c r="J63" s="29">
        <f>SUM(J60:J62)</f>
        <v>311.47175000000004</v>
      </c>
      <c r="K63" s="40">
        <f>SUM(K60:K62)</f>
        <v>0</v>
      </c>
      <c r="L63" s="29">
        <f t="shared" si="143"/>
        <v>-311.47175000000004</v>
      </c>
      <c r="M63" s="37">
        <f t="shared" si="144"/>
        <v>-1</v>
      </c>
      <c r="O63" s="29">
        <f>SUM(O60:O62)</f>
        <v>311.47175000000004</v>
      </c>
      <c r="P63" s="40">
        <f>SUM(P60:P62)</f>
        <v>0</v>
      </c>
      <c r="Q63" s="29">
        <f t="shared" si="145"/>
        <v>-311.47175000000004</v>
      </c>
      <c r="R63" s="37">
        <f t="shared" si="146"/>
        <v>-1</v>
      </c>
      <c r="T63" s="29">
        <f>SUM(T60:T62)</f>
        <v>311.47175000000004</v>
      </c>
      <c r="U63" s="40">
        <f>SUM(U60:U62)</f>
        <v>0</v>
      </c>
      <c r="V63" s="29">
        <f t="shared" si="147"/>
        <v>-311.47175000000004</v>
      </c>
      <c r="W63" s="37">
        <f t="shared" si="148"/>
        <v>-1</v>
      </c>
      <c r="Y63" s="29">
        <f>SUM(Y60:Y62)</f>
        <v>311.47175000000004</v>
      </c>
      <c r="Z63" s="40">
        <f>SUM(Z60:Z62)</f>
        <v>0</v>
      </c>
      <c r="AA63" s="29">
        <f t="shared" si="149"/>
        <v>-311.47175000000004</v>
      </c>
      <c r="AB63" s="37">
        <f t="shared" si="150"/>
        <v>-1</v>
      </c>
      <c r="AD63" s="29">
        <f>SUM(AD60:AD62)</f>
        <v>311.47175000000004</v>
      </c>
      <c r="AE63" s="40">
        <f>SUM(AE60:AE62)</f>
        <v>0</v>
      </c>
      <c r="AF63" s="29">
        <f t="shared" si="151"/>
        <v>-311.47175000000004</v>
      </c>
      <c r="AG63" s="37">
        <f t="shared" si="152"/>
        <v>-1</v>
      </c>
      <c r="AI63" s="29">
        <f>SUM(AI60:AI62)</f>
        <v>309.76016666666669</v>
      </c>
      <c r="AJ63" s="40">
        <f>SUM(AJ60:AJ62)</f>
        <v>0</v>
      </c>
      <c r="AK63" s="29">
        <f t="shared" si="141"/>
        <v>-309.76016666666669</v>
      </c>
      <c r="AL63" s="37">
        <f t="shared" si="142"/>
        <v>-1</v>
      </c>
      <c r="AN63" s="29">
        <f>SUM(AN60:AN62)</f>
        <v>311.47175000000004</v>
      </c>
      <c r="AO63" s="40">
        <f>SUM(AO60:AO62)</f>
        <v>0</v>
      </c>
      <c r="AP63" s="29">
        <f t="shared" si="153"/>
        <v>-311.47175000000004</v>
      </c>
      <c r="AQ63" s="37">
        <f t="shared" si="154"/>
        <v>-1</v>
      </c>
      <c r="AS63" s="29">
        <f>SUM(AS60:AS62)</f>
        <v>311.47175000000004</v>
      </c>
      <c r="AT63" s="40">
        <f>SUM(AT60:AT62)</f>
        <v>0</v>
      </c>
      <c r="AU63" s="29">
        <f t="shared" si="155"/>
        <v>-311.47175000000004</v>
      </c>
      <c r="AV63" s="37">
        <f t="shared" si="156"/>
        <v>-1</v>
      </c>
      <c r="AX63" s="29">
        <f>SUM(AX60:AX62)</f>
        <v>311.47175000000004</v>
      </c>
      <c r="AY63" s="40">
        <f>SUM(AY60:AY62)</f>
        <v>0</v>
      </c>
      <c r="AZ63" s="29">
        <f t="shared" si="157"/>
        <v>-311.47175000000004</v>
      </c>
      <c r="BA63" s="37">
        <f t="shared" si="158"/>
        <v>-1</v>
      </c>
      <c r="BC63" s="29">
        <f>SUM(BC60:BC62)</f>
        <v>311.47175000000004</v>
      </c>
      <c r="BD63" s="40">
        <f>SUM(BD60:BD62)</f>
        <v>0</v>
      </c>
      <c r="BE63" s="29">
        <f t="shared" si="159"/>
        <v>-311.47175000000004</v>
      </c>
      <c r="BF63" s="37">
        <f t="shared" si="160"/>
        <v>-1</v>
      </c>
      <c r="BH63" s="29">
        <f>SUM(BH60:BH62)</f>
        <v>311.47175000000004</v>
      </c>
      <c r="BI63" s="40">
        <f>SUM(BI60:BI62)</f>
        <v>0</v>
      </c>
      <c r="BJ63" s="29">
        <f t="shared" si="161"/>
        <v>-311.47175000000004</v>
      </c>
      <c r="BK63" s="37">
        <f t="shared" si="162"/>
        <v>-1</v>
      </c>
      <c r="BM63" s="29">
        <f>SUM(BM60:BM62)</f>
        <v>934.41525000000036</v>
      </c>
      <c r="BN63" s="40">
        <f>SUM(BN60:BN62)</f>
        <v>0</v>
      </c>
      <c r="BO63" s="29">
        <f t="shared" si="165"/>
        <v>-934.41525000000036</v>
      </c>
      <c r="BP63" s="37">
        <f t="shared" si="166"/>
        <v>-1</v>
      </c>
    </row>
    <row r="64" spans="2:68" s="181" customFormat="1" ht="15.75" outlineLevel="1" thickTop="1" x14ac:dyDescent="0.25">
      <c r="C64" s="183" t="s">
        <v>72</v>
      </c>
      <c r="E64" s="182">
        <f>+E63-Revenue_FY24B!F55/1000</f>
        <v>0</v>
      </c>
      <c r="J64" s="182">
        <f>+J63-Revenue_FY24B!K55/1000</f>
        <v>0</v>
      </c>
      <c r="O64" s="182">
        <f>+O63-Revenue_FY24B!P55/1000</f>
        <v>0</v>
      </c>
      <c r="T64" s="182"/>
      <c r="BM64" s="251">
        <f>BM63-((Revenue_FY24B!D55/1000)/4)</f>
        <v>0</v>
      </c>
    </row>
    <row r="66" spans="1:1" ht="15.75" x14ac:dyDescent="0.25">
      <c r="A66" s="220"/>
    </row>
  </sheetData>
  <mergeCells count="3">
    <mergeCell ref="B2:E2"/>
    <mergeCell ref="B3:E3"/>
    <mergeCell ref="B4:E4"/>
  </mergeCells>
  <pageMargins left="0.7" right="0.7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BU90"/>
  <sheetViews>
    <sheetView showGridLines="0" tabSelected="1" zoomScale="70" zoomScaleNormal="70" workbookViewId="0">
      <pane xSplit="3" ySplit="11" topLeftCell="AF12" activePane="bottomRight" state="frozen"/>
      <selection pane="topRight" activeCell="D1" sqref="D1"/>
      <selection pane="bottomLeft" activeCell="A12" sqref="A12"/>
      <selection pane="bottomRight" activeCell="AG4" sqref="AG4"/>
    </sheetView>
  </sheetViews>
  <sheetFormatPr defaultColWidth="12" defaultRowHeight="15" outlineLevelCol="1" x14ac:dyDescent="0.25"/>
  <cols>
    <col min="1" max="1" width="1.140625" customWidth="1"/>
    <col min="2" max="2" width="3.42578125" style="310" customWidth="1"/>
    <col min="3" max="3" width="49.5703125" customWidth="1"/>
    <col min="4" max="4" width="0.7109375" customWidth="1"/>
    <col min="5" max="5" width="9" customWidth="1" outlineLevel="1"/>
    <col min="6" max="6" width="12.5703125" customWidth="1" outlineLevel="1"/>
    <col min="7" max="8" width="10.85546875" customWidth="1" outlineLevel="1"/>
    <col min="9" max="9" width="2.42578125" customWidth="1" outlineLevel="1"/>
    <col min="10" max="11" width="9.42578125" customWidth="1" outlineLevel="1"/>
    <col min="12" max="13" width="10.85546875" customWidth="1" outlineLevel="1"/>
    <col min="14" max="14" width="2.42578125" style="268" customWidth="1" outlineLevel="1"/>
    <col min="15" max="16" width="9.42578125" customWidth="1" outlineLevel="1"/>
    <col min="17" max="18" width="10.85546875" customWidth="1" outlineLevel="1"/>
    <col min="19" max="19" width="2.140625" style="268" customWidth="1"/>
    <col min="20" max="20" width="9" customWidth="1" outlineLevel="1"/>
    <col min="21" max="21" width="8.28515625" customWidth="1" outlineLevel="1"/>
    <col min="22" max="22" width="9.5703125" customWidth="1" outlineLevel="1"/>
    <col min="23" max="23" width="10.85546875" customWidth="1" outlineLevel="1"/>
    <col min="24" max="24" width="2.140625" customWidth="1" outlineLevel="1"/>
    <col min="25" max="25" width="9.28515625" customWidth="1" outlineLevel="1"/>
    <col min="26" max="26" width="9" customWidth="1" outlineLevel="1"/>
    <col min="27" max="27" width="9.5703125" customWidth="1" outlineLevel="1"/>
    <col min="28" max="28" width="10.85546875" customWidth="1" outlineLevel="1"/>
    <col min="29" max="29" width="2.28515625" customWidth="1" outlineLevel="1"/>
    <col min="30" max="30" width="9" customWidth="1" outlineLevel="1"/>
    <col min="31" max="31" width="8.28515625" customWidth="1" outlineLevel="1"/>
    <col min="32" max="32" width="9.5703125" customWidth="1" outlineLevel="1"/>
    <col min="33" max="33" width="10.85546875" customWidth="1" outlineLevel="1"/>
    <col min="34" max="34" width="2.5703125" customWidth="1"/>
    <col min="35" max="35" width="9" customWidth="1" outlineLevel="1"/>
    <col min="36" max="36" width="8.5703125" customWidth="1" outlineLevel="1"/>
    <col min="37" max="37" width="12" customWidth="1" outlineLevel="1"/>
    <col min="38" max="38" width="10.7109375" customWidth="1" outlineLevel="1"/>
    <col min="39" max="39" width="1.5703125" customWidth="1" outlineLevel="1"/>
    <col min="40" max="40" width="9" customWidth="1" outlineLevel="1"/>
    <col min="41" max="41" width="9.42578125" customWidth="1" outlineLevel="1"/>
    <col min="42" max="42" width="8.5703125" customWidth="1" outlineLevel="1"/>
    <col min="43" max="43" width="10.7109375" bestFit="1" customWidth="1" outlineLevel="1"/>
    <col min="44" max="44" width="2.7109375" customWidth="1" outlineLevel="1"/>
    <col min="45" max="45" width="9" customWidth="1" outlineLevel="1"/>
    <col min="46" max="46" width="9.42578125" customWidth="1" outlineLevel="1"/>
    <col min="47" max="48" width="8.5703125" customWidth="1" outlineLevel="1"/>
    <col min="49" max="49" width="2.7109375" customWidth="1"/>
    <col min="50" max="52" width="9.5703125" customWidth="1" outlineLevel="1"/>
    <col min="53" max="53" width="12" customWidth="1" outlineLevel="1"/>
    <col min="54" max="54" width="1.7109375" customWidth="1" outlineLevel="1"/>
    <col min="55" max="55" width="9.5703125" customWidth="1" outlineLevel="1"/>
    <col min="56" max="56" width="9.42578125" customWidth="1" outlineLevel="1"/>
    <col min="57" max="57" width="9.5703125" customWidth="1" outlineLevel="1"/>
    <col min="58" max="58" width="10.85546875" customWidth="1" outlineLevel="1"/>
    <col min="59" max="59" width="0.42578125" customWidth="1" outlineLevel="1"/>
    <col min="60" max="61" width="9" customWidth="1" outlineLevel="1"/>
    <col min="62" max="62" width="9.5703125" customWidth="1" outlineLevel="1"/>
    <col min="63" max="63" width="10.85546875" customWidth="1" outlineLevel="1"/>
    <col min="64" max="64" width="2.7109375" customWidth="1"/>
    <col min="65" max="65" width="0.85546875" customWidth="1"/>
    <col min="66" max="67" width="10.140625" customWidth="1"/>
    <col min="68" max="68" width="12.140625" hidden="1" customWidth="1"/>
    <col min="69" max="69" width="12" hidden="1" customWidth="1"/>
    <col min="70" max="71" width="6" hidden="1" customWidth="1"/>
    <col min="72" max="72" width="0" hidden="1" customWidth="1"/>
    <col min="73" max="73" width="29.5703125" customWidth="1" outlineLevel="1"/>
  </cols>
  <sheetData>
    <row r="1" spans="2:72" ht="6" customHeight="1" x14ac:dyDescent="0.25">
      <c r="C1" s="2"/>
      <c r="E1" t="s">
        <v>191</v>
      </c>
    </row>
    <row r="2" spans="2:72" ht="15.75" x14ac:dyDescent="0.25">
      <c r="B2" s="375" t="s">
        <v>1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Y2" s="76"/>
    </row>
    <row r="3" spans="2:72" ht="15.75" x14ac:dyDescent="0.25">
      <c r="B3" s="375" t="s">
        <v>54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Y3" s="76"/>
    </row>
    <row r="4" spans="2:72" ht="15.75" x14ac:dyDescent="0.25">
      <c r="B4" s="376" t="s">
        <v>196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</row>
    <row r="5" spans="2:72" ht="15.75" x14ac:dyDescent="0.25">
      <c r="B5" s="269" t="s">
        <v>19</v>
      </c>
      <c r="C5" s="270">
        <f>+Cover!$L$4</f>
        <v>45838</v>
      </c>
      <c r="D5" s="271"/>
      <c r="E5" s="271"/>
      <c r="F5" s="272"/>
      <c r="G5" s="272"/>
      <c r="H5" s="272"/>
      <c r="I5" s="271"/>
      <c r="J5" s="271"/>
      <c r="K5" s="272"/>
      <c r="L5" s="272"/>
      <c r="M5" s="272"/>
      <c r="N5" s="272"/>
      <c r="O5" s="271"/>
      <c r="P5" s="272"/>
      <c r="Q5" s="272"/>
      <c r="R5" s="272"/>
      <c r="S5" s="272"/>
      <c r="T5" s="271"/>
    </row>
    <row r="6" spans="2:72" ht="6.75" customHeight="1" x14ac:dyDescent="0.25">
      <c r="B6" s="323"/>
      <c r="C6" s="122"/>
      <c r="D6" s="122"/>
      <c r="E6" s="122"/>
      <c r="I6" s="122"/>
      <c r="J6" s="122"/>
      <c r="O6" s="122"/>
      <c r="T6" s="122"/>
    </row>
    <row r="7" spans="2:72" ht="21.95" customHeight="1" x14ac:dyDescent="0.45">
      <c r="C7" s="3" t="s">
        <v>214</v>
      </c>
    </row>
    <row r="8" spans="2:72" x14ac:dyDescent="0.25">
      <c r="C8" t="s">
        <v>20</v>
      </c>
      <c r="E8" s="20">
        <v>45474</v>
      </c>
      <c r="F8" s="21"/>
      <c r="G8" s="21"/>
      <c r="H8" s="21"/>
      <c r="J8" s="20">
        <v>45505</v>
      </c>
      <c r="K8" s="21"/>
      <c r="L8" s="21"/>
      <c r="M8" s="21"/>
      <c r="N8" s="273"/>
      <c r="O8" s="20">
        <v>45536</v>
      </c>
      <c r="P8" s="21"/>
      <c r="Q8" s="21"/>
      <c r="R8" s="21"/>
      <c r="S8" s="273"/>
      <c r="T8" s="20">
        <v>45566</v>
      </c>
      <c r="U8" s="21"/>
      <c r="V8" s="21"/>
      <c r="W8" s="21"/>
      <c r="Y8" s="20">
        <v>45597</v>
      </c>
      <c r="Z8" s="21"/>
      <c r="AA8" s="21"/>
      <c r="AB8" s="21"/>
      <c r="AD8" s="20">
        <f>+EOMONTH(Y8,1)</f>
        <v>45657</v>
      </c>
      <c r="AE8" s="21"/>
      <c r="AF8" s="21"/>
      <c r="AG8" s="21"/>
      <c r="AI8" s="20">
        <f>+EOMONTH(AD8,1)</f>
        <v>45688</v>
      </c>
      <c r="AJ8" s="21"/>
      <c r="AK8" s="21"/>
      <c r="AL8" s="21"/>
      <c r="AN8" s="20">
        <f>+EOMONTH(AI8,1)</f>
        <v>45716</v>
      </c>
      <c r="AO8" s="21"/>
      <c r="AP8" s="21"/>
      <c r="AQ8" s="21"/>
      <c r="AS8" s="20">
        <f>+EOMONTH(AN8,1)</f>
        <v>45747</v>
      </c>
      <c r="AT8" s="21"/>
      <c r="AU8" s="21"/>
      <c r="AV8" s="21"/>
      <c r="AX8" s="20">
        <f>+EOMONTH(AS8,1)</f>
        <v>45777</v>
      </c>
      <c r="AY8" s="21"/>
      <c r="AZ8" s="21"/>
      <c r="BA8" s="21"/>
      <c r="BC8" s="20">
        <f>+EOMONTH(AX8,1)</f>
        <v>45808</v>
      </c>
      <c r="BD8" s="21"/>
      <c r="BE8" s="21"/>
      <c r="BF8" s="21"/>
      <c r="BH8" s="20">
        <f>+EOMONTH(BC8,1)</f>
        <v>45838</v>
      </c>
      <c r="BI8" s="21"/>
      <c r="BJ8" s="21"/>
      <c r="BK8" s="21"/>
      <c r="BN8" s="106" t="s">
        <v>21</v>
      </c>
      <c r="BO8" s="107"/>
      <c r="BP8" s="107"/>
      <c r="BQ8" s="107"/>
    </row>
    <row r="9" spans="2:72" hidden="1" x14ac:dyDescent="0.25">
      <c r="E9" s="20">
        <f>+EOMONTH(E8,0)</f>
        <v>45504</v>
      </c>
      <c r="F9" s="21"/>
      <c r="G9" s="21"/>
      <c r="H9" s="21"/>
      <c r="J9" s="20">
        <f>+EOMONTH(J8,0)</f>
        <v>45535</v>
      </c>
      <c r="K9" s="21"/>
      <c r="L9" s="21"/>
      <c r="M9" s="21"/>
      <c r="N9" s="273"/>
      <c r="O9" s="20">
        <f>+EOMONTH(O8,0)</f>
        <v>45565</v>
      </c>
      <c r="P9" s="21"/>
      <c r="Q9" s="21"/>
      <c r="R9" s="21"/>
      <c r="S9" s="273"/>
      <c r="T9" s="20">
        <f>+EOMONTH(T8,0)</f>
        <v>45596</v>
      </c>
      <c r="U9" s="21"/>
      <c r="V9" s="21"/>
      <c r="W9" s="21"/>
      <c r="Y9" s="20">
        <f>+EOMONTH(Y8,0)</f>
        <v>45626</v>
      </c>
      <c r="Z9" s="21"/>
      <c r="AA9" s="21"/>
      <c r="AB9" s="21"/>
      <c r="AD9" s="20">
        <f>+EOMONTH(AD8,0)</f>
        <v>45657</v>
      </c>
      <c r="AE9" s="21"/>
      <c r="AF9" s="21"/>
      <c r="AG9" s="21"/>
      <c r="AI9" s="20">
        <f>+EOMONTH(AI8,0)</f>
        <v>45688</v>
      </c>
      <c r="AJ9" s="21"/>
      <c r="AK9" s="21"/>
      <c r="AL9" s="21"/>
      <c r="AN9" s="20">
        <f>+EOMONTH(AN8,0)</f>
        <v>45716</v>
      </c>
      <c r="AO9" s="21"/>
      <c r="AP9" s="21"/>
      <c r="AQ9" s="21"/>
      <c r="AS9" s="20">
        <f>+EOMONTH(AS8,0)</f>
        <v>45747</v>
      </c>
      <c r="AT9" s="21"/>
      <c r="AU9" s="21"/>
      <c r="AV9" s="21"/>
      <c r="AX9" s="20">
        <f>+EOMONTH(AX8,0)</f>
        <v>45777</v>
      </c>
      <c r="AY9" s="21"/>
      <c r="AZ9" s="21"/>
      <c r="BA9" s="21"/>
      <c r="BC9" s="20">
        <f>+EOMONTH(BC8,0)</f>
        <v>45808</v>
      </c>
      <c r="BD9" s="21"/>
      <c r="BE9" s="21"/>
      <c r="BF9" s="21"/>
      <c r="BH9" s="20">
        <f>+EOMONTH(BH8,0)</f>
        <v>45838</v>
      </c>
      <c r="BI9" s="21"/>
      <c r="BJ9" s="21"/>
      <c r="BK9" s="21"/>
      <c r="BN9" s="106" t="e">
        <f>+EOMONTH(BN8,0)</f>
        <v>#VALUE!</v>
      </c>
      <c r="BO9" s="107"/>
      <c r="BP9" s="107"/>
      <c r="BQ9" s="107"/>
    </row>
    <row r="10" spans="2:72" s="5" customFormat="1" ht="45" customHeight="1" collapsed="1" x14ac:dyDescent="0.25">
      <c r="B10" s="324"/>
      <c r="C10" s="22" t="s">
        <v>32</v>
      </c>
      <c r="D10" s="4"/>
      <c r="E10" s="22" t="str">
        <f>+TEXT(E$8,"MMM-YY ") &amp; "Budget"</f>
        <v>Jul-24 Budget</v>
      </c>
      <c r="F10" s="22" t="str">
        <f>+TEXT(E$8,"MMM-YY ") &amp; "Actual"</f>
        <v>Jul-24 Actual</v>
      </c>
      <c r="G10" s="22" t="str">
        <f>+TEXT(E$8,"MMM-YY ") &amp; "Variance ($)"</f>
        <v>Jul-24 Variance ($)</v>
      </c>
      <c r="H10" s="22" t="str">
        <f>+TEXT(E$8,"MMM-YY ") &amp; "Variance (%)"</f>
        <v>Jul-24 Variance (%)</v>
      </c>
      <c r="I10" s="4"/>
      <c r="J10" s="22" t="str">
        <f>+TEXT(J$8,"MMM-YY ") &amp; "Budget"</f>
        <v>Aug-24 Budget</v>
      </c>
      <c r="K10" s="22" t="str">
        <f>+TEXT(J$8,"MMM-YY ") &amp; "Actual"</f>
        <v>Aug-24 Actual</v>
      </c>
      <c r="L10" s="22" t="str">
        <f>+TEXT(J$8,"MMM-YY ") &amp; "Variance ($)"</f>
        <v>Aug-24 Variance ($)</v>
      </c>
      <c r="M10" s="22" t="str">
        <f>+TEXT(J$8,"MMM-YY ") &amp; "Variance (%)"</f>
        <v>Aug-24 Variance (%)</v>
      </c>
      <c r="N10" s="274"/>
      <c r="O10" s="22" t="str">
        <f>+TEXT(O$8,"MMM-YY ") &amp; "Budget"</f>
        <v>Sep-24 Budget</v>
      </c>
      <c r="P10" s="22" t="str">
        <f>+TEXT(O$8,"MMM-YY ") &amp; "Actual"</f>
        <v>Sep-24 Actual</v>
      </c>
      <c r="Q10" s="22" t="str">
        <f>+TEXT(O$8,"MMM-YY ") &amp; "Variance ($)"</f>
        <v>Sep-24 Variance ($)</v>
      </c>
      <c r="R10" s="22" t="str">
        <f>+TEXT(O$8,"MMM-YY ") &amp; "Variance (%)"</f>
        <v>Sep-24 Variance (%)</v>
      </c>
      <c r="S10" s="274"/>
      <c r="T10" s="22" t="str">
        <f>+TEXT(T$8,"MMM-YY ") &amp; "Budget"</f>
        <v>Oct-24 Budget</v>
      </c>
      <c r="U10" s="22" t="str">
        <f>+TEXT(T$8,"MMM-YY ") &amp; "Actual"</f>
        <v>Oct-24 Actual</v>
      </c>
      <c r="V10" s="22" t="str">
        <f>+TEXT(T$8,"MMM-YY ") &amp; "Variance ($)"</f>
        <v>Oct-24 Variance ($)</v>
      </c>
      <c r="W10" s="22" t="str">
        <f>+TEXT(T$8,"MMM-YY ") &amp; "Variance (%)"</f>
        <v>Oct-24 Variance (%)</v>
      </c>
      <c r="X10" s="4"/>
      <c r="Y10" s="22" t="str">
        <f>+TEXT(Y$8,"MMM-YY ") &amp; "Budget"</f>
        <v>Nov-24 Budget</v>
      </c>
      <c r="Z10" s="22" t="str">
        <f>+TEXT(Y$8,"MMM-YY ") &amp; "Actual"</f>
        <v>Nov-24 Actual</v>
      </c>
      <c r="AA10" s="22" t="str">
        <f>+TEXT(Y$8,"MMM-YY ") &amp; "Variance ($)"</f>
        <v>Nov-24 Variance ($)</v>
      </c>
      <c r="AB10" s="22" t="str">
        <f>+TEXT(Y$8,"MMM-YY ") &amp; "Variance (%)"</f>
        <v>Nov-24 Variance (%)</v>
      </c>
      <c r="AC10" s="4"/>
      <c r="AD10" s="22" t="str">
        <f>+TEXT(AD$8,"MMM-YY ") &amp; "Budget"</f>
        <v>Dec-24 Budget</v>
      </c>
      <c r="AE10" s="22" t="str">
        <f>+TEXT(AD$8,"MMM-YY ") &amp; "Actual"</f>
        <v>Dec-24 Actual</v>
      </c>
      <c r="AF10" s="22" t="str">
        <f>+TEXT(AD$8,"MMM-YY ") &amp; "Variance ($)"</f>
        <v>Dec-24 Variance ($)</v>
      </c>
      <c r="AG10" s="22" t="str">
        <f>+TEXT(AD$8,"MMM-YY ") &amp; "Variance (%)"</f>
        <v>Dec-24 Variance (%)</v>
      </c>
      <c r="AH10" s="4"/>
      <c r="AI10" s="22" t="str">
        <f>+TEXT(AI$8,"MMM-YY ") &amp; "Budget"</f>
        <v>Jan-25 Budget</v>
      </c>
      <c r="AJ10" s="22" t="str">
        <f>+TEXT(AI$8,"MMM-YY ") &amp; "Actual"</f>
        <v>Jan-25 Actual</v>
      </c>
      <c r="AK10" s="22" t="str">
        <f>+TEXT(AI$8,"MMM-YY ") &amp; "Variance ($)"</f>
        <v>Jan-25 Variance ($)</v>
      </c>
      <c r="AL10" s="22" t="str">
        <f>+TEXT(AI$8,"MMM-YY ") &amp; "Variance (%)"</f>
        <v>Jan-25 Variance (%)</v>
      </c>
      <c r="AM10" s="4"/>
      <c r="AN10" s="22" t="str">
        <f>+TEXT(AN$8,"MMM-YY ") &amp; "Budget"</f>
        <v>Feb-25 Budget</v>
      </c>
      <c r="AO10" s="22" t="str">
        <f>+TEXT(AN$8,"MMM-YY ") &amp; "Actual"</f>
        <v>Feb-25 Actual</v>
      </c>
      <c r="AP10" s="22" t="str">
        <f>+TEXT(AN$8,"MMM-YY ") &amp; "Variance ($)"</f>
        <v>Feb-25 Variance ($)</v>
      </c>
      <c r="AQ10" s="22" t="str">
        <f>+TEXT(AN$8,"MMM-YY ") &amp; "Variance (%)"</f>
        <v>Feb-25 Variance (%)</v>
      </c>
      <c r="AR10" s="4"/>
      <c r="AS10" s="22" t="str">
        <f>+TEXT(AS$8,"MMM-YY ") &amp; "Budget"</f>
        <v>Mar-25 Budget</v>
      </c>
      <c r="AT10" s="22" t="str">
        <f>+TEXT(AS$8,"MMM-YY ") &amp; "Actual"</f>
        <v>Mar-25 Actual</v>
      </c>
      <c r="AU10" s="22" t="str">
        <f>+TEXT(AS$8,"MMM-YY ") &amp; "Variance ($)"</f>
        <v>Mar-25 Variance ($)</v>
      </c>
      <c r="AV10" s="22" t="str">
        <f>+TEXT(AS$8,"MMM-YY ") &amp; "Variance (%)"</f>
        <v>Mar-25 Variance (%)</v>
      </c>
      <c r="AW10" s="4"/>
      <c r="AX10" s="22" t="str">
        <f>+TEXT(AX$8,"MMM-YY ") &amp; "Budget"</f>
        <v>Apr-25 Budget</v>
      </c>
      <c r="AY10" s="22" t="str">
        <f>+TEXT(AX$8,"MMM-YY ") &amp; "Actual"</f>
        <v>Apr-25 Actual</v>
      </c>
      <c r="AZ10" s="22" t="str">
        <f>+TEXT(AX$8,"MMM-YY ") &amp; "Variance ($)"</f>
        <v>Apr-25 Variance ($)</v>
      </c>
      <c r="BA10" s="22" t="str">
        <f>+TEXT(AX$8,"MMM-YY ") &amp; "Variance (%)"</f>
        <v>Apr-25 Variance (%)</v>
      </c>
      <c r="BB10" s="4"/>
      <c r="BC10" s="22" t="str">
        <f>+TEXT(BC$8,"MMM-YY ") &amp; "Budget"</f>
        <v>May-25 Budget</v>
      </c>
      <c r="BD10" s="22" t="str">
        <f>+TEXT(BC$8,"MMM-YY ") &amp; "Actual"</f>
        <v>May-25 Actual</v>
      </c>
      <c r="BE10" s="22" t="str">
        <f>+TEXT(BC$8,"MMM-YY ") &amp; "Variance ($)"</f>
        <v>May-25 Variance ($)</v>
      </c>
      <c r="BF10" s="22" t="str">
        <f>+TEXT(BC$8,"MMM-YY ") &amp; "Variance (%)"</f>
        <v>May-25 Variance (%)</v>
      </c>
      <c r="BG10" s="4"/>
      <c r="BH10" s="22" t="str">
        <f>+TEXT(BH$8,"MMM-YY ") &amp; "Budget"</f>
        <v>Jun-25 Budget</v>
      </c>
      <c r="BI10" s="22" t="str">
        <f>+TEXT(BH$8,"MMM-YY ") &amp; "Actual"</f>
        <v>Jun-25 Actual</v>
      </c>
      <c r="BJ10" s="22" t="str">
        <f>+TEXT(BH$8,"MMM-YY ") &amp; "Variance ($)"</f>
        <v>Jun-25 Variance ($)</v>
      </c>
      <c r="BK10" s="22" t="str">
        <f>+TEXT(BH$8,"MMM-YY ") &amp; "Variance (%)"</f>
        <v>Jun-25 Variance (%)</v>
      </c>
      <c r="BL10" s="4"/>
      <c r="BM10" s="4"/>
      <c r="BN10" s="108" t="s">
        <v>73</v>
      </c>
      <c r="BO10" s="108" t="str">
        <f>+TEXT(BN$8,"MMM-YY ") &amp; "Actual"</f>
        <v>YTD Actual</v>
      </c>
      <c r="BP10" s="108" t="str">
        <f>+TEXT(BN$8,"MMM-YY ") &amp; "Variance ($)"</f>
        <v>YTD Variance ($)</v>
      </c>
      <c r="BQ10" s="108" t="str">
        <f>+TEXT(BN$8,"MMM-YY ") &amp; "Variance (%)"</f>
        <v>YTD Variance (%)</v>
      </c>
    </row>
    <row r="11" spans="2:72" ht="9.75" customHeight="1" x14ac:dyDescent="0.25"/>
    <row r="12" spans="2:72" x14ac:dyDescent="0.25">
      <c r="B12" s="325" t="s">
        <v>23</v>
      </c>
      <c r="C12" s="94" t="s">
        <v>74</v>
      </c>
      <c r="D12" s="6"/>
      <c r="I12" s="6"/>
      <c r="BN12" s="244"/>
      <c r="BO12" s="38"/>
      <c r="BP12" s="8"/>
      <c r="BQ12" s="33"/>
    </row>
    <row r="13" spans="2:72" s="291" customFormat="1" x14ac:dyDescent="0.25">
      <c r="B13" s="310">
        <v>34</v>
      </c>
      <c r="C13" s="327" t="s">
        <v>215</v>
      </c>
      <c r="E13" s="321">
        <f>+_xlfn.XLOOKUP($B13,Expenses_FY25!$B:$B,Expenses_FY25!S:S)/1000</f>
        <v>157.89599999999999</v>
      </c>
      <c r="F13" s="319">
        <f>221397945.33/1000000</f>
        <v>221.39794533000003</v>
      </c>
      <c r="G13" s="343">
        <f>E13-F13</f>
        <v>-63.501945330000041</v>
      </c>
      <c r="H13" s="351">
        <f>IFERROR(G13/E13,"n.a.")</f>
        <v>-0.40217576968384283</v>
      </c>
      <c r="I13" s="352"/>
      <c r="J13" s="321">
        <f>+_xlfn.XLOOKUP($B13,Expenses_FY25!$B:$B,Expenses_FY25!T:T)/1000</f>
        <v>157.89599999999999</v>
      </c>
      <c r="K13" s="319">
        <f>193077071.59/1000000</f>
        <v>193.07707159</v>
      </c>
      <c r="L13" s="343">
        <f>J13-K13</f>
        <v>-35.181071590000016</v>
      </c>
      <c r="M13" s="351">
        <f>IFERROR(L13/J13,"n.a.")</f>
        <v>-0.22281167090996618</v>
      </c>
      <c r="N13" s="353"/>
      <c r="O13" s="321">
        <f>+_xlfn.XLOOKUP($B13,Expenses_FY25!$B:$B,Expenses_FY25!U:U)/1000</f>
        <v>157.89599999999999</v>
      </c>
      <c r="P13" s="319">
        <f>188977937.82/1000000</f>
        <v>188.97793781999999</v>
      </c>
      <c r="Q13" s="343">
        <f>O13-P13</f>
        <v>-31.081937820000007</v>
      </c>
      <c r="R13" s="351">
        <f>IFERROR(Q13/O13,"n.a.")</f>
        <v>-0.19685069805441563</v>
      </c>
      <c r="S13" s="353"/>
      <c r="T13" s="321">
        <f>+_xlfn.XLOOKUP($B13,Expenses_FY25!$B:$B,Expenses_FY25!V:V)/1000</f>
        <v>157.89599999999999</v>
      </c>
      <c r="U13" s="319">
        <f>182140112.77/1000000</f>
        <v>182.14011277</v>
      </c>
      <c r="V13" s="343">
        <f>T13-U13</f>
        <v>-24.244112770000015</v>
      </c>
      <c r="W13" s="351">
        <f>IFERROR(V13/T13,"n.a.")</f>
        <v>-0.15354481918477997</v>
      </c>
      <c r="X13" s="352"/>
      <c r="Y13" s="321">
        <f>+_xlfn.XLOOKUP($B13,Expenses_FY25!$B:$B,Expenses_FY25!W:W)/1000</f>
        <v>157.89599999999999</v>
      </c>
      <c r="Z13" s="319">
        <f>166137637.36/1000000</f>
        <v>166.13763736000001</v>
      </c>
      <c r="AA13" s="343">
        <f>Y13-Z13</f>
        <v>-8.241637360000027</v>
      </c>
      <c r="AB13" s="351">
        <f>IFERROR(AA13/Y13,"n.a.")</f>
        <v>-5.2196619040381184E-2</v>
      </c>
      <c r="AC13" s="352"/>
      <c r="AD13" s="321">
        <f>+_xlfn.XLOOKUP($B13,Expenses_FY25!$B:$B,Expenses_FY25!X:X)/1000</f>
        <v>157.89599999999999</v>
      </c>
      <c r="AE13" s="319">
        <f>133685417.17/1000000</f>
        <v>133.68541716999999</v>
      </c>
      <c r="AF13" s="343">
        <f>AD13-AE13</f>
        <v>24.210582829999993</v>
      </c>
      <c r="AG13" s="351">
        <f>IFERROR(AF13/AD13,"n.a.")</f>
        <v>0.15333246459694985</v>
      </c>
      <c r="AH13" s="352"/>
      <c r="AI13" s="321">
        <f>+_xlfn.XLOOKUP($B13,Expenses_FY25!$B:$B,Expenses_FY25!V:V)/1000</f>
        <v>157.89599999999999</v>
      </c>
      <c r="AJ13" s="319">
        <f>156178633.28/1000000</f>
        <v>156.17863328000001</v>
      </c>
      <c r="AK13" s="343">
        <f>AI13-AJ13</f>
        <v>1.7173667199999727</v>
      </c>
      <c r="AL13" s="351">
        <f>IFERROR(AK13/AI13,"n.a.")</f>
        <v>1.0876568880782115E-2</v>
      </c>
      <c r="AM13" s="352"/>
      <c r="AN13" s="321">
        <f>+_xlfn.XLOOKUP($B13,Expenses_FY25!$B:$B,Expenses_FY25!W:W)/1000</f>
        <v>157.89599999999999</v>
      </c>
      <c r="AO13" s="319">
        <f>120386386.53/1000000</f>
        <v>120.38638653</v>
      </c>
      <c r="AP13" s="343">
        <f>AN13-AO13</f>
        <v>37.509613469999991</v>
      </c>
      <c r="AQ13" s="351">
        <f>IFERROR(AP13/AN13,"n.a.")</f>
        <v>0.23755898483812127</v>
      </c>
      <c r="AR13" s="352"/>
      <c r="AS13" s="321">
        <f>+_xlfn.XLOOKUP($B13,Expenses_FY25!$B:$B,Expenses_FY25!X:X)/1000</f>
        <v>157.89599999999999</v>
      </c>
      <c r="AT13" s="319">
        <f>160549157.22/1000000</f>
        <v>160.54915722000001</v>
      </c>
      <c r="AU13" s="343">
        <f>AS13-AT13</f>
        <v>-2.6531572200000255</v>
      </c>
      <c r="AV13" s="351">
        <f>IFERROR(AU13/AS13,"n.a.")</f>
        <v>-1.6803194634443089E-2</v>
      </c>
      <c r="AW13" s="352"/>
      <c r="AX13" s="321">
        <f>+_xlfn.XLOOKUP($B13,Expenses_FY25!$B:$B,Expenses_FY25!Y:Y)/1000</f>
        <v>157.89599999999999</v>
      </c>
      <c r="AY13" s="319">
        <f>118344916.32/1000000</f>
        <v>118.34491632</v>
      </c>
      <c r="AZ13" s="343">
        <f>AX13-AY13</f>
        <v>39.551083679999991</v>
      </c>
      <c r="BA13" s="351">
        <f>IFERROR(AZ13/AX13,"n.a.")</f>
        <v>0.2504881927344581</v>
      </c>
      <c r="BB13" s="352"/>
      <c r="BC13" s="321">
        <f>+_xlfn.XLOOKUP($B13,Expenses_FY25!$B:$B,Expenses_FY25!Z:Z)/1000</f>
        <v>157.89599999999999</v>
      </c>
      <c r="BD13" s="319">
        <f>149680774.42/1000000</f>
        <v>149.68077441999998</v>
      </c>
      <c r="BE13" s="343">
        <f>BC13-BD13</f>
        <v>8.2152255800000091</v>
      </c>
      <c r="BF13" s="351">
        <f>IFERROR(BE13/BC13,"n.a.")</f>
        <v>5.2029345771900555E-2</v>
      </c>
      <c r="BG13" s="352"/>
      <c r="BH13" s="321">
        <f>+_xlfn.XLOOKUP($B13,Expenses_FY25!$B:$B,Expenses_FY25!AA:AA)/1000</f>
        <v>157.89599999999999</v>
      </c>
      <c r="BI13" s="319">
        <f>158257346.72/1000000</f>
        <v>158.25734671999999</v>
      </c>
      <c r="BJ13" s="343">
        <f>BH13-BI13</f>
        <v>-0.36134672000000023</v>
      </c>
      <c r="BK13" s="351">
        <f>IFERROR(BJ13/BH13,"n.a.")</f>
        <v>-2.2885109185793195E-3</v>
      </c>
      <c r="BL13" s="352"/>
      <c r="BM13" s="352"/>
      <c r="BN13" s="321">
        <f>+E13+J13+O13+T13+Y13+AD13+AI13+AN13+AS13+AX13+BC13+BH13</f>
        <v>1894.7519999999997</v>
      </c>
      <c r="BO13" s="319">
        <f>+U13+Z13+AE13+P13+K13+F13+AJ13+AO13+AT13+AY13+BD13+BI13</f>
        <v>1948.8133365300002</v>
      </c>
      <c r="BP13" s="292">
        <f>BN13-BO13</f>
        <v>-54.061336530000517</v>
      </c>
      <c r="BQ13" s="293">
        <f t="shared" ref="BQ13:BQ15" si="0">IFERROR(BP13/BN13,"n.a.")</f>
        <v>-2.8532143800349873E-2</v>
      </c>
      <c r="BR13" s="294">
        <f>SUM(E13,J13,O13,T13,Y13,AD13)-BN13</f>
        <v>-947.37599999999986</v>
      </c>
      <c r="BS13" s="295">
        <f>SUM(F13,K13,P13,U13,Z13,AE13)-BO13</f>
        <v>-863.39721449000035</v>
      </c>
      <c r="BT13" s="291" t="s">
        <v>192</v>
      </c>
    </row>
    <row r="14" spans="2:72" x14ac:dyDescent="0.25">
      <c r="B14" s="310">
        <f>+MAX($B$1:B13)+1</f>
        <v>35</v>
      </c>
      <c r="C14" s="15" t="s">
        <v>76</v>
      </c>
      <c r="E14" s="315"/>
      <c r="F14" s="316"/>
      <c r="G14" s="317"/>
      <c r="H14" s="275"/>
      <c r="I14" s="268"/>
      <c r="J14" s="315"/>
      <c r="K14" s="316"/>
      <c r="L14" s="317"/>
      <c r="M14" s="275"/>
      <c r="N14" s="275"/>
      <c r="O14" s="315"/>
      <c r="P14" s="316"/>
      <c r="Q14" s="317"/>
      <c r="R14" s="275"/>
      <c r="S14" s="275"/>
      <c r="T14" s="315"/>
      <c r="U14" s="316"/>
      <c r="V14" s="317"/>
      <c r="W14" s="275"/>
      <c r="X14" s="268"/>
      <c r="Y14" s="315"/>
      <c r="Z14" s="316"/>
      <c r="AA14" s="317"/>
      <c r="AB14" s="275"/>
      <c r="AC14" s="268"/>
      <c r="AD14" s="315"/>
      <c r="AE14" s="316"/>
      <c r="AF14" s="317"/>
      <c r="AG14" s="275"/>
      <c r="AH14" s="268"/>
      <c r="AI14" s="315"/>
      <c r="AJ14" s="316"/>
      <c r="AK14" s="317"/>
      <c r="AL14" s="275"/>
      <c r="AM14" s="268"/>
      <c r="AN14" s="315"/>
      <c r="AO14" s="316"/>
      <c r="AP14" s="317"/>
      <c r="AQ14" s="275"/>
      <c r="AR14" s="268"/>
      <c r="AS14" s="315"/>
      <c r="AT14" s="316"/>
      <c r="AU14" s="317"/>
      <c r="AV14" s="275"/>
      <c r="AW14" s="268"/>
      <c r="AX14" s="315"/>
      <c r="AY14" s="316"/>
      <c r="AZ14" s="317"/>
      <c r="BA14" s="275"/>
      <c r="BB14" s="268"/>
      <c r="BC14" s="315"/>
      <c r="BD14" s="316"/>
      <c r="BE14" s="317"/>
      <c r="BF14" s="275"/>
      <c r="BG14" s="268"/>
      <c r="BH14" s="315"/>
      <c r="BI14" s="316"/>
      <c r="BJ14" s="317"/>
      <c r="BK14" s="275"/>
      <c r="BL14" s="268"/>
      <c r="BM14" s="268"/>
      <c r="BN14" s="318"/>
      <c r="BO14" s="38"/>
      <c r="BP14" s="8">
        <f t="shared" ref="BP14:BP15" si="1">BN14-BO14</f>
        <v>0</v>
      </c>
      <c r="BQ14" s="33" t="str">
        <f t="shared" si="0"/>
        <v>n.a.</v>
      </c>
    </row>
    <row r="15" spans="2:72" x14ac:dyDescent="0.25">
      <c r="B15" s="310">
        <f>+MAX($B$1:B14)+1</f>
        <v>36</v>
      </c>
      <c r="C15" s="15" t="s">
        <v>77</v>
      </c>
      <c r="E15" s="315"/>
      <c r="F15" s="316"/>
      <c r="G15" s="317"/>
      <c r="H15" s="275"/>
      <c r="I15" s="268"/>
      <c r="J15" s="315"/>
      <c r="K15" s="316"/>
      <c r="L15" s="317"/>
      <c r="M15" s="275"/>
      <c r="N15" s="275"/>
      <c r="O15" s="315"/>
      <c r="P15" s="316"/>
      <c r="Q15" s="317"/>
      <c r="R15" s="275"/>
      <c r="S15" s="275"/>
      <c r="T15" s="315"/>
      <c r="U15" s="316"/>
      <c r="V15" s="317"/>
      <c r="W15" s="275"/>
      <c r="X15" s="268"/>
      <c r="Y15" s="315"/>
      <c r="Z15" s="316"/>
      <c r="AA15" s="317"/>
      <c r="AB15" s="275"/>
      <c r="AC15" s="268"/>
      <c r="AD15" s="315"/>
      <c r="AE15" s="316"/>
      <c r="AF15" s="317"/>
      <c r="AG15" s="275"/>
      <c r="AH15" s="268"/>
      <c r="AI15" s="315"/>
      <c r="AJ15" s="316"/>
      <c r="AK15" s="317"/>
      <c r="AL15" s="275"/>
      <c r="AM15" s="268"/>
      <c r="AN15" s="315"/>
      <c r="AO15" s="316"/>
      <c r="AP15" s="317"/>
      <c r="AQ15" s="275"/>
      <c r="AR15" s="268"/>
      <c r="AS15" s="315"/>
      <c r="AT15" s="316"/>
      <c r="AU15" s="317"/>
      <c r="AV15" s="275"/>
      <c r="AW15" s="268"/>
      <c r="AX15" s="315"/>
      <c r="AY15" s="316"/>
      <c r="AZ15" s="317"/>
      <c r="BA15" s="275"/>
      <c r="BB15" s="268"/>
      <c r="BC15" s="315"/>
      <c r="BD15" s="316"/>
      <c r="BE15" s="317"/>
      <c r="BF15" s="275"/>
      <c r="BG15" s="268"/>
      <c r="BH15" s="315"/>
      <c r="BI15" s="316"/>
      <c r="BJ15" s="317"/>
      <c r="BK15" s="275"/>
      <c r="BL15" s="268"/>
      <c r="BM15" s="268"/>
      <c r="BN15" s="318"/>
      <c r="BO15" s="38"/>
      <c r="BP15" s="8">
        <f t="shared" si="1"/>
        <v>0</v>
      </c>
      <c r="BQ15" s="33" t="str">
        <f t="shared" si="0"/>
        <v>n.a.</v>
      </c>
    </row>
    <row r="16" spans="2:72" s="5" customFormat="1" ht="15.75" thickBot="1" x14ac:dyDescent="0.3">
      <c r="B16" s="324"/>
      <c r="C16" s="95" t="s">
        <v>78</v>
      </c>
      <c r="E16" s="241">
        <f>SUM(E13:E15)</f>
        <v>157.89599999999999</v>
      </c>
      <c r="F16" s="241">
        <f>SUM(F13:F15)</f>
        <v>221.39794533000003</v>
      </c>
      <c r="G16" s="241">
        <f t="shared" ref="G16" si="2">E16-F16</f>
        <v>-63.501945330000041</v>
      </c>
      <c r="H16" s="37">
        <f>IFERROR(G16/E16,"")</f>
        <v>-0.40217576968384283</v>
      </c>
      <c r="J16" s="30">
        <f>SUM(J13:J15)</f>
        <v>157.89599999999999</v>
      </c>
      <c r="K16" s="30">
        <f>SUM(K13:K15)</f>
        <v>193.07707159</v>
      </c>
      <c r="L16" s="30">
        <f t="shared" ref="L16" si="3">J16-K16</f>
        <v>-35.181071590000016</v>
      </c>
      <c r="M16" s="37">
        <f>IFERROR(L16/J16,"")</f>
        <v>-0.22281167090996618</v>
      </c>
      <c r="N16" s="276"/>
      <c r="O16" s="30">
        <f>SUM(O13:O15)</f>
        <v>157.89599999999999</v>
      </c>
      <c r="P16" s="30">
        <f>SUM(P13:P15)</f>
        <v>188.97793781999999</v>
      </c>
      <c r="Q16" s="30">
        <f t="shared" ref="Q16" si="4">O16-P16</f>
        <v>-31.081937820000007</v>
      </c>
      <c r="R16" s="37">
        <f>IFERROR(Q16/O16,"")</f>
        <v>-0.19685069805441563</v>
      </c>
      <c r="S16" s="276"/>
      <c r="T16" s="30">
        <f>SUM(T13:T15)</f>
        <v>157.89599999999999</v>
      </c>
      <c r="U16" s="30">
        <f>SUM(U13:U15)</f>
        <v>182.14011277</v>
      </c>
      <c r="V16" s="30">
        <f t="shared" ref="V16" si="5">T16-U16</f>
        <v>-24.244112770000015</v>
      </c>
      <c r="W16" s="37">
        <f>IFERROR(V16/T16,"")</f>
        <v>-0.15354481918477997</v>
      </c>
      <c r="Y16" s="30">
        <f>SUM(Y13:Y15)</f>
        <v>157.89599999999999</v>
      </c>
      <c r="Z16" s="30">
        <f>SUM(Z13:Z15)</f>
        <v>166.13763736000001</v>
      </c>
      <c r="AA16" s="30">
        <f t="shared" ref="AA16" si="6">Y16-Z16</f>
        <v>-8.241637360000027</v>
      </c>
      <c r="AB16" s="37">
        <f>IFERROR(AA16/Y16,"")</f>
        <v>-5.2196619040381184E-2</v>
      </c>
      <c r="AD16" s="30">
        <f>SUM(AD13:AD15)</f>
        <v>157.89599999999999</v>
      </c>
      <c r="AE16" s="40">
        <f>SUM(AE13:AE15)</f>
        <v>133.68541716999999</v>
      </c>
      <c r="AF16" s="30">
        <f t="shared" ref="AF16" si="7">AD16-AE16</f>
        <v>24.210582829999993</v>
      </c>
      <c r="AG16" s="37">
        <f>IFERROR(AF16/AD16,"")</f>
        <v>0.15333246459694985</v>
      </c>
      <c r="AI16" s="30">
        <f>SUM(AI13:AI15)</f>
        <v>157.89599999999999</v>
      </c>
      <c r="AJ16" s="40">
        <f>SUM(AJ13:AJ15)</f>
        <v>156.17863328000001</v>
      </c>
      <c r="AK16" s="30">
        <f t="shared" ref="AK16" si="8">AI16-AJ16</f>
        <v>1.7173667199999727</v>
      </c>
      <c r="AL16" s="37">
        <f>IFERROR(AK16/AI16,"")</f>
        <v>1.0876568880782115E-2</v>
      </c>
      <c r="AN16" s="30">
        <f>SUM(AN13:AN15)</f>
        <v>157.89599999999999</v>
      </c>
      <c r="AO16" s="40">
        <f>SUM(AO13:AO15)</f>
        <v>120.38638653</v>
      </c>
      <c r="AP16" s="30">
        <f t="shared" ref="AP16" si="9">AN16-AO16</f>
        <v>37.509613469999991</v>
      </c>
      <c r="AQ16" s="37">
        <f>IFERROR(AP16/AN16,"")</f>
        <v>0.23755898483812127</v>
      </c>
      <c r="AS16" s="30">
        <f>SUM(AS13:AS15)</f>
        <v>157.89599999999999</v>
      </c>
      <c r="AT16" s="40">
        <f>SUM(AT13:AT15)</f>
        <v>160.54915722000001</v>
      </c>
      <c r="AU16" s="30">
        <f t="shared" ref="AU16" si="10">AS16-AT16</f>
        <v>-2.6531572200000255</v>
      </c>
      <c r="AV16" s="37">
        <f>IFERROR(AU16/AS16,"")</f>
        <v>-1.6803194634443089E-2</v>
      </c>
      <c r="AX16" s="30">
        <f>SUM(AX13:AX15)</f>
        <v>157.89599999999999</v>
      </c>
      <c r="AY16" s="40">
        <f>SUM(AY13:AY15)</f>
        <v>118.34491632</v>
      </c>
      <c r="AZ16" s="30">
        <f t="shared" ref="AZ16" si="11">AX16-AY16</f>
        <v>39.551083679999991</v>
      </c>
      <c r="BA16" s="37">
        <f>IFERROR(AZ16/AX16,"")</f>
        <v>0.2504881927344581</v>
      </c>
      <c r="BC16" s="30">
        <f>SUM(BC13:BC15)</f>
        <v>157.89599999999999</v>
      </c>
      <c r="BD16" s="40">
        <f>SUM(BD13:BD15)</f>
        <v>149.68077441999998</v>
      </c>
      <c r="BE16" s="30">
        <f t="shared" ref="BE16" si="12">BC16-BD16</f>
        <v>8.2152255800000091</v>
      </c>
      <c r="BF16" s="37">
        <f>IFERROR(BE16/BC16,"")</f>
        <v>5.2029345771900555E-2</v>
      </c>
      <c r="BH16" s="30">
        <f>SUM(BH13:BH15)</f>
        <v>157.89599999999999</v>
      </c>
      <c r="BI16" s="40">
        <f>SUM(BI13:BI15)</f>
        <v>158.25734671999999</v>
      </c>
      <c r="BJ16" s="30">
        <f t="shared" ref="BJ16" si="13">BH16-BI16</f>
        <v>-0.36134672000000023</v>
      </c>
      <c r="BK16" s="37">
        <f>IFERROR(BJ16/BH16,"")</f>
        <v>-2.2885109185793195E-3</v>
      </c>
      <c r="BN16" s="241">
        <f>SUM(BN13:BN15)</f>
        <v>1894.7519999999997</v>
      </c>
      <c r="BO16" s="349">
        <f>SUM(BO13:BO15)</f>
        <v>1948.8133365300002</v>
      </c>
      <c r="BP16" s="30">
        <f>BN16-BO16</f>
        <v>-54.061336530000517</v>
      </c>
      <c r="BQ16" s="37">
        <f>IFERROR(BP16/BN16,"")</f>
        <v>-2.8532143800349873E-2</v>
      </c>
    </row>
    <row r="17" spans="1:73" ht="15.75" thickTop="1" x14ac:dyDescent="0.25">
      <c r="C17" s="5"/>
      <c r="D17" s="5"/>
      <c r="E17" s="98"/>
      <c r="F17" s="98"/>
      <c r="G17" s="348"/>
      <c r="H17" s="11"/>
      <c r="I17" s="5"/>
      <c r="J17" s="14"/>
      <c r="K17" s="17"/>
      <c r="L17" s="18"/>
      <c r="M17" s="11"/>
      <c r="N17" s="277"/>
      <c r="O17" s="14"/>
      <c r="P17" s="17"/>
      <c r="Q17" s="18"/>
      <c r="R17" s="11"/>
      <c r="S17" s="277"/>
      <c r="T17" s="14"/>
      <c r="U17" s="17"/>
      <c r="V17" s="18"/>
      <c r="W17" s="11"/>
      <c r="Y17" s="14"/>
      <c r="Z17" s="17"/>
      <c r="AA17" s="18"/>
      <c r="AB17" s="11"/>
      <c r="AD17" s="14"/>
      <c r="AE17" s="17"/>
      <c r="AF17" s="18"/>
      <c r="AG17" s="11"/>
      <c r="AI17" s="14"/>
      <c r="AJ17" s="17"/>
      <c r="AK17" s="18"/>
      <c r="AL17" s="39"/>
      <c r="AN17" s="14"/>
      <c r="AO17" s="17"/>
      <c r="AP17" s="18"/>
      <c r="AQ17" s="39"/>
      <c r="AS17" s="14"/>
      <c r="AT17" s="17"/>
      <c r="AU17" s="18"/>
      <c r="AV17" s="39"/>
      <c r="AX17" s="14"/>
      <c r="AY17" s="17"/>
      <c r="AZ17" s="18"/>
      <c r="BA17" s="39"/>
      <c r="BC17" s="14"/>
      <c r="BD17" s="17"/>
      <c r="BE17" s="18"/>
      <c r="BF17" s="39"/>
      <c r="BH17" s="14"/>
      <c r="BI17" s="17"/>
      <c r="BJ17" s="18"/>
      <c r="BK17" s="39"/>
      <c r="BN17" s="98"/>
      <c r="BO17" s="98"/>
      <c r="BP17" s="18"/>
    </row>
    <row r="18" spans="1:73" x14ac:dyDescent="0.25">
      <c r="B18" s="325" t="s">
        <v>31</v>
      </c>
      <c r="C18" s="94" t="s">
        <v>79</v>
      </c>
      <c r="D18" s="5"/>
      <c r="E18" s="98"/>
      <c r="F18" s="98"/>
      <c r="G18" s="348"/>
      <c r="H18" s="11"/>
      <c r="I18" s="5"/>
      <c r="J18" s="14"/>
      <c r="K18" s="17"/>
      <c r="L18" s="18"/>
      <c r="M18" s="11"/>
      <c r="N18" s="277"/>
      <c r="O18" s="14"/>
      <c r="P18" s="17"/>
      <c r="Q18" s="18"/>
      <c r="R18" s="11"/>
      <c r="S18" s="277"/>
      <c r="T18" s="14"/>
      <c r="U18" s="17"/>
      <c r="V18" s="18"/>
      <c r="W18" s="11"/>
      <c r="Y18" s="14"/>
      <c r="Z18" s="17"/>
      <c r="AA18" s="18"/>
      <c r="AB18" s="11"/>
      <c r="AD18" s="14"/>
      <c r="AE18" s="17"/>
      <c r="AF18" s="18"/>
      <c r="AG18" s="11"/>
      <c r="AI18" s="14"/>
      <c r="AJ18" s="17"/>
      <c r="AK18" s="18"/>
      <c r="AL18" s="39"/>
      <c r="AN18" s="14"/>
      <c r="AO18" s="17"/>
      <c r="AP18" s="18"/>
      <c r="AQ18" s="39"/>
      <c r="AS18" s="14"/>
      <c r="AT18" s="17"/>
      <c r="AU18" s="18"/>
      <c r="AV18" s="39"/>
      <c r="AX18" s="14"/>
      <c r="AY18" s="17"/>
      <c r="AZ18" s="18"/>
      <c r="BA18" s="39"/>
      <c r="BC18" s="14"/>
      <c r="BD18" s="17"/>
      <c r="BE18" s="18"/>
      <c r="BF18" s="39"/>
      <c r="BH18" s="14"/>
      <c r="BI18" s="17"/>
      <c r="BJ18" s="18"/>
      <c r="BK18" s="39"/>
      <c r="BN18" s="98"/>
      <c r="BO18" s="98"/>
      <c r="BP18" s="18"/>
    </row>
    <row r="19" spans="1:73" x14ac:dyDescent="0.25">
      <c r="C19" s="95" t="s">
        <v>80</v>
      </c>
      <c r="D19" s="6"/>
      <c r="E19" s="98"/>
      <c r="F19" s="98"/>
      <c r="G19" s="348"/>
      <c r="H19" s="11"/>
      <c r="I19" s="6"/>
      <c r="J19" s="14"/>
      <c r="K19" s="17"/>
      <c r="L19" s="18"/>
      <c r="M19" s="11"/>
      <c r="N19" s="277"/>
      <c r="O19" s="14"/>
      <c r="P19" s="17"/>
      <c r="Q19" s="18"/>
      <c r="R19" s="11"/>
      <c r="S19" s="277"/>
      <c r="T19" s="14"/>
      <c r="U19" s="17"/>
      <c r="V19" s="18"/>
      <c r="W19" s="11"/>
      <c r="Y19" s="14"/>
      <c r="Z19" s="17"/>
      <c r="AA19" s="18"/>
      <c r="AB19" s="11"/>
      <c r="AD19" s="14"/>
      <c r="AE19" s="17"/>
      <c r="AF19" s="18"/>
      <c r="AG19" s="11"/>
      <c r="AI19" s="14"/>
      <c r="AJ19" s="17"/>
      <c r="AK19" s="18"/>
      <c r="AL19" s="39"/>
      <c r="AN19" s="14"/>
      <c r="AO19" s="17"/>
      <c r="AP19" s="18"/>
      <c r="AQ19" s="39"/>
      <c r="AS19" s="14"/>
      <c r="AT19" s="17"/>
      <c r="AU19" s="18"/>
      <c r="AV19" s="39"/>
      <c r="AX19" s="14"/>
      <c r="AY19" s="17"/>
      <c r="AZ19" s="18"/>
      <c r="BA19" s="39"/>
      <c r="BC19" s="14"/>
      <c r="BD19" s="17"/>
      <c r="BE19" s="18"/>
      <c r="BF19" s="39"/>
      <c r="BH19" s="14"/>
      <c r="BI19" s="17"/>
      <c r="BJ19" s="18"/>
      <c r="BK19" s="39"/>
      <c r="BN19" s="98"/>
      <c r="BO19" s="98"/>
      <c r="BP19" s="18"/>
    </row>
    <row r="20" spans="1:73" s="291" customFormat="1" ht="14.25" customHeight="1" x14ac:dyDescent="0.25">
      <c r="B20" s="310">
        <f>+MAX($B$1:B19)+1</f>
        <v>37</v>
      </c>
      <c r="C20" s="327" t="s">
        <v>81</v>
      </c>
      <c r="E20" s="321">
        <f>+_xlfn.XLOOKUP($B20,Expenses_FY25!$B:$B,Expenses_FY25!S:S)/1000</f>
        <v>6.2836665833333329</v>
      </c>
      <c r="F20" s="319">
        <v>5.9391178599999996</v>
      </c>
      <c r="G20" s="343">
        <f t="shared" ref="G20:G26" si="14">E20-F20</f>
        <v>0.34454872333333331</v>
      </c>
      <c r="H20" s="351">
        <f t="shared" ref="H20:H25" si="15">IFERROR(G20/E20,"n.a.")</f>
        <v>5.4832432428418017E-2</v>
      </c>
      <c r="I20" s="352"/>
      <c r="J20" s="321">
        <f>+_xlfn.XLOOKUP($B20,Expenses_FY25!$B:$B,Expenses_FY25!T:T)/1000</f>
        <v>6.2836665833333329</v>
      </c>
      <c r="K20" s="319">
        <v>5.51958942</v>
      </c>
      <c r="L20" s="343">
        <f t="shared" ref="L20:L26" si="16">J20-K20</f>
        <v>0.76407716333333298</v>
      </c>
      <c r="M20" s="351">
        <f t="shared" ref="M20:M25" si="17">IFERROR(L20/J20,"n.a.")</f>
        <v>0.12159734339819293</v>
      </c>
      <c r="N20" s="353"/>
      <c r="O20" s="321">
        <f>+_xlfn.XLOOKUP($B20,Expenses_FY25!$B:$B,Expenses_FY25!U:U)/1000</f>
        <v>6.2836665833333329</v>
      </c>
      <c r="P20" s="319">
        <v>5.6253379299999997</v>
      </c>
      <c r="Q20" s="343">
        <f t="shared" ref="Q20:Q26" si="18">O20-P20</f>
        <v>0.65832865333333324</v>
      </c>
      <c r="R20" s="351">
        <f t="shared" ref="R20:R25" si="19">IFERROR(Q20/O20,"n.a.")</f>
        <v>0.10476823437441295</v>
      </c>
      <c r="S20" s="353"/>
      <c r="T20" s="321">
        <f>+_xlfn.XLOOKUP($B20,Expenses_FY25!$B:$B,Expenses_FY25!V:V)/1000</f>
        <v>6.2836665833333329</v>
      </c>
      <c r="U20" s="319">
        <v>6.7044791699999999</v>
      </c>
      <c r="V20" s="343">
        <f t="shared" ref="V20:V26" si="20">T20-U20</f>
        <v>-0.42081258666666699</v>
      </c>
      <c r="W20" s="351">
        <f t="shared" ref="W20:W25" si="21">IFERROR(V20/T20,"n.a.")</f>
        <v>-6.6969273605767307E-2</v>
      </c>
      <c r="X20" s="352"/>
      <c r="Y20" s="321">
        <f>+_xlfn.XLOOKUP($B20,Expenses_FY25!$B:$B,Expenses_FY25!W:W)/1000</f>
        <v>6.2836665833333329</v>
      </c>
      <c r="Z20" s="319">
        <v>5.6960799400000006</v>
      </c>
      <c r="AA20" s="343">
        <f t="shared" ref="AA20:AA26" si="22">Y20-Z20</f>
        <v>0.58758664333333233</v>
      </c>
      <c r="AB20" s="351">
        <f t="shared" ref="AB20:AB22" si="23">IFERROR(AA20/Y20,"n.a.")</f>
        <v>9.3510156139066158E-2</v>
      </c>
      <c r="AC20" s="352"/>
      <c r="AD20" s="321">
        <f>+_xlfn.XLOOKUP($B20,Expenses_FY25!$B:$B,Expenses_FY25!X:X)/1000</f>
        <v>6.2836665833333329</v>
      </c>
      <c r="AE20" s="319">
        <v>5.8409841600000005</v>
      </c>
      <c r="AF20" s="343">
        <f t="shared" ref="AF20:AF26" si="24">AD20-AE20</f>
        <v>0.44268242333333241</v>
      </c>
      <c r="AG20" s="351">
        <f t="shared" ref="AG20:AG22" si="25">IFERROR(AF20/AD20,"n.a.")</f>
        <v>7.0449699624021131E-2</v>
      </c>
      <c r="AH20" s="352"/>
      <c r="AI20" s="321">
        <f>+_xlfn.XLOOKUP($B20,Expenses_FY25!$B:$B,Expenses_FY25!V:V)/1000</f>
        <v>6.2836665833333329</v>
      </c>
      <c r="AJ20" s="319">
        <v>6.1085567800000007</v>
      </c>
      <c r="AK20" s="343">
        <f t="shared" ref="AK20:AK26" si="26">AI20-AJ20</f>
        <v>0.17510980333333226</v>
      </c>
      <c r="AL20" s="351">
        <f t="shared" ref="AL20:AL22" si="27">IFERROR(AK20/AI20,"n.a.")</f>
        <v>2.786745620746172E-2</v>
      </c>
      <c r="AM20" s="352"/>
      <c r="AN20" s="321">
        <f>+_xlfn.XLOOKUP($B20,Expenses_FY25!$B:$B,Expenses_FY25!W:W)/1000</f>
        <v>6.2836665833333329</v>
      </c>
      <c r="AO20" s="319">
        <v>5.4470960100000001</v>
      </c>
      <c r="AP20" s="343">
        <f t="shared" ref="AP20:AP26" si="28">AN20-AO20</f>
        <v>0.83657057333333285</v>
      </c>
      <c r="AQ20" s="351">
        <f t="shared" ref="AQ20:AQ22" si="29">IFERROR(AP20/AN20,"n.a.")</f>
        <v>0.13313414425142087</v>
      </c>
      <c r="AR20" s="352"/>
      <c r="AS20" s="321">
        <f>+_xlfn.XLOOKUP($B20,Expenses_FY25!$B:$B,Expenses_FY25!X:X)/1000</f>
        <v>6.2836665833333329</v>
      </c>
      <c r="AT20" s="319">
        <v>5.2082929199999999</v>
      </c>
      <c r="AU20" s="343">
        <f t="shared" ref="AU20:AU26" si="30">AS20-AT20</f>
        <v>1.0753736633333331</v>
      </c>
      <c r="AV20" s="351">
        <f t="shared" ref="AV20:AV25" si="31">IFERROR(AU20/AS20,"n.a.")</f>
        <v>0.17113792545671216</v>
      </c>
      <c r="AW20" s="352"/>
      <c r="AX20" s="321">
        <f>+_xlfn.XLOOKUP($B20,Expenses_FY25!$B:$B,Expenses_FY25!Y:Y)/1000</f>
        <v>6.2836665833333329</v>
      </c>
      <c r="AY20" s="319">
        <v>5.0078302200000007</v>
      </c>
      <c r="AZ20" s="343">
        <f t="shared" ref="AZ20:AZ26" si="32">AX20-AY20</f>
        <v>1.2758363633333323</v>
      </c>
      <c r="BA20" s="351">
        <f t="shared" ref="BA20:BA22" si="33">IFERROR(AZ20/AX20,"n.a.")</f>
        <v>0.20304011144024323</v>
      </c>
      <c r="BB20" s="352"/>
      <c r="BC20" s="321">
        <f>+_xlfn.XLOOKUP($B20,Expenses_FY25!$B:$B,Expenses_FY25!Z:Z)/1000</f>
        <v>6.2836665833333329</v>
      </c>
      <c r="BD20" s="319">
        <f>'[40]B2A YTD mgt'!$O$14/1000000</f>
        <v>8.0426264100000022</v>
      </c>
      <c r="BE20" s="343">
        <f t="shared" ref="BE20:BE26" si="34">BC20-BD20</f>
        <v>-1.7589598266666693</v>
      </c>
      <c r="BF20" s="351">
        <f t="shared" ref="BF20:BF25" si="35">IFERROR(BE20/BC20,"n.a.")</f>
        <v>-0.27992570951044693</v>
      </c>
      <c r="BG20" s="352"/>
      <c r="BH20" s="321">
        <f>+_xlfn.XLOOKUP($B20,Expenses_FY25!$B:$B,Expenses_FY25!AA:AA)/1000</f>
        <v>6.2836665833333329</v>
      </c>
      <c r="BI20" s="319">
        <f>'[40]B2A YTD mgt'!$P$14/1000000</f>
        <v>8.9871515399999993</v>
      </c>
      <c r="BJ20" s="343">
        <f t="shared" ref="BJ20:BJ26" si="36">BH20-BI20</f>
        <v>-2.7034849566666663</v>
      </c>
      <c r="BK20" s="351">
        <f t="shared" ref="BK20:BK25" si="37">IFERROR(BJ20/BH20,"n.a.")</f>
        <v>-0.4302400391257763</v>
      </c>
      <c r="BL20" s="352"/>
      <c r="BM20" s="352"/>
      <c r="BN20" s="321">
        <f>+E20+J20+O20+T20+Y20+AD20+AI20+AN20+AS20+AX20+BC20+BH20</f>
        <v>75.403998999999999</v>
      </c>
      <c r="BO20" s="319">
        <f t="shared" ref="BO20:BO25" si="38">+U20+Z20+AE20+P20+K20+F20+AJ20+AO20+AT20+AY20+BD20+BI20</f>
        <v>74.127142360000008</v>
      </c>
      <c r="BP20" s="292">
        <f t="shared" ref="BP20:BP26" si="39">BN20-BO20</f>
        <v>1.2768566399999912</v>
      </c>
      <c r="BQ20" s="293">
        <f t="shared" ref="BQ20:BQ25" si="40">IFERROR(BP20/BN20,"n.a.")</f>
        <v>1.6933540089829866E-2</v>
      </c>
      <c r="BR20" s="296">
        <f t="shared" ref="BR20:BS25" si="41">SUM(E20,J20,O20,T20,Y20,AD20)-BN20</f>
        <v>-37.701999499999999</v>
      </c>
      <c r="BS20" s="297">
        <f t="shared" si="41"/>
        <v>-38.801553880000007</v>
      </c>
      <c r="BT20" s="298" t="s">
        <v>192</v>
      </c>
    </row>
    <row r="21" spans="1:73" s="291" customFormat="1" x14ac:dyDescent="0.25">
      <c r="B21" s="310">
        <f>+MAX($B$1:B20)+1</f>
        <v>38</v>
      </c>
      <c r="C21" s="327" t="s">
        <v>82</v>
      </c>
      <c r="E21" s="321">
        <f>+_xlfn.XLOOKUP($B21,Expenses_FY25!$B:$B,Expenses_FY25!S:S)/1000</f>
        <v>6.3408172548711095</v>
      </c>
      <c r="F21" s="319">
        <v>5.0437060999999996</v>
      </c>
      <c r="G21" s="343">
        <f t="shared" si="14"/>
        <v>1.2971111548711098</v>
      </c>
      <c r="H21" s="351">
        <f t="shared" si="15"/>
        <v>0.20456529540804064</v>
      </c>
      <c r="I21" s="352"/>
      <c r="J21" s="321">
        <f>+_xlfn.XLOOKUP($B21,Expenses_FY25!$B:$B,Expenses_FY25!T:T)/1000</f>
        <v>6.3408172548711095</v>
      </c>
      <c r="K21" s="319">
        <v>4.4984733399999994</v>
      </c>
      <c r="L21" s="343">
        <f t="shared" si="16"/>
        <v>1.84234391487111</v>
      </c>
      <c r="M21" s="351">
        <f t="shared" si="17"/>
        <v>0.29055306923658686</v>
      </c>
      <c r="N21" s="353"/>
      <c r="O21" s="321">
        <f>+_xlfn.XLOOKUP($B21,Expenses_FY25!$B:$B,Expenses_FY25!U:U)/1000</f>
        <v>6.3408172548711095</v>
      </c>
      <c r="P21" s="319">
        <v>6.7771820400000005</v>
      </c>
      <c r="Q21" s="343">
        <f t="shared" si="18"/>
        <v>-0.43636478512889099</v>
      </c>
      <c r="R21" s="351">
        <f t="shared" si="19"/>
        <v>-6.881838217205663E-2</v>
      </c>
      <c r="S21" s="353"/>
      <c r="T21" s="321">
        <f>+_xlfn.XLOOKUP($B21,Expenses_FY25!$B:$B,Expenses_FY25!V:V)/1000</f>
        <v>6.3408172548711095</v>
      </c>
      <c r="U21" s="319">
        <v>5.3951932400000002</v>
      </c>
      <c r="V21" s="343">
        <f t="shared" si="20"/>
        <v>0.94562401487110925</v>
      </c>
      <c r="W21" s="351">
        <f t="shared" si="21"/>
        <v>0.14913282891801793</v>
      </c>
      <c r="X21" s="352"/>
      <c r="Y21" s="321">
        <f>+_xlfn.XLOOKUP($B21,Expenses_FY25!$B:$B,Expenses_FY25!W:W)/1000</f>
        <v>6.3408172548711095</v>
      </c>
      <c r="Z21" s="319">
        <v>5.8603569900000005</v>
      </c>
      <c r="AA21" s="343">
        <f t="shared" si="22"/>
        <v>0.48046026487110893</v>
      </c>
      <c r="AB21" s="351">
        <f t="shared" si="23"/>
        <v>7.5772608728316884E-2</v>
      </c>
      <c r="AC21" s="352"/>
      <c r="AD21" s="321">
        <f>+_xlfn.XLOOKUP($B21,Expenses_FY25!$B:$B,Expenses_FY25!X:X)/1000</f>
        <v>6.3408172548711095</v>
      </c>
      <c r="AE21" s="319">
        <v>6.53950414</v>
      </c>
      <c r="AF21" s="343">
        <f t="shared" si="24"/>
        <v>-0.19868688512889054</v>
      </c>
      <c r="AG21" s="351">
        <f t="shared" si="25"/>
        <v>-3.1334586243793157E-2</v>
      </c>
      <c r="AH21" s="352"/>
      <c r="AI21" s="321">
        <f>+_xlfn.XLOOKUP($B21,Expenses_FY25!$B:$B,Expenses_FY25!V:V)/1000</f>
        <v>6.3408172548711095</v>
      </c>
      <c r="AJ21" s="319">
        <v>3.3583232299999999</v>
      </c>
      <c r="AK21" s="343">
        <f t="shared" si="26"/>
        <v>2.9824940248711096</v>
      </c>
      <c r="AL21" s="351">
        <f t="shared" si="27"/>
        <v>0.47036429295922599</v>
      </c>
      <c r="AM21" s="352"/>
      <c r="AN21" s="321">
        <f>+_xlfn.XLOOKUP($B21,Expenses_FY25!$B:$B,Expenses_FY25!W:W)/1000</f>
        <v>6.3408172548711095</v>
      </c>
      <c r="AO21" s="319">
        <v>4.8764547399999998</v>
      </c>
      <c r="AP21" s="343">
        <f t="shared" si="28"/>
        <v>1.4643625148711097</v>
      </c>
      <c r="AQ21" s="351">
        <f t="shared" si="29"/>
        <v>0.23094223599428998</v>
      </c>
      <c r="AR21" s="352"/>
      <c r="AS21" s="321">
        <f>+_xlfn.XLOOKUP($B21,Expenses_FY25!$B:$B,Expenses_FY25!X:X)/1000</f>
        <v>6.3408172548711095</v>
      </c>
      <c r="AT21" s="319">
        <v>4.7801153200000002</v>
      </c>
      <c r="AU21" s="343">
        <f t="shared" si="30"/>
        <v>1.5607019348711093</v>
      </c>
      <c r="AV21" s="351">
        <f t="shared" si="31"/>
        <v>0.24613576959218547</v>
      </c>
      <c r="AW21" s="352"/>
      <c r="AX21" s="321">
        <f>+_xlfn.XLOOKUP($B21,Expenses_FY25!$B:$B,Expenses_FY25!Y:Y)/1000</f>
        <v>6.3408172548711095</v>
      </c>
      <c r="AY21" s="319">
        <v>3.8307052799999992</v>
      </c>
      <c r="AZ21" s="343">
        <f t="shared" si="32"/>
        <v>2.5101119748711103</v>
      </c>
      <c r="BA21" s="351">
        <f t="shared" si="33"/>
        <v>0.39586568638968506</v>
      </c>
      <c r="BB21" s="352"/>
      <c r="BC21" s="321">
        <f>+_xlfn.XLOOKUP($B21,Expenses_FY25!$B:$B,Expenses_FY25!Z:Z)/1000</f>
        <v>6.3408172548711095</v>
      </c>
      <c r="BD21" s="319">
        <f>('[40]B2A YTD mgt'!$O$45-'[40]B2A YTD mgt'!$O$31-'[40]B2A YTD mgt'!$O$14)/1000000</f>
        <v>9.85655678</v>
      </c>
      <c r="BE21" s="343">
        <f t="shared" si="34"/>
        <v>-3.5157395251288905</v>
      </c>
      <c r="BF21" s="351">
        <f t="shared" si="35"/>
        <v>-0.55446157550559394</v>
      </c>
      <c r="BG21" s="352"/>
      <c r="BH21" s="321">
        <f>+_xlfn.XLOOKUP($B21,Expenses_FY25!$B:$B,Expenses_FY25!AA:AA)/1000</f>
        <v>6.3408172548711095</v>
      </c>
      <c r="BI21" s="319">
        <f>('[40]B2A YTD mgt'!$P$45-'[40]B2A YTD mgt'!$P$30-'[40]B2A YTD mgt'!$P$14)/1000000</f>
        <v>6.3685951099999993</v>
      </c>
      <c r="BJ21" s="343">
        <f t="shared" si="36"/>
        <v>-2.7777855128889861E-2</v>
      </c>
      <c r="BK21" s="351">
        <f t="shared" si="37"/>
        <v>-4.3808004571572381E-3</v>
      </c>
      <c r="BL21" s="352"/>
      <c r="BM21" s="352"/>
      <c r="BN21" s="321">
        <f t="shared" ref="BN21:BN25" si="42">+E21+J21+O21+T21+Y21+AD21+AI21+AN21+AS21+AX21+BC21+BH21</f>
        <v>76.089807058453331</v>
      </c>
      <c r="BO21" s="319">
        <f t="shared" si="38"/>
        <v>67.185166309999985</v>
      </c>
      <c r="BP21" s="292">
        <f t="shared" si="39"/>
        <v>8.9046407484533461</v>
      </c>
      <c r="BQ21" s="293">
        <f t="shared" si="40"/>
        <v>0.11702803690397937</v>
      </c>
      <c r="BR21" s="299">
        <f t="shared" si="41"/>
        <v>-38.044903529226673</v>
      </c>
      <c r="BS21" s="300">
        <f t="shared" si="41"/>
        <v>-33.070750459999985</v>
      </c>
      <c r="BT21" s="298" t="s">
        <v>192</v>
      </c>
    </row>
    <row r="22" spans="1:73" s="291" customFormat="1" x14ac:dyDescent="0.25">
      <c r="B22" s="310">
        <f>+MAX($B$1:B21)+1</f>
        <v>39</v>
      </c>
      <c r="C22" s="327" t="s">
        <v>83</v>
      </c>
      <c r="E22" s="321">
        <f>+_xlfn.XLOOKUP($B22,Expenses_FY25!$B:$B,Expenses_FY25!S:S)/1000</f>
        <v>4.7355</v>
      </c>
      <c r="F22" s="319">
        <v>4.4541722000000004</v>
      </c>
      <c r="G22" s="343">
        <f t="shared" si="14"/>
        <v>0.28132779999999968</v>
      </c>
      <c r="H22" s="351">
        <f t="shared" si="15"/>
        <v>5.9408256783866471E-2</v>
      </c>
      <c r="I22" s="352"/>
      <c r="J22" s="321">
        <f>+_xlfn.XLOOKUP($B22,Expenses_FY25!$B:$B,Expenses_FY25!T:T)/1000</f>
        <v>4.7355</v>
      </c>
      <c r="K22" s="319">
        <v>4.5446650100000001</v>
      </c>
      <c r="L22" s="343">
        <f t="shared" si="16"/>
        <v>0.19083498999999993</v>
      </c>
      <c r="M22" s="351">
        <f t="shared" si="17"/>
        <v>4.0298804772463295E-2</v>
      </c>
      <c r="N22" s="353"/>
      <c r="O22" s="321">
        <f>+_xlfn.XLOOKUP($B22,Expenses_FY25!$B:$B,Expenses_FY25!U:U)/1000</f>
        <v>4.7355</v>
      </c>
      <c r="P22" s="319">
        <v>4.22751097</v>
      </c>
      <c r="Q22" s="343">
        <f t="shared" si="18"/>
        <v>0.50798903000000006</v>
      </c>
      <c r="R22" s="351">
        <f t="shared" si="19"/>
        <v>0.1072725224369127</v>
      </c>
      <c r="S22" s="353"/>
      <c r="T22" s="321">
        <f>+_xlfn.XLOOKUP($B22,Expenses_FY25!$B:$B,Expenses_FY25!V:V)/1000</f>
        <v>4.7355</v>
      </c>
      <c r="U22" s="319">
        <v>4.5942834900000005</v>
      </c>
      <c r="V22" s="343">
        <f t="shared" si="20"/>
        <v>0.14121650999999957</v>
      </c>
      <c r="W22" s="351">
        <f t="shared" si="21"/>
        <v>2.9820823566677136E-2</v>
      </c>
      <c r="X22" s="352"/>
      <c r="Y22" s="321">
        <f>+_xlfn.XLOOKUP($B22,Expenses_FY25!$B:$B,Expenses_FY25!W:W)/1000</f>
        <v>4.7355</v>
      </c>
      <c r="Z22" s="319">
        <v>4.5960632400000003</v>
      </c>
      <c r="AA22" s="343">
        <f t="shared" si="22"/>
        <v>0.13943675999999972</v>
      </c>
      <c r="AB22" s="351">
        <f t="shared" si="23"/>
        <v>2.9444992081089583E-2</v>
      </c>
      <c r="AC22" s="352"/>
      <c r="AD22" s="321">
        <f>+_xlfn.XLOOKUP($B22,Expenses_FY25!$B:$B,Expenses_FY25!X:X)/1000</f>
        <v>4.7355</v>
      </c>
      <c r="AE22" s="319">
        <v>4.6109672699999997</v>
      </c>
      <c r="AF22" s="343">
        <f t="shared" si="24"/>
        <v>0.12453273000000031</v>
      </c>
      <c r="AG22" s="351">
        <f t="shared" si="25"/>
        <v>2.6297694013303834E-2</v>
      </c>
      <c r="AH22" s="352"/>
      <c r="AI22" s="321">
        <f>+_xlfn.XLOOKUP($B22,Expenses_FY25!$B:$B,Expenses_FY25!V:V)/1000</f>
        <v>4.7355</v>
      </c>
      <c r="AJ22" s="319">
        <v>4.1909006299999998</v>
      </c>
      <c r="AK22" s="343">
        <f t="shared" si="26"/>
        <v>0.54459937000000025</v>
      </c>
      <c r="AL22" s="351">
        <f t="shared" si="27"/>
        <v>0.11500356245380641</v>
      </c>
      <c r="AM22" s="352"/>
      <c r="AN22" s="321">
        <f>+_xlfn.XLOOKUP($B22,Expenses_FY25!$B:$B,Expenses_FY25!W:W)/1000</f>
        <v>4.7355</v>
      </c>
      <c r="AO22" s="319">
        <v>4.4620202999999998</v>
      </c>
      <c r="AP22" s="343">
        <f t="shared" si="28"/>
        <v>0.27347970000000021</v>
      </c>
      <c r="AQ22" s="351">
        <f t="shared" si="29"/>
        <v>5.7750966107063713E-2</v>
      </c>
      <c r="AR22" s="352"/>
      <c r="AS22" s="321">
        <f>+_xlfn.XLOOKUP($B22,Expenses_FY25!$B:$B,Expenses_FY25!X:X)/1000</f>
        <v>4.7355</v>
      </c>
      <c r="AT22" s="319">
        <v>3.5280882599999996</v>
      </c>
      <c r="AU22" s="343">
        <f t="shared" si="30"/>
        <v>1.2074117400000004</v>
      </c>
      <c r="AV22" s="351">
        <f t="shared" si="31"/>
        <v>0.25497027557808055</v>
      </c>
      <c r="AW22" s="352"/>
      <c r="AX22" s="321">
        <f>+_xlfn.XLOOKUP($B22,Expenses_FY25!$B:$B,Expenses_FY25!Y:Y)/1000</f>
        <v>4.7355</v>
      </c>
      <c r="AY22" s="319">
        <v>3.6922962000000004</v>
      </c>
      <c r="AZ22" s="343">
        <f t="shared" si="32"/>
        <v>1.0432037999999997</v>
      </c>
      <c r="BA22" s="351">
        <f t="shared" si="33"/>
        <v>0.22029433006018365</v>
      </c>
      <c r="BB22" s="352"/>
      <c r="BC22" s="321">
        <f>+_xlfn.XLOOKUP($B22,Expenses_FY25!$B:$B,Expenses_FY25!Z:Z)/1000</f>
        <v>4.7355</v>
      </c>
      <c r="BD22" s="319">
        <f>'[40]B2A YTD mgt'!$O$30/1000000</f>
        <v>0.24601347999999998</v>
      </c>
      <c r="BE22" s="343">
        <f t="shared" si="34"/>
        <v>4.4894865199999998</v>
      </c>
      <c r="BF22" s="351">
        <f t="shared" si="35"/>
        <v>0.94804910146763799</v>
      </c>
      <c r="BG22" s="352"/>
      <c r="BH22" s="321">
        <f>+_xlfn.XLOOKUP($B22,Expenses_FY25!$B:$B,Expenses_FY25!AA:AA)/1000</f>
        <v>4.7355</v>
      </c>
      <c r="BI22" s="319">
        <f>'[40]B2A YTD mgt'!$P$30/1000000</f>
        <v>9.9855015700000003</v>
      </c>
      <c r="BJ22" s="343">
        <f t="shared" si="36"/>
        <v>-5.2500015700000002</v>
      </c>
      <c r="BK22" s="351">
        <f t="shared" si="37"/>
        <v>-1.108647781649245</v>
      </c>
      <c r="BL22" s="352"/>
      <c r="BM22" s="352"/>
      <c r="BN22" s="321">
        <f t="shared" si="42"/>
        <v>56.826000000000015</v>
      </c>
      <c r="BO22" s="319">
        <f t="shared" si="38"/>
        <v>53.132482620000005</v>
      </c>
      <c r="BP22" s="292">
        <f t="shared" si="39"/>
        <v>3.6935173800000101</v>
      </c>
      <c r="BQ22" s="293">
        <f t="shared" si="40"/>
        <v>6.4996962305986852E-2</v>
      </c>
      <c r="BR22" s="299">
        <f t="shared" si="41"/>
        <v>-28.413000000000011</v>
      </c>
      <c r="BS22" s="300">
        <f t="shared" si="41"/>
        <v>-26.104820440000001</v>
      </c>
      <c r="BT22" s="298" t="s">
        <v>192</v>
      </c>
    </row>
    <row r="23" spans="1:73" s="291" customFormat="1" x14ac:dyDescent="0.25">
      <c r="B23" s="310">
        <f>+MAX($B$1:B22)+1</f>
        <v>40</v>
      </c>
      <c r="C23" s="327" t="s">
        <v>84</v>
      </c>
      <c r="E23" s="359">
        <f>+_xlfn.XLOOKUP($B23,Expenses_FY25!$B:$B,Expenses_FY25!S:S)/1000</f>
        <v>2.0270833333333331</v>
      </c>
      <c r="F23" s="319">
        <f>2023750/1000000</f>
        <v>2.0237500000000002</v>
      </c>
      <c r="G23" s="343">
        <f t="shared" si="14"/>
        <v>3.3333333333329662E-3</v>
      </c>
      <c r="H23" s="351">
        <f t="shared" si="15"/>
        <v>1.6443987667007439E-3</v>
      </c>
      <c r="I23" s="352"/>
      <c r="J23" s="321">
        <f>+_xlfn.XLOOKUP($B23,Expenses_FY25!$B:$B,Expenses_FY25!T:T)/1000</f>
        <v>2.0270833333333331</v>
      </c>
      <c r="K23" s="319">
        <f>2023750/1000000</f>
        <v>2.0237500000000002</v>
      </c>
      <c r="L23" s="343">
        <f t="shared" si="16"/>
        <v>3.3333333333329662E-3</v>
      </c>
      <c r="M23" s="351">
        <f t="shared" si="17"/>
        <v>1.6443987667007439E-3</v>
      </c>
      <c r="N23" s="353"/>
      <c r="O23" s="321">
        <f>+_xlfn.XLOOKUP($B23,Expenses_FY25!$B:$B,Expenses_FY25!U:U)/1000</f>
        <v>2.0270833333333331</v>
      </c>
      <c r="P23" s="319">
        <f>2023750/1000000</f>
        <v>2.0237500000000002</v>
      </c>
      <c r="Q23" s="343">
        <f t="shared" si="18"/>
        <v>3.3333333333329662E-3</v>
      </c>
      <c r="R23" s="351">
        <f t="shared" si="19"/>
        <v>1.6443987667007439E-3</v>
      </c>
      <c r="S23" s="353"/>
      <c r="T23" s="321">
        <f>+_xlfn.XLOOKUP($B23,Expenses_FY25!$B:$B,Expenses_FY25!V:V)/1000</f>
        <v>2.0270833333333331</v>
      </c>
      <c r="U23" s="319">
        <f>2023750/1000000</f>
        <v>2.0237500000000002</v>
      </c>
      <c r="V23" s="343">
        <f t="shared" si="20"/>
        <v>3.3333333333329662E-3</v>
      </c>
      <c r="W23" s="351">
        <f t="shared" si="21"/>
        <v>1.6443987667007439E-3</v>
      </c>
      <c r="X23" s="352"/>
      <c r="Y23" s="321">
        <f>+_xlfn.XLOOKUP($B23,Expenses_FY25!$B:$B,Expenses_FY25!W:W)/1000</f>
        <v>2.0270833333333331</v>
      </c>
      <c r="Z23" s="319">
        <f>2023750/1000000</f>
        <v>2.0237500000000002</v>
      </c>
      <c r="AA23" s="343">
        <f t="shared" si="22"/>
        <v>3.3333333333329662E-3</v>
      </c>
      <c r="AB23" s="351">
        <f t="shared" ref="AB23:AB25" si="43">IFERROR(AA23/Y23,"n.a.")</f>
        <v>1.6443987667007439E-3</v>
      </c>
      <c r="AC23" s="352"/>
      <c r="AD23" s="321">
        <f>+_xlfn.XLOOKUP($B23,Expenses_FY25!$B:$B,Expenses_FY25!X:X)/1000</f>
        <v>2.0270833333333331</v>
      </c>
      <c r="AE23" s="319">
        <f>2023750/1000000</f>
        <v>2.0237500000000002</v>
      </c>
      <c r="AF23" s="343">
        <f t="shared" si="24"/>
        <v>3.3333333333329662E-3</v>
      </c>
      <c r="AG23" s="351">
        <f t="shared" ref="AG23:AG25" si="44">IFERROR(AF23/AD23,"n.a.")</f>
        <v>1.6443987667007439E-3</v>
      </c>
      <c r="AH23" s="352"/>
      <c r="AI23" s="321">
        <f>+_xlfn.XLOOKUP($B23,Expenses_FY25!$B:$B,Expenses_FY25!V:V)/1000</f>
        <v>2.0270833333333331</v>
      </c>
      <c r="AJ23" s="319">
        <f>2023750/1000000</f>
        <v>2.0237500000000002</v>
      </c>
      <c r="AK23" s="343">
        <f t="shared" si="26"/>
        <v>3.3333333333329662E-3</v>
      </c>
      <c r="AL23" s="351">
        <f t="shared" ref="AL23:AL25" si="45">IFERROR(AK23/AI23,"n.a.")</f>
        <v>1.6443987667007439E-3</v>
      </c>
      <c r="AM23" s="352"/>
      <c r="AN23" s="321">
        <f>+_xlfn.XLOOKUP($B23,Expenses_FY25!$B:$B,Expenses_FY25!W:W)/1000</f>
        <v>2.0270833333333331</v>
      </c>
      <c r="AO23" s="319">
        <f>2023750/1000000</f>
        <v>2.0237500000000002</v>
      </c>
      <c r="AP23" s="343">
        <f t="shared" si="28"/>
        <v>3.3333333333329662E-3</v>
      </c>
      <c r="AQ23" s="351">
        <f t="shared" ref="AQ23:AQ25" si="46">IFERROR(AP23/AN23,"n.a.")</f>
        <v>1.6443987667007439E-3</v>
      </c>
      <c r="AR23" s="352"/>
      <c r="AS23" s="321">
        <f>+_xlfn.XLOOKUP($B23,Expenses_FY25!$B:$B,Expenses_FY25!X:X)/1000</f>
        <v>2.0270833333333331</v>
      </c>
      <c r="AT23" s="319">
        <f>2023750/1000000</f>
        <v>2.0237500000000002</v>
      </c>
      <c r="AU23" s="343">
        <f t="shared" si="30"/>
        <v>3.3333333333329662E-3</v>
      </c>
      <c r="AV23" s="351">
        <f t="shared" si="31"/>
        <v>1.6443987667007439E-3</v>
      </c>
      <c r="AW23" s="352"/>
      <c r="AX23" s="321">
        <f>+_xlfn.XLOOKUP($B23,Expenses_FY25!$B:$B,Expenses_FY25!Y:Y)/1000</f>
        <v>2.0270833333333331</v>
      </c>
      <c r="AY23" s="319">
        <f>2023750/1000000</f>
        <v>2.0237500000000002</v>
      </c>
      <c r="AZ23" s="343">
        <f t="shared" si="32"/>
        <v>3.3333333333329662E-3</v>
      </c>
      <c r="BA23" s="351">
        <f t="shared" ref="BA23:BA25" si="47">IFERROR(AZ23/AX23,"n.a.")</f>
        <v>1.6443987667007439E-3</v>
      </c>
      <c r="BB23" s="352"/>
      <c r="BC23" s="321">
        <f>+_xlfn.XLOOKUP($B23,Expenses_FY25!$B:$B,Expenses_FY25!Z:Z)/1000</f>
        <v>2.0270833333333331</v>
      </c>
      <c r="BD23" s="319">
        <f>2023750/1000000</f>
        <v>2.0237500000000002</v>
      </c>
      <c r="BE23" s="343">
        <f t="shared" si="34"/>
        <v>3.3333333333329662E-3</v>
      </c>
      <c r="BF23" s="351">
        <f t="shared" si="35"/>
        <v>1.6443987667007439E-3</v>
      </c>
      <c r="BG23" s="352"/>
      <c r="BH23" s="321">
        <f>+_xlfn.XLOOKUP($B23,Expenses_FY25!$B:$B,Expenses_FY25!AA:AA)/1000</f>
        <v>2.0270833333333331</v>
      </c>
      <c r="BI23" s="319">
        <f>2023750/1000000</f>
        <v>2.0237500000000002</v>
      </c>
      <c r="BJ23" s="343">
        <f t="shared" si="36"/>
        <v>3.3333333333329662E-3</v>
      </c>
      <c r="BK23" s="351">
        <f t="shared" si="37"/>
        <v>1.6443987667007439E-3</v>
      </c>
      <c r="BL23" s="352"/>
      <c r="BM23" s="352"/>
      <c r="BN23" s="321">
        <f t="shared" si="42"/>
        <v>24.324999999999999</v>
      </c>
      <c r="BO23" s="319">
        <f t="shared" si="38"/>
        <v>24.285</v>
      </c>
      <c r="BP23" s="292">
        <f t="shared" si="39"/>
        <v>3.9999999999999147E-2</v>
      </c>
      <c r="BQ23" s="293">
        <f t="shared" si="40"/>
        <v>1.6443987667008899E-3</v>
      </c>
      <c r="BR23" s="299">
        <f t="shared" si="41"/>
        <v>-12.1625</v>
      </c>
      <c r="BS23" s="300">
        <f t="shared" si="41"/>
        <v>-12.1425</v>
      </c>
      <c r="BT23" s="298" t="s">
        <v>192</v>
      </c>
    </row>
    <row r="24" spans="1:73" s="291" customFormat="1" x14ac:dyDescent="0.25">
      <c r="B24" s="310">
        <f>+MAX($B$1:B23)+1</f>
        <v>41</v>
      </c>
      <c r="C24" s="327" t="s">
        <v>193</v>
      </c>
      <c r="E24" s="321">
        <f>+_xlfn.XLOOKUP($B24,Expenses_FY25!$B:$B,Expenses_FY25!S:S)/1000</f>
        <v>1.1392500000000001</v>
      </c>
      <c r="F24" s="319">
        <v>0.23083017999999997</v>
      </c>
      <c r="G24" s="343">
        <f t="shared" ref="G24" si="48">E24-F24</f>
        <v>0.9084198200000001</v>
      </c>
      <c r="H24" s="351">
        <f t="shared" ref="H24" si="49">IFERROR(G24/E24,"n.a.")</f>
        <v>0.79738408602150534</v>
      </c>
      <c r="I24" s="352"/>
      <c r="J24" s="321">
        <f>+_xlfn.XLOOKUP($B24,Expenses_FY25!$B:$B,Expenses_FY25!T:T)/1000</f>
        <v>1.1392500000000001</v>
      </c>
      <c r="K24" s="319">
        <v>1.4818407399999993</v>
      </c>
      <c r="L24" s="343">
        <f t="shared" ref="L24" si="50">J24-K24</f>
        <v>-0.34259073999999923</v>
      </c>
      <c r="M24" s="351">
        <f t="shared" ref="M24" si="51">IFERROR(L24/J24,"n.a.")</f>
        <v>-0.30071603247750645</v>
      </c>
      <c r="N24" s="353"/>
      <c r="O24" s="321">
        <f>+_xlfn.XLOOKUP($B24,Expenses_FY25!$B:$B,Expenses_FY25!U:U)/1000</f>
        <v>1.1392500000000001</v>
      </c>
      <c r="P24" s="319">
        <v>1.1135117900000002</v>
      </c>
      <c r="Q24" s="343">
        <f t="shared" ref="Q24" si="52">O24-P24</f>
        <v>2.5738209999999873E-2</v>
      </c>
      <c r="R24" s="351">
        <f t="shared" ref="R24" si="53">IFERROR(Q24/O24,"n.a.")</f>
        <v>2.2592240509106756E-2</v>
      </c>
      <c r="S24" s="353"/>
      <c r="T24" s="321">
        <f>+_xlfn.XLOOKUP($B24,Expenses_FY25!$B:$B,Expenses_FY25!V:V)/1000</f>
        <v>1.1392500000000001</v>
      </c>
      <c r="U24" s="319">
        <v>3.7096104299999992</v>
      </c>
      <c r="V24" s="343">
        <f t="shared" ref="V24" si="54">T24-U24</f>
        <v>-2.5703604299999991</v>
      </c>
      <c r="W24" s="351">
        <f t="shared" ref="W24" si="55">IFERROR(V24/T24,"n.a.")</f>
        <v>-2.2561864647794594</v>
      </c>
      <c r="X24" s="352"/>
      <c r="Y24" s="321">
        <f>+_xlfn.XLOOKUP($B24,Expenses_FY25!$B:$B,Expenses_FY25!W:W)/1000</f>
        <v>1.1392500000000001</v>
      </c>
      <c r="Z24" s="319">
        <v>1.1881643100000003</v>
      </c>
      <c r="AA24" s="343">
        <f t="shared" ref="AA24" si="56">Y24-Z24</f>
        <v>-4.8914310000000238E-2</v>
      </c>
      <c r="AB24" s="351">
        <f t="shared" ref="AB24" si="57">IFERROR(AA24/Y24,"n.a.")</f>
        <v>-4.2935536537195729E-2</v>
      </c>
      <c r="AC24" s="352"/>
      <c r="AD24" s="321">
        <f>+_xlfn.XLOOKUP($B24,Expenses_FY25!$B:$B,Expenses_FY25!X:X)/1000</f>
        <v>1.1392500000000001</v>
      </c>
      <c r="AE24" s="319">
        <v>2.6806097399999982</v>
      </c>
      <c r="AF24" s="343">
        <f t="shared" ref="AF24" si="58">AD24-AE24</f>
        <v>-1.5413597399999981</v>
      </c>
      <c r="AG24" s="351">
        <f t="shared" ref="AG24" si="59">IFERROR(AF24/AD24,"n.a.")</f>
        <v>-1.352960052666226</v>
      </c>
      <c r="AH24" s="352"/>
      <c r="AI24" s="321">
        <f>+_xlfn.XLOOKUP($B24,Expenses_FY25!$B:$B,Expenses_FY25!AC:AC)/1000</f>
        <v>1.1392500000000001</v>
      </c>
      <c r="AJ24" s="319">
        <v>-2.1497227800000003</v>
      </c>
      <c r="AK24" s="343">
        <f t="shared" ref="AK24" si="60">AI24-AJ24</f>
        <v>3.2889727800000004</v>
      </c>
      <c r="AL24" s="351">
        <f t="shared" ref="AL24" si="61">IFERROR(AK24/AI24,"n.a.")</f>
        <v>2.8869631599736669</v>
      </c>
      <c r="AM24" s="352"/>
      <c r="AN24" s="321">
        <f>+AI24</f>
        <v>1.1392500000000001</v>
      </c>
      <c r="AO24" s="319">
        <v>2.2118131499999976</v>
      </c>
      <c r="AP24" s="343">
        <f t="shared" ref="AP24" si="62">AN24-AO24</f>
        <v>-1.0725631499999975</v>
      </c>
      <c r="AQ24" s="351">
        <f t="shared" ref="AQ24" si="63">IFERROR(AP24/AN24,"n.a.")</f>
        <v>-0.94146425279789103</v>
      </c>
      <c r="AR24" s="352"/>
      <c r="AS24" s="321">
        <f>+AN24</f>
        <v>1.1392500000000001</v>
      </c>
      <c r="AT24" s="319">
        <v>1.1257471100000001</v>
      </c>
      <c r="AU24" s="343">
        <f t="shared" ref="AU24" si="64">AS24-AT24</f>
        <v>1.3502890000000045E-2</v>
      </c>
      <c r="AV24" s="351">
        <f t="shared" ref="AV24" si="65">IFERROR(AU24/AS24,"n.a.")</f>
        <v>1.1852438007461087E-2</v>
      </c>
      <c r="AW24" s="352"/>
      <c r="AX24" s="321">
        <f>+AS24</f>
        <v>1.1392500000000001</v>
      </c>
      <c r="AY24" s="319">
        <v>-1.1646333400000002</v>
      </c>
      <c r="AZ24" s="343">
        <f t="shared" ref="AZ24" si="66">AX24-AY24</f>
        <v>2.3038833400000005</v>
      </c>
      <c r="BA24" s="351">
        <f t="shared" ref="BA24" si="67">IFERROR(AZ24/AX24,"n.a.")</f>
        <v>2.0222807461048937</v>
      </c>
      <c r="BB24" s="352"/>
      <c r="BC24" s="321">
        <f>+AX24</f>
        <v>1.1392500000000001</v>
      </c>
      <c r="BD24" s="319">
        <f>'[40]B2A YTD mgt'!$O$49/1000000</f>
        <v>2.7669585299999997</v>
      </c>
      <c r="BE24" s="343">
        <f t="shared" ref="BE24" si="68">BC24-BD24</f>
        <v>-1.6277085299999996</v>
      </c>
      <c r="BF24" s="351">
        <f t="shared" ref="BF24" si="69">IFERROR(BE24/BC24,"n.a.")</f>
        <v>-1.4287544700460826</v>
      </c>
      <c r="BG24" s="352"/>
      <c r="BH24" s="321">
        <f>+BC24</f>
        <v>1.1392500000000001</v>
      </c>
      <c r="BI24" s="319">
        <f>'[40]B2A YTD mgt'!$P$49/1000000</f>
        <v>0.42123302000000001</v>
      </c>
      <c r="BJ24" s="343">
        <f t="shared" ref="BJ24" si="70">BH24-BI24</f>
        <v>0.71801698000000003</v>
      </c>
      <c r="BK24" s="351">
        <f t="shared" ref="BK24" si="71">IFERROR(BJ24/BH24,"n.a.")</f>
        <v>0.6302540969936361</v>
      </c>
      <c r="BL24" s="352"/>
      <c r="BM24" s="352"/>
      <c r="BN24" s="321">
        <f t="shared" si="42"/>
        <v>13.671000000000005</v>
      </c>
      <c r="BO24" s="319">
        <f t="shared" si="38"/>
        <v>13.615962879999996</v>
      </c>
      <c r="BP24" s="292">
        <f t="shared" si="39"/>
        <v>5.5037120000008599E-2</v>
      </c>
      <c r="BQ24" s="293">
        <f t="shared" si="40"/>
        <v>4.0258298588258783E-3</v>
      </c>
      <c r="BR24" s="299">
        <f t="shared" si="41"/>
        <v>-6.8355000000000032</v>
      </c>
      <c r="BS24" s="300">
        <f t="shared" si="41"/>
        <v>-3.211395689999998</v>
      </c>
      <c r="BT24" s="298" t="s">
        <v>192</v>
      </c>
    </row>
    <row r="25" spans="1:73" s="291" customFormat="1" x14ac:dyDescent="0.25">
      <c r="B25" s="310">
        <f>+MAX($B$1:B24)+1</f>
        <v>42</v>
      </c>
      <c r="C25" s="327" t="s">
        <v>85</v>
      </c>
      <c r="E25" s="321">
        <f>+_xlfn.XLOOKUP($B25,Expenses_FY25!$B:$B,Expenses_FY25!S:S)/1000</f>
        <v>6.5275833333333333</v>
      </c>
      <c r="F25" s="345">
        <v>1.8009258699999993</v>
      </c>
      <c r="G25" s="346">
        <f t="shared" si="14"/>
        <v>4.7266574633333338</v>
      </c>
      <c r="H25" s="354">
        <f t="shared" si="15"/>
        <v>0.7241052656036564</v>
      </c>
      <c r="I25" s="352"/>
      <c r="J25" s="322">
        <f>+_xlfn.XLOOKUP($B25,Expenses_FY25!$B:$B,Expenses_FY25!T:T)/1000</f>
        <v>6.5275833333333333</v>
      </c>
      <c r="K25" s="345">
        <v>1.5532010799999998</v>
      </c>
      <c r="L25" s="346">
        <f t="shared" si="16"/>
        <v>4.9743822533333333</v>
      </c>
      <c r="M25" s="354">
        <f t="shared" si="17"/>
        <v>0.76205572557480439</v>
      </c>
      <c r="N25" s="355"/>
      <c r="O25" s="322">
        <f>+_xlfn.XLOOKUP($B25,Expenses_FY25!$B:$B,Expenses_FY25!U:U)/1000</f>
        <v>6.5275833333333333</v>
      </c>
      <c r="P25" s="345">
        <v>1.10325367</v>
      </c>
      <c r="Q25" s="346">
        <f t="shared" si="18"/>
        <v>5.4243296633333333</v>
      </c>
      <c r="R25" s="354">
        <f t="shared" si="19"/>
        <v>0.83098589268616507</v>
      </c>
      <c r="S25" s="355"/>
      <c r="T25" s="322">
        <f>+_xlfn.XLOOKUP($B25,Expenses_FY25!$B:$B,Expenses_FY25!V:V)/1000</f>
        <v>6.5275833333333333</v>
      </c>
      <c r="U25" s="320">
        <v>3.6484676599999979</v>
      </c>
      <c r="V25" s="346">
        <f t="shared" si="20"/>
        <v>2.8791156733333354</v>
      </c>
      <c r="W25" s="354">
        <f t="shared" si="21"/>
        <v>0.44106915627274035</v>
      </c>
      <c r="X25" s="352"/>
      <c r="Y25" s="322">
        <f>+_xlfn.XLOOKUP($B25,Expenses_FY25!$B:$B,Expenses_FY25!W:W)/1000</f>
        <v>6.5275833333333333</v>
      </c>
      <c r="Z25" s="320">
        <v>4.6012680299999955</v>
      </c>
      <c r="AA25" s="346">
        <f t="shared" si="22"/>
        <v>1.9263153033333378</v>
      </c>
      <c r="AB25" s="354">
        <f t="shared" si="43"/>
        <v>0.29510390062682784</v>
      </c>
      <c r="AC25" s="352"/>
      <c r="AD25" s="322">
        <f>+_xlfn.XLOOKUP($B25,Expenses_FY25!$B:$B,Expenses_FY25!X:X)/1000</f>
        <v>6.5275833333333333</v>
      </c>
      <c r="AE25" s="345">
        <v>8.5612163099999972</v>
      </c>
      <c r="AF25" s="346">
        <f t="shared" si="24"/>
        <v>-2.0336329766666639</v>
      </c>
      <c r="AG25" s="354">
        <f t="shared" si="44"/>
        <v>-0.31154454456090142</v>
      </c>
      <c r="AH25" s="352"/>
      <c r="AI25" s="322">
        <f>+_xlfn.XLOOKUP($B25,Expenses_FY25!$B:$B,Expenses_FY25!V:V)/1000</f>
        <v>6.5275833333333333</v>
      </c>
      <c r="AJ25" s="320">
        <v>7.4890272400000022</v>
      </c>
      <c r="AK25" s="346">
        <f t="shared" si="26"/>
        <v>-0.9614439066666689</v>
      </c>
      <c r="AL25" s="354">
        <f t="shared" si="45"/>
        <v>-0.14728941134416804</v>
      </c>
      <c r="AM25" s="352"/>
      <c r="AN25" s="322">
        <f>+_xlfn.XLOOKUP($B25,Expenses_FY25!$B:$B,Expenses_FY25!W:W)/1000</f>
        <v>6.5275833333333333</v>
      </c>
      <c r="AO25" s="320">
        <v>6.6560817000000032</v>
      </c>
      <c r="AP25" s="346">
        <f t="shared" si="28"/>
        <v>-0.12849836666666992</v>
      </c>
      <c r="AQ25" s="354">
        <f t="shared" si="46"/>
        <v>-1.9685442545097586E-2</v>
      </c>
      <c r="AR25" s="352"/>
      <c r="AS25" s="322">
        <f>+_xlfn.XLOOKUP($B25,Expenses_FY25!$B:$B,Expenses_FY25!X:X)/1000</f>
        <v>6.5275833333333333</v>
      </c>
      <c r="AT25" s="320">
        <v>9.6069971799999987</v>
      </c>
      <c r="AU25" s="346">
        <f t="shared" si="30"/>
        <v>-3.0794138466666654</v>
      </c>
      <c r="AV25" s="354">
        <f t="shared" si="31"/>
        <v>-0.47175404578008689</v>
      </c>
      <c r="AW25" s="352"/>
      <c r="AX25" s="322">
        <f>+_xlfn.XLOOKUP($B25,Expenses_FY25!$B:$B,Expenses_FY25!Y:Y)/1000</f>
        <v>6.5275833333333333</v>
      </c>
      <c r="AY25" s="320">
        <v>5.5116658200000002</v>
      </c>
      <c r="AZ25" s="346">
        <f t="shared" si="32"/>
        <v>1.0159175133333331</v>
      </c>
      <c r="BA25" s="354">
        <f t="shared" si="47"/>
        <v>0.15563455285902131</v>
      </c>
      <c r="BB25" s="352"/>
      <c r="BC25" s="322">
        <f>+_xlfn.XLOOKUP($B25,Expenses_FY25!$B:$B,Expenses_FY25!Z:Z)/1000</f>
        <v>6.5275833333333333</v>
      </c>
      <c r="BD25" s="320">
        <f>'[40]B2A YTD mgt'!$O$47/1000000</f>
        <v>17.344753800000003</v>
      </c>
      <c r="BE25" s="346">
        <f t="shared" si="34"/>
        <v>-10.817170466666671</v>
      </c>
      <c r="BF25" s="354">
        <f t="shared" si="35"/>
        <v>-1.6571478163179334</v>
      </c>
      <c r="BG25" s="352"/>
      <c r="BH25" s="322">
        <f>+_xlfn.XLOOKUP($B25,Expenses_FY25!$B:$B,Expenses_FY25!AA:AA)/1000</f>
        <v>6.5275833333333333</v>
      </c>
      <c r="BI25" s="320">
        <f>'[40]B2A YTD mgt'!$P$47/1000000</f>
        <v>10.46781266</v>
      </c>
      <c r="BJ25" s="346">
        <f t="shared" si="36"/>
        <v>-3.9402293266666666</v>
      </c>
      <c r="BK25" s="354">
        <f t="shared" si="37"/>
        <v>-0.60362757937470479</v>
      </c>
      <c r="BL25" s="352"/>
      <c r="BM25" s="352"/>
      <c r="BN25" s="322">
        <f t="shared" si="42"/>
        <v>78.331000000000017</v>
      </c>
      <c r="BO25" s="320">
        <f t="shared" si="38"/>
        <v>78.344671019999993</v>
      </c>
      <c r="BP25" s="301">
        <f t="shared" si="39"/>
        <v>-1.3671019999975442E-2</v>
      </c>
      <c r="BQ25" s="302">
        <f t="shared" si="40"/>
        <v>-1.7452885830610408E-4</v>
      </c>
      <c r="BR25" s="303">
        <f t="shared" si="41"/>
        <v>-39.165500000000016</v>
      </c>
      <c r="BS25" s="304">
        <f t="shared" si="41"/>
        <v>-57.076338400000004</v>
      </c>
      <c r="BT25" s="298" t="s">
        <v>192</v>
      </c>
    </row>
    <row r="26" spans="1:73" s="5" customFormat="1" ht="15.75" thickBot="1" x14ac:dyDescent="0.3">
      <c r="B26" s="324"/>
      <c r="C26" s="95" t="s">
        <v>86</v>
      </c>
      <c r="D26"/>
      <c r="E26" s="313">
        <f>SUM(E20:E25)</f>
        <v>27.053900504871109</v>
      </c>
      <c r="F26" s="347">
        <f>SUM(F20:F25)</f>
        <v>19.492502210000001</v>
      </c>
      <c r="G26" s="313">
        <f t="shared" si="14"/>
        <v>7.5613982948711076</v>
      </c>
      <c r="H26" s="356">
        <f>IFERROR(G26/E26,"")</f>
        <v>0.27949383097308511</v>
      </c>
      <c r="I26" s="344"/>
      <c r="J26" s="313">
        <f>SUM(J20:J25)</f>
        <v>27.053900504871109</v>
      </c>
      <c r="K26" s="347">
        <f>SUM(K20:K25)</f>
        <v>19.621519589999998</v>
      </c>
      <c r="L26" s="313">
        <f t="shared" si="16"/>
        <v>7.4323809148711106</v>
      </c>
      <c r="M26" s="356">
        <f>IFERROR(L26/J26,"")</f>
        <v>0.27472492972068469</v>
      </c>
      <c r="N26" s="357"/>
      <c r="O26" s="313">
        <f>SUM(O20:O25)</f>
        <v>27.053900504871109</v>
      </c>
      <c r="P26" s="347">
        <f>SUM(P20:P25)</f>
        <v>20.870546400000002</v>
      </c>
      <c r="Q26" s="313">
        <f t="shared" si="18"/>
        <v>6.1833541048711069</v>
      </c>
      <c r="R26" s="356">
        <f>IFERROR(Q26/O26,"")</f>
        <v>0.22855684354120329</v>
      </c>
      <c r="S26" s="357"/>
      <c r="T26" s="313">
        <f>SUM(T20:T25)</f>
        <v>27.053900504871109</v>
      </c>
      <c r="U26" s="347">
        <f>SUM(U20:U25)</f>
        <v>26.075783989999994</v>
      </c>
      <c r="V26" s="313">
        <f t="shared" si="20"/>
        <v>0.97811651487111462</v>
      </c>
      <c r="W26" s="356">
        <f>IFERROR(V26/T26,"")</f>
        <v>3.6154362092630704E-2</v>
      </c>
      <c r="X26" s="358"/>
      <c r="Y26" s="313">
        <f>SUM(Y20:Y25)</f>
        <v>27.053900504871109</v>
      </c>
      <c r="Z26" s="347">
        <f>SUM(Z20:Z25)</f>
        <v>23.965682509999997</v>
      </c>
      <c r="AA26" s="313">
        <f t="shared" si="22"/>
        <v>3.0882179948711119</v>
      </c>
      <c r="AB26" s="356">
        <f>IFERROR(AA26/Y26,"")</f>
        <v>0.11415056377231343</v>
      </c>
      <c r="AC26" s="358"/>
      <c r="AD26" s="313">
        <f>SUM(AD20:AD25)</f>
        <v>27.053900504871109</v>
      </c>
      <c r="AE26" s="350">
        <f>SUM(AE20:AE25)</f>
        <v>30.257031619999992</v>
      </c>
      <c r="AF26" s="313">
        <f t="shared" si="24"/>
        <v>-3.2031311151288833</v>
      </c>
      <c r="AG26" s="356">
        <f>IFERROR(AF26/AD26,"")</f>
        <v>-0.11839812579158976</v>
      </c>
      <c r="AH26" s="358"/>
      <c r="AI26" s="313">
        <f>SUM(AI20:AI25)</f>
        <v>27.053900504871109</v>
      </c>
      <c r="AJ26" s="350">
        <f>SUM(AJ20:AJ25)</f>
        <v>21.020835100000003</v>
      </c>
      <c r="AK26" s="313">
        <f t="shared" si="26"/>
        <v>6.0330654048711061</v>
      </c>
      <c r="AL26" s="356">
        <f>IFERROR(AK26/AI26,"")</f>
        <v>0.22300168523887492</v>
      </c>
      <c r="AM26" s="358"/>
      <c r="AN26" s="313">
        <f>SUM(AN20:AN25)</f>
        <v>27.053900504871109</v>
      </c>
      <c r="AO26" s="314">
        <f>SUM(AO20:AO25)</f>
        <v>25.6772159</v>
      </c>
      <c r="AP26" s="313">
        <f t="shared" si="28"/>
        <v>1.3766846048711088</v>
      </c>
      <c r="AQ26" s="356">
        <f>IFERROR(AP26/AN26,"")</f>
        <v>5.08867327512805E-2</v>
      </c>
      <c r="AR26" s="358"/>
      <c r="AS26" s="313">
        <f>SUM(AS20:AS25)</f>
        <v>27.053900504871109</v>
      </c>
      <c r="AT26" s="314">
        <f>SUM(AT20:AT25)</f>
        <v>26.272990789999994</v>
      </c>
      <c r="AU26" s="313">
        <f t="shared" si="30"/>
        <v>0.7809097148711146</v>
      </c>
      <c r="AV26" s="356">
        <f>IFERROR(AU26/AS26,"")</f>
        <v>2.8864958482807693E-2</v>
      </c>
      <c r="AW26" s="358"/>
      <c r="AX26" s="313">
        <f>SUM(AX20:AX25)</f>
        <v>27.053900504871109</v>
      </c>
      <c r="AY26" s="350">
        <f>SUM(AY20:AY25)</f>
        <v>18.901614179999999</v>
      </c>
      <c r="AZ26" s="313">
        <f t="shared" si="32"/>
        <v>8.1522863248711097</v>
      </c>
      <c r="BA26" s="356">
        <f>IFERROR(AZ26/AX26,"")</f>
        <v>0.3013349710295295</v>
      </c>
      <c r="BB26" s="358"/>
      <c r="BC26" s="313">
        <f>SUM(BC20:BC25)</f>
        <v>27.053900504871109</v>
      </c>
      <c r="BD26" s="350">
        <f>SUM(BD20:BD25)</f>
        <v>40.280659</v>
      </c>
      <c r="BE26" s="313">
        <f t="shared" si="34"/>
        <v>-13.226758495128891</v>
      </c>
      <c r="BF26" s="356">
        <f>IFERROR(BE26/BC26,"")</f>
        <v>-0.48890393800137566</v>
      </c>
      <c r="BG26" s="358"/>
      <c r="BH26" s="313">
        <f>SUM(BH20:BH25)</f>
        <v>27.053900504871109</v>
      </c>
      <c r="BI26" s="350">
        <f>SUM(BI20:BI25)</f>
        <v>38.254043899999999</v>
      </c>
      <c r="BJ26" s="313">
        <f t="shared" si="36"/>
        <v>-11.20014339512889</v>
      </c>
      <c r="BK26" s="356">
        <f>IFERROR(BJ26/BH26,"")</f>
        <v>-0.41399366398617021</v>
      </c>
      <c r="BL26" s="358"/>
      <c r="BM26" s="358"/>
      <c r="BN26" s="347">
        <f>SUM(BN20:BN25)</f>
        <v>324.64680605845336</v>
      </c>
      <c r="BO26" s="350">
        <f>SUM(BO20:BO25)</f>
        <v>310.69042518999998</v>
      </c>
      <c r="BP26" s="30">
        <f t="shared" si="39"/>
        <v>13.95638086845338</v>
      </c>
      <c r="BQ26" s="37">
        <f>IFERROR(BP26/BN26,"")</f>
        <v>4.2989429151939672E-2</v>
      </c>
      <c r="BU26"/>
    </row>
    <row r="27" spans="1:73" s="365" customFormat="1" ht="16.5" thickTop="1" thickBot="1" x14ac:dyDescent="0.3">
      <c r="A27" s="360"/>
      <c r="B27" s="360"/>
      <c r="C27" s="361"/>
      <c r="D27" s="360"/>
      <c r="E27" s="362">
        <f>+E26-E23</f>
        <v>25.026817171537775</v>
      </c>
      <c r="F27" s="362">
        <f t="shared" ref="F27:BO27" si="72">+F26-F23</f>
        <v>17.468752210000002</v>
      </c>
      <c r="G27" s="362">
        <f t="shared" si="72"/>
        <v>7.5580649615377746</v>
      </c>
      <c r="H27" s="362">
        <f t="shared" si="72"/>
        <v>0.27784943220638436</v>
      </c>
      <c r="I27" s="362">
        <f t="shared" si="72"/>
        <v>0</v>
      </c>
      <c r="J27" s="362">
        <f t="shared" si="72"/>
        <v>25.026817171537775</v>
      </c>
      <c r="K27" s="362">
        <f t="shared" si="72"/>
        <v>17.597769589999999</v>
      </c>
      <c r="L27" s="362">
        <f t="shared" si="72"/>
        <v>7.4290475815377777</v>
      </c>
      <c r="M27" s="362">
        <f t="shared" si="72"/>
        <v>0.27308053095398394</v>
      </c>
      <c r="N27" s="362">
        <f t="shared" si="72"/>
        <v>0</v>
      </c>
      <c r="O27" s="362">
        <f t="shared" si="72"/>
        <v>25.026817171537775</v>
      </c>
      <c r="P27" s="362">
        <f t="shared" si="72"/>
        <v>18.846796400000002</v>
      </c>
      <c r="Q27" s="362">
        <f t="shared" si="72"/>
        <v>6.180020771537774</v>
      </c>
      <c r="R27" s="362">
        <f t="shared" si="72"/>
        <v>0.22691244477450254</v>
      </c>
      <c r="S27" s="362"/>
      <c r="T27" s="362">
        <f t="shared" si="72"/>
        <v>25.026817171537775</v>
      </c>
      <c r="U27" s="362">
        <f t="shared" si="72"/>
        <v>24.052033989999995</v>
      </c>
      <c r="V27" s="362">
        <f t="shared" si="72"/>
        <v>0.97478318153778165</v>
      </c>
      <c r="W27" s="362">
        <f t="shared" si="72"/>
        <v>3.4509963325929961E-2</v>
      </c>
      <c r="X27" s="362">
        <f t="shared" si="72"/>
        <v>0</v>
      </c>
      <c r="Y27" s="362">
        <f t="shared" si="72"/>
        <v>25.026817171537775</v>
      </c>
      <c r="Z27" s="362">
        <f t="shared" si="72"/>
        <v>21.941932509999997</v>
      </c>
      <c r="AA27" s="362">
        <f t="shared" si="72"/>
        <v>3.084884661537779</v>
      </c>
      <c r="AB27" s="362">
        <f t="shared" si="72"/>
        <v>0.11250616500561268</v>
      </c>
      <c r="AC27" s="362">
        <f t="shared" si="72"/>
        <v>0</v>
      </c>
      <c r="AD27" s="362">
        <f t="shared" si="72"/>
        <v>25.026817171537775</v>
      </c>
      <c r="AE27" s="362">
        <f t="shared" si="72"/>
        <v>28.233281619999993</v>
      </c>
      <c r="AF27" s="362">
        <f t="shared" si="72"/>
        <v>-3.2064644484622162</v>
      </c>
      <c r="AG27" s="362">
        <f t="shared" si="72"/>
        <v>-0.12004252455829051</v>
      </c>
      <c r="AH27" s="362">
        <f t="shared" si="72"/>
        <v>0</v>
      </c>
      <c r="AI27" s="362">
        <f t="shared" si="72"/>
        <v>25.026817171537775</v>
      </c>
      <c r="AJ27" s="362">
        <f t="shared" si="72"/>
        <v>18.997085100000003</v>
      </c>
      <c r="AK27" s="362">
        <f t="shared" si="72"/>
        <v>6.0297320715377731</v>
      </c>
      <c r="AL27" s="362">
        <f t="shared" si="72"/>
        <v>0.22135728647217418</v>
      </c>
      <c r="AM27" s="362">
        <f t="shared" si="72"/>
        <v>0</v>
      </c>
      <c r="AN27" s="362">
        <f t="shared" si="72"/>
        <v>25.026817171537775</v>
      </c>
      <c r="AO27" s="362">
        <f t="shared" si="72"/>
        <v>23.6534659</v>
      </c>
      <c r="AP27" s="362">
        <f t="shared" si="72"/>
        <v>1.3733512715377758</v>
      </c>
      <c r="AQ27" s="362">
        <f t="shared" si="72"/>
        <v>4.9242333984579757E-2</v>
      </c>
      <c r="AR27" s="362">
        <f t="shared" si="72"/>
        <v>0</v>
      </c>
      <c r="AS27" s="362">
        <f t="shared" si="72"/>
        <v>25.026817171537775</v>
      </c>
      <c r="AT27" s="362">
        <f t="shared" si="72"/>
        <v>24.249240789999995</v>
      </c>
      <c r="AU27" s="362">
        <f t="shared" si="72"/>
        <v>0.77757638153778164</v>
      </c>
      <c r="AV27" s="362">
        <f t="shared" si="72"/>
        <v>2.722055971610695E-2</v>
      </c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>
        <f t="shared" si="72"/>
        <v>0</v>
      </c>
      <c r="BN27" s="362">
        <f t="shared" si="72"/>
        <v>300.32180605845338</v>
      </c>
      <c r="BO27" s="362">
        <f t="shared" si="72"/>
        <v>286.40542518999996</v>
      </c>
      <c r="BP27" s="363"/>
      <c r="BQ27" s="364"/>
      <c r="BR27" s="360"/>
    </row>
    <row r="28" spans="1:73" x14ac:dyDescent="0.25">
      <c r="B28" s="325" t="s">
        <v>51</v>
      </c>
      <c r="C28" s="96" t="s">
        <v>87</v>
      </c>
      <c r="E28" s="14"/>
      <c r="F28" s="17"/>
      <c r="G28" s="18"/>
      <c r="H28" s="11"/>
      <c r="J28" s="14"/>
      <c r="K28" s="17"/>
      <c r="L28" s="18"/>
      <c r="M28" s="11"/>
      <c r="N28" s="277"/>
      <c r="O28" s="14"/>
      <c r="P28" s="17"/>
      <c r="Q28" s="18"/>
      <c r="R28" s="11"/>
      <c r="S28" s="277"/>
      <c r="T28" s="14"/>
      <c r="U28" s="17"/>
      <c r="V28" s="18"/>
      <c r="W28" s="11"/>
      <c r="Y28" s="14"/>
      <c r="Z28" s="17"/>
      <c r="AA28" s="18"/>
      <c r="AB28" s="11"/>
      <c r="AD28" s="14"/>
      <c r="AE28" s="17"/>
      <c r="AF28" s="18"/>
      <c r="AG28" s="11"/>
      <c r="AI28" s="14"/>
      <c r="AJ28" s="17"/>
      <c r="AK28" s="18"/>
      <c r="AL28" s="39"/>
      <c r="AN28" s="14"/>
      <c r="AO28" s="17"/>
      <c r="AP28" s="18"/>
      <c r="AQ28" s="39"/>
      <c r="AS28" s="14"/>
      <c r="AT28" s="17"/>
      <c r="AU28" s="18"/>
      <c r="AV28" s="39"/>
      <c r="AX28" s="14"/>
      <c r="AY28" s="17"/>
      <c r="AZ28" s="18"/>
      <c r="BA28" s="39"/>
      <c r="BC28" s="14"/>
      <c r="BD28" s="17"/>
      <c r="BE28" s="18"/>
      <c r="BF28" s="39"/>
      <c r="BH28" s="14"/>
      <c r="BI28" s="17"/>
      <c r="BJ28" s="18"/>
      <c r="BK28" s="39"/>
      <c r="BN28" s="98"/>
      <c r="BO28" s="17"/>
      <c r="BP28" s="18"/>
      <c r="BQ28" s="39"/>
    </row>
    <row r="29" spans="1:73" x14ac:dyDescent="0.25">
      <c r="B29" s="325"/>
      <c r="C29" s="95" t="s">
        <v>80</v>
      </c>
      <c r="E29" s="14"/>
      <c r="F29" s="17"/>
      <c r="G29" s="18"/>
      <c r="H29" s="11"/>
      <c r="J29" s="14"/>
      <c r="K29" s="17"/>
      <c r="L29" s="18"/>
      <c r="M29" s="11"/>
      <c r="N29" s="277"/>
      <c r="O29" s="14"/>
      <c r="P29" s="17"/>
      <c r="Q29" s="18"/>
      <c r="R29" s="11"/>
      <c r="S29" s="277"/>
      <c r="T29" s="14"/>
      <c r="U29" s="17"/>
      <c r="V29" s="18"/>
      <c r="W29" s="11"/>
      <c r="Y29" s="14"/>
      <c r="Z29" s="17"/>
      <c r="AA29" s="18"/>
      <c r="AB29" s="11"/>
      <c r="AD29" s="14"/>
      <c r="AE29" s="17"/>
      <c r="AF29" s="18"/>
      <c r="AG29" s="11"/>
      <c r="AI29" s="14"/>
      <c r="AJ29" s="17"/>
      <c r="AK29" s="18"/>
      <c r="AL29" s="39"/>
      <c r="AN29" s="14"/>
      <c r="AO29" s="17"/>
      <c r="AP29" s="18"/>
      <c r="AQ29" s="39"/>
      <c r="AS29" s="14"/>
      <c r="AT29" s="17"/>
      <c r="AU29" s="18"/>
      <c r="AV29" s="39"/>
      <c r="AX29" s="14"/>
      <c r="AY29" s="17"/>
      <c r="AZ29" s="18"/>
      <c r="BA29" s="39"/>
      <c r="BC29" s="14"/>
      <c r="BD29" s="17"/>
      <c r="BE29" s="18"/>
      <c r="BF29" s="39"/>
      <c r="BH29" s="14"/>
      <c r="BI29" s="17"/>
      <c r="BJ29" s="18"/>
      <c r="BK29" s="39"/>
      <c r="BN29" s="98"/>
      <c r="BO29" s="17"/>
      <c r="BP29" s="18"/>
      <c r="BQ29" s="39"/>
    </row>
    <row r="30" spans="1:73" x14ac:dyDescent="0.25">
      <c r="B30" s="310">
        <f>+MAX($B$1:B28)+1</f>
        <v>43</v>
      </c>
      <c r="C30" s="15" t="s">
        <v>88</v>
      </c>
      <c r="E30" s="23">
        <f>+_xlfn.XLOOKUP($B30,Expenses_FY25!$B:$B,Expenses_FY25!N:N)/1000</f>
        <v>8.3333333333333331E-5</v>
      </c>
      <c r="F30" s="25"/>
      <c r="G30" s="8">
        <f t="shared" ref="G30:G34" si="73">E30-F30</f>
        <v>8.3333333333333331E-5</v>
      </c>
      <c r="H30" s="33">
        <f>IFERROR(G30/E30,"n.a.")</f>
        <v>1</v>
      </c>
      <c r="J30" s="23">
        <f>+_xlfn.XLOOKUP($B30,Expenses_FY25!$B:$B,Expenses_FY25!S:S)/1000</f>
        <v>0.37241666666666662</v>
      </c>
      <c r="K30" s="25"/>
      <c r="L30" s="8">
        <f t="shared" ref="L30:L34" si="74">J30-K30</f>
        <v>0.37241666666666662</v>
      </c>
      <c r="M30" s="33">
        <f>IFERROR(L30/J30,"n.a.")</f>
        <v>1</v>
      </c>
      <c r="N30" s="275"/>
      <c r="O30" s="23">
        <f>+_xlfn.XLOOKUP($B30,Expenses_FY25!$B:$B,Expenses_FY25!X:X)/1000</f>
        <v>0.37241666666666662</v>
      </c>
      <c r="P30" s="25"/>
      <c r="Q30" s="8">
        <f t="shared" ref="Q30:Q34" si="75">O30-P30</f>
        <v>0.37241666666666662</v>
      </c>
      <c r="R30" s="33">
        <f>IFERROR(Q30/O30,"n.a.")</f>
        <v>1</v>
      </c>
      <c r="S30" s="275"/>
      <c r="T30" s="23">
        <f>+_xlfn.XLOOKUP($B30,Expenses_FY25!$B:$B,Expenses_FY25!S:S)/1000</f>
        <v>0.37241666666666662</v>
      </c>
      <c r="U30" s="25"/>
      <c r="V30" s="8">
        <f t="shared" ref="V30:V34" si="76">T30-U30</f>
        <v>0.37241666666666662</v>
      </c>
      <c r="W30" s="33">
        <f>IFERROR(V30/T30,"n.a.")</f>
        <v>1</v>
      </c>
      <c r="Y30" s="23">
        <f>+_xlfn.XLOOKUP($B30,Expenses_FY25!$B:$B,Expenses_FY25!T:T)/1000</f>
        <v>0.37241666666666662</v>
      </c>
      <c r="Z30" s="25"/>
      <c r="AA30" s="8">
        <f t="shared" ref="AA30:AA34" si="77">Y30-Z30</f>
        <v>0.37241666666666662</v>
      </c>
      <c r="AB30" s="33">
        <f>IFERROR(AA30/Y30,"n.a.")</f>
        <v>1</v>
      </c>
      <c r="AD30" s="23">
        <f>+_xlfn.XLOOKUP($B30,Expenses_FY25!$B:$B,Expenses_FY25!U:U)/1000</f>
        <v>0.37241666666666662</v>
      </c>
      <c r="AE30" s="25"/>
      <c r="AF30" s="8">
        <f t="shared" ref="AF30:AF34" si="78">AD30-AE30</f>
        <v>0.37241666666666662</v>
      </c>
      <c r="AG30" s="33">
        <f>IFERROR(AF30/AD30,"n.a.")</f>
        <v>1</v>
      </c>
      <c r="AI30" s="23">
        <f>+_xlfn.XLOOKUP($B30,Expenses_FY25!$B:$B,Expenses_FY25!V:V)/1000</f>
        <v>0.37241666666666662</v>
      </c>
      <c r="AJ30" s="25"/>
      <c r="AK30" s="8">
        <f t="shared" ref="AK30:AK34" si="79">AI30-AJ30</f>
        <v>0.37241666666666662</v>
      </c>
      <c r="AL30" s="33">
        <f>IFERROR(AK30/AI30,"n.a.")</f>
        <v>1</v>
      </c>
      <c r="AN30" s="23">
        <f>+_xlfn.XLOOKUP($B30,Expenses_FY25!$B:$B,Expenses_FY25!W:W)/1000</f>
        <v>0.37241666666666662</v>
      </c>
      <c r="AO30" s="25"/>
      <c r="AP30" s="8">
        <f t="shared" ref="AP30:AP34" si="80">AN30-AO30</f>
        <v>0.37241666666666662</v>
      </c>
      <c r="AQ30" s="33">
        <f>IFERROR(AP30/AN30,"n.a.")</f>
        <v>1</v>
      </c>
      <c r="AS30" s="23">
        <f>+_xlfn.XLOOKUP($B30,Expenses_FY25!$B:$B,Expenses_FY25!X:X)/1000</f>
        <v>0.37241666666666662</v>
      </c>
      <c r="AT30" s="25"/>
      <c r="AU30" s="8">
        <f t="shared" ref="AU30:AU34" si="81">AS30-AT30</f>
        <v>0.37241666666666662</v>
      </c>
      <c r="AV30" s="33">
        <f>IFERROR(AU30/AS30,"n.a.")</f>
        <v>1</v>
      </c>
      <c r="AX30" s="23">
        <f>+_xlfn.XLOOKUP($B30,Expenses_FY25!$B:$B,Expenses_FY25!Y:Y)/1000</f>
        <v>0.37241666666666662</v>
      </c>
      <c r="AY30" s="25"/>
      <c r="AZ30" s="8">
        <f t="shared" ref="AZ30:AZ34" si="82">AX30-AY30</f>
        <v>0.37241666666666662</v>
      </c>
      <c r="BA30" s="33">
        <f>IFERROR(AZ30/AX30,"n.a.")</f>
        <v>1</v>
      </c>
      <c r="BC30" s="23">
        <f>+_xlfn.XLOOKUP($B30,Expenses_FY25!$B:$B,Expenses_FY25!Z:Z)/1000</f>
        <v>0.37241666666666662</v>
      </c>
      <c r="BD30" s="25"/>
      <c r="BE30" s="8">
        <f t="shared" ref="BE30:BE34" si="83">BC30-BD30</f>
        <v>0.37241666666666662</v>
      </c>
      <c r="BF30" s="33">
        <f>IFERROR(BE30/BC30,"n.a.")</f>
        <v>1</v>
      </c>
      <c r="BH30" s="23">
        <f>+_xlfn.XLOOKUP($B30,Expenses_FY25!$B:$B,Expenses_FY25!AA:AA)/1000</f>
        <v>0.37241666666666662</v>
      </c>
      <c r="BI30" s="25"/>
      <c r="BJ30" s="8">
        <f t="shared" ref="BJ30:BJ34" si="84">BH30-BI30</f>
        <v>0.37241666666666662</v>
      </c>
      <c r="BK30" s="33">
        <f>IFERROR(BJ30/BH30,"n.a.")</f>
        <v>1</v>
      </c>
      <c r="BN30" s="38">
        <f t="shared" ref="BN30:BO33" si="85">+T30+Y30+AD30</f>
        <v>1.1172499999999999</v>
      </c>
      <c r="BO30" s="38">
        <f t="shared" si="85"/>
        <v>0</v>
      </c>
      <c r="BP30" s="8">
        <f t="shared" ref="BP30:BP34" si="86">BN30-BO30</f>
        <v>1.1172499999999999</v>
      </c>
      <c r="BQ30" s="33">
        <f>IFERROR(BP30/BN30,"n.a.")</f>
        <v>1</v>
      </c>
    </row>
    <row r="31" spans="1:73" x14ac:dyDescent="0.25">
      <c r="B31" s="310">
        <f>+MAX($B$1:B30)+1</f>
        <v>44</v>
      </c>
      <c r="C31" s="15" t="s">
        <v>89</v>
      </c>
      <c r="E31" s="23">
        <f>+_xlfn.XLOOKUP($B31,Expenses_FY25!$B:$B,Expenses_FY25!N:N)/1000</f>
        <v>8.3333333333333331E-5</v>
      </c>
      <c r="F31" s="25"/>
      <c r="G31" s="8">
        <f t="shared" si="73"/>
        <v>8.3333333333333331E-5</v>
      </c>
      <c r="H31" s="33">
        <f>IFERROR(G31/E31,"n.a.")</f>
        <v>1</v>
      </c>
      <c r="J31" s="23">
        <f>+_xlfn.XLOOKUP($B31,Expenses_FY25!$B:$B,Expenses_FY25!S:S)/1000</f>
        <v>0.2243333333333333</v>
      </c>
      <c r="K31" s="25"/>
      <c r="L31" s="8">
        <f t="shared" si="74"/>
        <v>0.2243333333333333</v>
      </c>
      <c r="M31" s="33">
        <f>IFERROR(L31/J31,"n.a.")</f>
        <v>1</v>
      </c>
      <c r="N31" s="275"/>
      <c r="O31" s="23">
        <f>+_xlfn.XLOOKUP($B31,Expenses_FY25!$B:$B,Expenses_FY25!X:X)/1000</f>
        <v>0.2243333333333333</v>
      </c>
      <c r="P31" s="25"/>
      <c r="Q31" s="8">
        <f t="shared" si="75"/>
        <v>0.2243333333333333</v>
      </c>
      <c r="R31" s="33">
        <f>IFERROR(Q31/O31,"n.a.")</f>
        <v>1</v>
      </c>
      <c r="S31" s="275"/>
      <c r="T31" s="23">
        <f>+_xlfn.XLOOKUP($B31,Expenses_FY25!$B:$B,Expenses_FY25!S:S)/1000</f>
        <v>0.2243333333333333</v>
      </c>
      <c r="U31" s="25"/>
      <c r="V31" s="8">
        <f t="shared" si="76"/>
        <v>0.2243333333333333</v>
      </c>
      <c r="W31" s="33">
        <f>IFERROR(V31/T31,"n.a.")</f>
        <v>1</v>
      </c>
      <c r="Y31" s="23">
        <f>+_xlfn.XLOOKUP($B31,Expenses_FY25!$B:$B,Expenses_FY25!T:T)/1000</f>
        <v>0.2243333333333333</v>
      </c>
      <c r="Z31" s="25"/>
      <c r="AA31" s="8">
        <f t="shared" si="77"/>
        <v>0.2243333333333333</v>
      </c>
      <c r="AB31" s="33">
        <f>IFERROR(AA31/Y31,"n.a.")</f>
        <v>1</v>
      </c>
      <c r="AD31" s="23">
        <f>+_xlfn.XLOOKUP($B31,Expenses_FY25!$B:$B,Expenses_FY25!U:U)/1000</f>
        <v>0.2243333333333333</v>
      </c>
      <c r="AE31" s="25"/>
      <c r="AF31" s="8">
        <f t="shared" si="78"/>
        <v>0.2243333333333333</v>
      </c>
      <c r="AG31" s="33">
        <f>IFERROR(AF31/AD31,"n.a.")</f>
        <v>1</v>
      </c>
      <c r="AI31" s="23">
        <f>+_xlfn.XLOOKUP($B31,Expenses_FY25!$B:$B,Expenses_FY25!V:V)/1000</f>
        <v>0.2243333333333333</v>
      </c>
      <c r="AJ31" s="25"/>
      <c r="AK31" s="8">
        <f t="shared" si="79"/>
        <v>0.2243333333333333</v>
      </c>
      <c r="AL31" s="33">
        <f>IFERROR(AK31/AI31,"n.a.")</f>
        <v>1</v>
      </c>
      <c r="AN31" s="23">
        <f>+_xlfn.XLOOKUP($B31,Expenses_FY25!$B:$B,Expenses_FY25!W:W)/1000</f>
        <v>0.2243333333333333</v>
      </c>
      <c r="AO31" s="25"/>
      <c r="AP31" s="8">
        <f t="shared" si="80"/>
        <v>0.2243333333333333</v>
      </c>
      <c r="AQ31" s="33">
        <f>IFERROR(AP31/AN31,"n.a.")</f>
        <v>1</v>
      </c>
      <c r="AS31" s="23">
        <f>+_xlfn.XLOOKUP($B31,Expenses_FY25!$B:$B,Expenses_FY25!X:X)/1000</f>
        <v>0.2243333333333333</v>
      </c>
      <c r="AT31" s="25"/>
      <c r="AU31" s="8">
        <f t="shared" si="81"/>
        <v>0.2243333333333333</v>
      </c>
      <c r="AV31" s="33">
        <f>IFERROR(AU31/AS31,"n.a.")</f>
        <v>1</v>
      </c>
      <c r="AX31" s="23">
        <f>+_xlfn.XLOOKUP($B31,Expenses_FY25!$B:$B,Expenses_FY25!Y:Y)/1000</f>
        <v>0.2243333333333333</v>
      </c>
      <c r="AY31" s="25"/>
      <c r="AZ31" s="8">
        <f t="shared" si="82"/>
        <v>0.2243333333333333</v>
      </c>
      <c r="BA31" s="33">
        <f>IFERROR(AZ31/AX31,"n.a.")</f>
        <v>1</v>
      </c>
      <c r="BC31" s="23">
        <f>+_xlfn.XLOOKUP($B31,Expenses_FY25!$B:$B,Expenses_FY25!Z:Z)/1000</f>
        <v>0.2243333333333333</v>
      </c>
      <c r="BD31" s="25"/>
      <c r="BE31" s="8">
        <f t="shared" si="83"/>
        <v>0.2243333333333333</v>
      </c>
      <c r="BF31" s="33">
        <f>IFERROR(BE31/BC31,"n.a.")</f>
        <v>1</v>
      </c>
      <c r="BH31" s="23">
        <f>+_xlfn.XLOOKUP($B31,Expenses_FY25!$B:$B,Expenses_FY25!AA:AA)/1000</f>
        <v>0.2243333333333333</v>
      </c>
      <c r="BI31" s="25"/>
      <c r="BJ31" s="8">
        <f t="shared" si="84"/>
        <v>0.2243333333333333</v>
      </c>
      <c r="BK31" s="33">
        <f>IFERROR(BJ31/BH31,"n.a.")</f>
        <v>1</v>
      </c>
      <c r="BN31" s="38">
        <f t="shared" si="85"/>
        <v>0.67299999999999993</v>
      </c>
      <c r="BO31" s="38">
        <f t="shared" si="85"/>
        <v>0</v>
      </c>
      <c r="BP31" s="8">
        <f t="shared" si="86"/>
        <v>0.67299999999999993</v>
      </c>
      <c r="BQ31" s="33">
        <f>IFERROR(BP31/BN31,"n.a.")</f>
        <v>1</v>
      </c>
    </row>
    <row r="32" spans="1:73" x14ac:dyDescent="0.25">
      <c r="B32" s="310">
        <f>+MAX($B$1:B31)+1</f>
        <v>45</v>
      </c>
      <c r="C32" s="15" t="s">
        <v>90</v>
      </c>
      <c r="E32" s="23">
        <f>+_xlfn.XLOOKUP($B32,Expenses_FY25!$B:$B,Expenses_FY25!N:N)/1000</f>
        <v>8.3333333333333331E-5</v>
      </c>
      <c r="F32" s="25"/>
      <c r="G32" s="8">
        <f t="shared" si="73"/>
        <v>8.3333333333333331E-5</v>
      </c>
      <c r="H32" s="33">
        <f t="shared" ref="H32:H33" si="87">IFERROR(G32/E32,"n.a.")</f>
        <v>1</v>
      </c>
      <c r="J32" s="23">
        <f>+_xlfn.XLOOKUP($B32,Expenses_FY25!$B:$B,Expenses_FY25!S:S)/1000</f>
        <v>3.0083333333333333E-2</v>
      </c>
      <c r="K32" s="25"/>
      <c r="L32" s="8">
        <f t="shared" si="74"/>
        <v>3.0083333333333333E-2</v>
      </c>
      <c r="M32" s="33">
        <f t="shared" ref="M32:M33" si="88">IFERROR(L32/J32,"n.a.")</f>
        <v>1</v>
      </c>
      <c r="N32" s="275"/>
      <c r="O32" s="23">
        <f>+_xlfn.XLOOKUP($B32,Expenses_FY25!$B:$B,Expenses_FY25!X:X)/1000</f>
        <v>3.0083333333333333E-2</v>
      </c>
      <c r="P32" s="25"/>
      <c r="Q32" s="8">
        <f t="shared" si="75"/>
        <v>3.0083333333333333E-2</v>
      </c>
      <c r="R32" s="33">
        <f t="shared" ref="R32:R33" si="89">IFERROR(Q32/O32,"n.a.")</f>
        <v>1</v>
      </c>
      <c r="S32" s="275"/>
      <c r="T32" s="23">
        <f>+_xlfn.XLOOKUP($B32,Expenses_FY25!$B:$B,Expenses_FY25!S:S)/1000</f>
        <v>3.0083333333333333E-2</v>
      </c>
      <c r="U32" s="25"/>
      <c r="V32" s="8">
        <f t="shared" si="76"/>
        <v>3.0083333333333333E-2</v>
      </c>
      <c r="W32" s="33">
        <f t="shared" ref="W32:W33" si="90">IFERROR(V32/T32,"n.a.")</f>
        <v>1</v>
      </c>
      <c r="Y32" s="23">
        <f>+_xlfn.XLOOKUP($B32,Expenses_FY25!$B:$B,Expenses_FY25!T:T)/1000</f>
        <v>3.0083333333333333E-2</v>
      </c>
      <c r="Z32" s="25"/>
      <c r="AA32" s="8">
        <f t="shared" si="77"/>
        <v>3.0083333333333333E-2</v>
      </c>
      <c r="AB32" s="33">
        <f t="shared" ref="AB32:AB33" si="91">IFERROR(AA32/Y32,"n.a.")</f>
        <v>1</v>
      </c>
      <c r="AD32" s="23">
        <f>+_xlfn.XLOOKUP($B32,Expenses_FY25!$B:$B,Expenses_FY25!U:U)/1000</f>
        <v>3.0083333333333333E-2</v>
      </c>
      <c r="AE32" s="25"/>
      <c r="AF32" s="8">
        <f t="shared" si="78"/>
        <v>3.0083333333333333E-2</v>
      </c>
      <c r="AG32" s="33">
        <f t="shared" ref="AG32:AG33" si="92">IFERROR(AF32/AD32,"n.a.")</f>
        <v>1</v>
      </c>
      <c r="AI32" s="23">
        <f>+_xlfn.XLOOKUP($B32,Expenses_FY25!$B:$B,Expenses_FY25!V:V)/1000</f>
        <v>3.0083333333333333E-2</v>
      </c>
      <c r="AJ32" s="25"/>
      <c r="AK32" s="8">
        <f t="shared" si="79"/>
        <v>3.0083333333333333E-2</v>
      </c>
      <c r="AL32" s="33">
        <f t="shared" ref="AL32:AL33" si="93">IFERROR(AK32/AI32,"n.a.")</f>
        <v>1</v>
      </c>
      <c r="AN32" s="23">
        <f>+_xlfn.XLOOKUP($B32,Expenses_FY25!$B:$B,Expenses_FY25!W:W)/1000</f>
        <v>3.0083333333333333E-2</v>
      </c>
      <c r="AO32" s="25"/>
      <c r="AP32" s="8">
        <f t="shared" si="80"/>
        <v>3.0083333333333333E-2</v>
      </c>
      <c r="AQ32" s="33">
        <f t="shared" ref="AQ32:AQ33" si="94">IFERROR(AP32/AN32,"n.a.")</f>
        <v>1</v>
      </c>
      <c r="AS32" s="23">
        <f>+_xlfn.XLOOKUP($B32,Expenses_FY25!$B:$B,Expenses_FY25!X:X)/1000</f>
        <v>3.0083333333333333E-2</v>
      </c>
      <c r="AT32" s="25"/>
      <c r="AU32" s="8">
        <f t="shared" si="81"/>
        <v>3.0083333333333333E-2</v>
      </c>
      <c r="AV32" s="33">
        <f t="shared" ref="AV32:AV33" si="95">IFERROR(AU32/AS32,"n.a.")</f>
        <v>1</v>
      </c>
      <c r="AX32" s="23">
        <f>+_xlfn.XLOOKUP($B32,Expenses_FY25!$B:$B,Expenses_FY25!Y:Y)/1000</f>
        <v>3.0083333333333333E-2</v>
      </c>
      <c r="AY32" s="25"/>
      <c r="AZ32" s="8">
        <f t="shared" si="82"/>
        <v>3.0083333333333333E-2</v>
      </c>
      <c r="BA32" s="33">
        <f t="shared" ref="BA32:BA33" si="96">IFERROR(AZ32/AX32,"n.a.")</f>
        <v>1</v>
      </c>
      <c r="BC32" s="23">
        <f>+_xlfn.XLOOKUP($B32,Expenses_FY25!$B:$B,Expenses_FY25!Z:Z)/1000</f>
        <v>3.0083333333333333E-2</v>
      </c>
      <c r="BD32" s="25"/>
      <c r="BE32" s="8">
        <f t="shared" si="83"/>
        <v>3.0083333333333333E-2</v>
      </c>
      <c r="BF32" s="33">
        <f t="shared" ref="BF32:BF33" si="97">IFERROR(BE32/BC32,"n.a.")</f>
        <v>1</v>
      </c>
      <c r="BH32" s="23">
        <f>+_xlfn.XLOOKUP($B32,Expenses_FY25!$B:$B,Expenses_FY25!AA:AA)/1000</f>
        <v>3.0083333333333333E-2</v>
      </c>
      <c r="BI32" s="25"/>
      <c r="BJ32" s="8">
        <f t="shared" si="84"/>
        <v>3.0083333333333333E-2</v>
      </c>
      <c r="BK32" s="33">
        <f t="shared" ref="BK32:BK33" si="98">IFERROR(BJ32/BH32,"n.a.")</f>
        <v>1</v>
      </c>
      <c r="BN32" s="38">
        <f t="shared" si="85"/>
        <v>9.0249999999999997E-2</v>
      </c>
      <c r="BO32" s="38">
        <f t="shared" si="85"/>
        <v>0</v>
      </c>
      <c r="BP32" s="8">
        <f t="shared" si="86"/>
        <v>9.0249999999999997E-2</v>
      </c>
      <c r="BQ32" s="33">
        <f t="shared" ref="BQ32:BQ33" si="99">IFERROR(BP32/BN32,"n.a.")</f>
        <v>1</v>
      </c>
    </row>
    <row r="33" spans="2:69" x14ac:dyDescent="0.25">
      <c r="B33" s="310">
        <f>+MAX($B$1:B32)+1</f>
        <v>46</v>
      </c>
      <c r="C33" s="15" t="s">
        <v>91</v>
      </c>
      <c r="E33" s="23">
        <f>+_xlfn.XLOOKUP($B33,Expenses_FY25!$B:$B,Expenses_FY25!N:N)/1000</f>
        <v>8.3333333333333331E-5</v>
      </c>
      <c r="F33" s="25"/>
      <c r="G33" s="8">
        <f t="shared" si="73"/>
        <v>8.3333333333333331E-5</v>
      </c>
      <c r="H33" s="33">
        <f t="shared" si="87"/>
        <v>1</v>
      </c>
      <c r="J33" s="23">
        <f>+_xlfn.XLOOKUP($B33,Expenses_FY25!$B:$B,Expenses_FY25!S:S)/1000</f>
        <v>3.5833333333333329E-3</v>
      </c>
      <c r="K33" s="25"/>
      <c r="L33" s="8">
        <f t="shared" si="74"/>
        <v>3.5833333333333329E-3</v>
      </c>
      <c r="M33" s="33">
        <f t="shared" si="88"/>
        <v>1</v>
      </c>
      <c r="N33" s="275"/>
      <c r="O33" s="23">
        <f>+_xlfn.XLOOKUP($B33,Expenses_FY25!$B:$B,Expenses_FY25!X:X)/1000</f>
        <v>3.5833333333333329E-3</v>
      </c>
      <c r="P33" s="25"/>
      <c r="Q33" s="8">
        <f t="shared" si="75"/>
        <v>3.5833333333333329E-3</v>
      </c>
      <c r="R33" s="33">
        <f t="shared" si="89"/>
        <v>1</v>
      </c>
      <c r="S33" s="275"/>
      <c r="T33" s="23">
        <f>+_xlfn.XLOOKUP($B33,Expenses_FY25!$B:$B,Expenses_FY25!S:S)/1000</f>
        <v>3.5833333333333329E-3</v>
      </c>
      <c r="U33" s="25"/>
      <c r="V33" s="8">
        <f t="shared" si="76"/>
        <v>3.5833333333333329E-3</v>
      </c>
      <c r="W33" s="33">
        <f t="shared" si="90"/>
        <v>1</v>
      </c>
      <c r="Y33" s="23">
        <f>+_xlfn.XLOOKUP($B33,Expenses_FY25!$B:$B,Expenses_FY25!T:T)/1000</f>
        <v>3.5833333333333329E-3</v>
      </c>
      <c r="Z33" s="25"/>
      <c r="AA33" s="8">
        <f t="shared" si="77"/>
        <v>3.5833333333333329E-3</v>
      </c>
      <c r="AB33" s="33">
        <f t="shared" si="91"/>
        <v>1</v>
      </c>
      <c r="AD33" s="23">
        <f>+_xlfn.XLOOKUP($B33,Expenses_FY25!$B:$B,Expenses_FY25!U:U)/1000</f>
        <v>3.5833333333333329E-3</v>
      </c>
      <c r="AE33" s="25"/>
      <c r="AF33" s="8">
        <f t="shared" si="78"/>
        <v>3.5833333333333329E-3</v>
      </c>
      <c r="AG33" s="33">
        <f t="shared" si="92"/>
        <v>1</v>
      </c>
      <c r="AI33" s="23">
        <f>+_xlfn.XLOOKUP($B33,Expenses_FY25!$B:$B,Expenses_FY25!V:V)/1000</f>
        <v>3.5833333333333329E-3</v>
      </c>
      <c r="AJ33" s="25"/>
      <c r="AK33" s="8">
        <f t="shared" si="79"/>
        <v>3.5833333333333329E-3</v>
      </c>
      <c r="AL33" s="33">
        <f t="shared" si="93"/>
        <v>1</v>
      </c>
      <c r="AN33" s="23">
        <f>+_xlfn.XLOOKUP($B33,Expenses_FY25!$B:$B,Expenses_FY25!W:W)/1000</f>
        <v>3.5833333333333329E-3</v>
      </c>
      <c r="AO33" s="25"/>
      <c r="AP33" s="8">
        <f t="shared" si="80"/>
        <v>3.5833333333333329E-3</v>
      </c>
      <c r="AQ33" s="33">
        <f t="shared" si="94"/>
        <v>1</v>
      </c>
      <c r="AS33" s="23">
        <f>+_xlfn.XLOOKUP($B33,Expenses_FY25!$B:$B,Expenses_FY25!X:X)/1000</f>
        <v>3.5833333333333329E-3</v>
      </c>
      <c r="AT33" s="25"/>
      <c r="AU33" s="8">
        <f t="shared" si="81"/>
        <v>3.5833333333333329E-3</v>
      </c>
      <c r="AV33" s="33">
        <f t="shared" si="95"/>
        <v>1</v>
      </c>
      <c r="AX33" s="23">
        <f>+_xlfn.XLOOKUP($B33,Expenses_FY25!$B:$B,Expenses_FY25!Y:Y)/1000</f>
        <v>3.5833333333333329E-3</v>
      </c>
      <c r="AY33" s="25"/>
      <c r="AZ33" s="8">
        <f t="shared" si="82"/>
        <v>3.5833333333333329E-3</v>
      </c>
      <c r="BA33" s="33">
        <f t="shared" si="96"/>
        <v>1</v>
      </c>
      <c r="BC33" s="23">
        <f>+_xlfn.XLOOKUP($B33,Expenses_FY25!$B:$B,Expenses_FY25!Z:Z)/1000</f>
        <v>3.5833333333333329E-3</v>
      </c>
      <c r="BD33" s="25"/>
      <c r="BE33" s="8">
        <f t="shared" si="83"/>
        <v>3.5833333333333329E-3</v>
      </c>
      <c r="BF33" s="33">
        <f t="shared" si="97"/>
        <v>1</v>
      </c>
      <c r="BH33" s="23">
        <f>+_xlfn.XLOOKUP($B33,Expenses_FY25!$B:$B,Expenses_FY25!AA:AA)/1000</f>
        <v>3.5833333333333329E-3</v>
      </c>
      <c r="BI33" s="25"/>
      <c r="BJ33" s="8">
        <f t="shared" si="84"/>
        <v>3.5833333333333329E-3</v>
      </c>
      <c r="BK33" s="33">
        <f t="shared" si="98"/>
        <v>1</v>
      </c>
      <c r="BN33" s="38">
        <f t="shared" si="85"/>
        <v>1.0749999999999999E-2</v>
      </c>
      <c r="BO33" s="38">
        <f t="shared" si="85"/>
        <v>0</v>
      </c>
      <c r="BP33" s="8">
        <f t="shared" si="86"/>
        <v>1.0749999999999999E-2</v>
      </c>
      <c r="BQ33" s="33">
        <f t="shared" si="99"/>
        <v>1</v>
      </c>
    </row>
    <row r="34" spans="2:69" s="5" customFormat="1" x14ac:dyDescent="0.25">
      <c r="B34" s="324"/>
      <c r="C34" s="95" t="s">
        <v>92</v>
      </c>
      <c r="D34"/>
      <c r="E34" s="221">
        <f>SUM(E30:E33)</f>
        <v>3.3333333333333332E-4</v>
      </c>
      <c r="F34" s="32">
        <f>SUM(F30:F33)</f>
        <v>0</v>
      </c>
      <c r="G34" s="32">
        <f t="shared" si="73"/>
        <v>3.3333333333333332E-4</v>
      </c>
      <c r="H34" s="34">
        <f>IFERROR(G34/E34,"")</f>
        <v>1</v>
      </c>
      <c r="I34"/>
      <c r="J34" s="221">
        <f>SUM(J30:J33)</f>
        <v>0.63041666666666663</v>
      </c>
      <c r="K34" s="32">
        <f>SUM(K30:K33)</f>
        <v>0</v>
      </c>
      <c r="L34" s="32">
        <f t="shared" si="74"/>
        <v>0.63041666666666663</v>
      </c>
      <c r="M34" s="34">
        <f>IFERROR(L34/J34,"")</f>
        <v>1</v>
      </c>
      <c r="N34" s="278"/>
      <c r="O34" s="221">
        <f>SUM(O30:O33)</f>
        <v>0.63041666666666663</v>
      </c>
      <c r="P34" s="32">
        <f>SUM(P30:P33)</f>
        <v>0</v>
      </c>
      <c r="Q34" s="32">
        <f t="shared" si="75"/>
        <v>0.63041666666666663</v>
      </c>
      <c r="R34" s="34">
        <f>IFERROR(Q34/O34,"")</f>
        <v>1</v>
      </c>
      <c r="S34" s="278"/>
      <c r="T34" s="221">
        <f>SUM(T30:T33)</f>
        <v>0.63041666666666663</v>
      </c>
      <c r="U34" s="32">
        <f>SUM(U30:U33)</f>
        <v>0</v>
      </c>
      <c r="V34" s="32">
        <f t="shared" si="76"/>
        <v>0.63041666666666663</v>
      </c>
      <c r="W34" s="34">
        <f>IFERROR(V34/T34,"")</f>
        <v>1</v>
      </c>
      <c r="Y34" s="32">
        <f>SUM(Y30:Y33)</f>
        <v>0.63041666666666663</v>
      </c>
      <c r="Z34" s="32">
        <f>SUM(Z30:Z33)</f>
        <v>0</v>
      </c>
      <c r="AA34" s="32">
        <f t="shared" si="77"/>
        <v>0.63041666666666663</v>
      </c>
      <c r="AB34" s="34">
        <f>IFERROR(AA34/Y34,"")</f>
        <v>1</v>
      </c>
      <c r="AD34" s="32">
        <f>SUM(AD30:AD33)</f>
        <v>0.63041666666666663</v>
      </c>
      <c r="AE34" s="41">
        <f>SUM(AE30:AE33)</f>
        <v>0</v>
      </c>
      <c r="AF34" s="32">
        <f t="shared" si="78"/>
        <v>0.63041666666666663</v>
      </c>
      <c r="AG34" s="34">
        <f>IFERROR(AF34/AD34,"")</f>
        <v>1</v>
      </c>
      <c r="AI34" s="32">
        <f>SUM(AI30:AI33)</f>
        <v>0.63041666666666663</v>
      </c>
      <c r="AJ34" s="41">
        <f>SUM(AJ30:AJ33)</f>
        <v>0</v>
      </c>
      <c r="AK34" s="32">
        <f t="shared" si="79"/>
        <v>0.63041666666666663</v>
      </c>
      <c r="AL34" s="34">
        <f>IFERROR(AK34/AI34,"")</f>
        <v>1</v>
      </c>
      <c r="AN34" s="32">
        <f>SUM(AN30:AN33)</f>
        <v>0.63041666666666663</v>
      </c>
      <c r="AO34" s="41">
        <f>SUM(AO30:AO33)</f>
        <v>0</v>
      </c>
      <c r="AP34" s="32">
        <f t="shared" si="80"/>
        <v>0.63041666666666663</v>
      </c>
      <c r="AQ34" s="34">
        <f>IFERROR(AP34/AN34,"")</f>
        <v>1</v>
      </c>
      <c r="AS34" s="32">
        <f>SUM(AS30:AS33)</f>
        <v>0.63041666666666663</v>
      </c>
      <c r="AT34" s="41">
        <f>SUM(AT30:AT33)</f>
        <v>0</v>
      </c>
      <c r="AU34" s="32">
        <f t="shared" si="81"/>
        <v>0.63041666666666663</v>
      </c>
      <c r="AV34" s="34">
        <f>IFERROR(AU34/AS34,"")</f>
        <v>1</v>
      </c>
      <c r="AX34" s="32">
        <f>SUM(AX30:AX33)</f>
        <v>0.63041666666666663</v>
      </c>
      <c r="AY34" s="41">
        <f>SUM(AY30:AY33)</f>
        <v>0</v>
      </c>
      <c r="AZ34" s="32">
        <f t="shared" si="82"/>
        <v>0.63041666666666663</v>
      </c>
      <c r="BA34" s="34">
        <f>IFERROR(AZ34/AX34,"")</f>
        <v>1</v>
      </c>
      <c r="BC34" s="32">
        <f>SUM(BC30:BC33)</f>
        <v>0.63041666666666663</v>
      </c>
      <c r="BD34" s="41">
        <f>SUM(BD30:BD33)</f>
        <v>0</v>
      </c>
      <c r="BE34" s="32">
        <f t="shared" si="83"/>
        <v>0.63041666666666663</v>
      </c>
      <c r="BF34" s="34">
        <f>IFERROR(BE34/BC34,"")</f>
        <v>1</v>
      </c>
      <c r="BH34" s="32">
        <f>SUM(BH30:BH33)</f>
        <v>0.63041666666666663</v>
      </c>
      <c r="BI34" s="41">
        <f>SUM(BI30:BI33)</f>
        <v>0</v>
      </c>
      <c r="BJ34" s="32">
        <f t="shared" si="84"/>
        <v>0.63041666666666663</v>
      </c>
      <c r="BK34" s="34">
        <f>IFERROR(BJ34/BH34,"")</f>
        <v>1</v>
      </c>
      <c r="BN34" s="221">
        <f>SUM(BN30:BN33)</f>
        <v>1.8912499999999999</v>
      </c>
      <c r="BO34" s="41">
        <f>SUM(BO30:BO33)</f>
        <v>0</v>
      </c>
      <c r="BP34" s="32">
        <f t="shared" si="86"/>
        <v>1.8912499999999999</v>
      </c>
      <c r="BQ34" s="34">
        <f>IFERROR(BP34/BN34,"")</f>
        <v>1</v>
      </c>
    </row>
    <row r="35" spans="2:69" x14ac:dyDescent="0.25">
      <c r="C35" s="5"/>
      <c r="E35" s="98"/>
      <c r="F35" s="17"/>
      <c r="G35" s="18"/>
      <c r="H35" s="11"/>
      <c r="J35" s="98"/>
      <c r="K35" s="17"/>
      <c r="L35" s="18"/>
      <c r="M35" s="11"/>
      <c r="N35" s="277"/>
      <c r="O35" s="98"/>
      <c r="P35" s="17"/>
      <c r="Q35" s="18"/>
      <c r="R35" s="11"/>
      <c r="S35" s="277"/>
      <c r="T35" s="98"/>
      <c r="U35" s="17"/>
      <c r="V35" s="18"/>
      <c r="W35" s="11"/>
      <c r="Y35" s="14"/>
      <c r="Z35" s="17"/>
      <c r="AA35" s="18"/>
      <c r="AB35" s="11"/>
      <c r="AD35" s="14"/>
      <c r="AE35" s="17"/>
      <c r="AF35" s="18"/>
      <c r="AG35" s="11"/>
      <c r="AI35" s="14"/>
      <c r="AJ35" s="17"/>
      <c r="AK35" s="18"/>
      <c r="AL35" s="39"/>
      <c r="AN35" s="14"/>
      <c r="AO35" s="17"/>
      <c r="AP35" s="18"/>
      <c r="AQ35" s="39"/>
      <c r="AS35" s="14"/>
      <c r="AT35" s="17"/>
      <c r="AU35" s="18"/>
      <c r="AV35" s="39"/>
      <c r="AX35" s="14"/>
      <c r="AY35" s="17"/>
      <c r="AZ35" s="18"/>
      <c r="BA35" s="39"/>
      <c r="BC35" s="14"/>
      <c r="BD35" s="17"/>
      <c r="BE35" s="18"/>
      <c r="BF35" s="39"/>
      <c r="BH35" s="14"/>
      <c r="BI35" s="17"/>
      <c r="BJ35" s="18"/>
      <c r="BK35" s="39"/>
      <c r="BN35" s="98"/>
      <c r="BO35" s="17"/>
      <c r="BP35" s="18"/>
      <c r="BQ35" s="39"/>
    </row>
    <row r="36" spans="2:69" x14ac:dyDescent="0.25">
      <c r="B36" s="325"/>
      <c r="C36" s="94" t="s">
        <v>93</v>
      </c>
      <c r="E36" s="98"/>
      <c r="F36" s="17"/>
      <c r="G36" s="18"/>
      <c r="H36" s="11"/>
      <c r="J36" s="98"/>
      <c r="K36" s="17"/>
      <c r="L36" s="18"/>
      <c r="M36" s="11"/>
      <c r="N36" s="277"/>
      <c r="O36" s="98"/>
      <c r="P36" s="17"/>
      <c r="Q36" s="18"/>
      <c r="R36" s="11"/>
      <c r="S36" s="277"/>
      <c r="T36" s="98"/>
      <c r="U36" s="17"/>
      <c r="V36" s="18"/>
      <c r="W36" s="11"/>
      <c r="Y36" s="14"/>
      <c r="Z36" s="17"/>
      <c r="AA36" s="18"/>
      <c r="AB36" s="11"/>
      <c r="AD36" s="14"/>
      <c r="AE36" s="17"/>
      <c r="AF36" s="18"/>
      <c r="AG36" s="11"/>
      <c r="AI36" s="14"/>
      <c r="AJ36" s="17"/>
      <c r="AK36" s="18"/>
      <c r="AL36" s="39"/>
      <c r="AN36" s="14"/>
      <c r="AO36" s="17"/>
      <c r="AP36" s="18"/>
      <c r="AQ36" s="39"/>
      <c r="AS36" s="14"/>
      <c r="AT36" s="17"/>
      <c r="AU36" s="18"/>
      <c r="AV36" s="39"/>
      <c r="AX36" s="14"/>
      <c r="AY36" s="17"/>
      <c r="AZ36" s="18"/>
      <c r="BA36" s="39"/>
      <c r="BC36" s="14"/>
      <c r="BD36" s="17"/>
      <c r="BE36" s="18"/>
      <c r="BF36" s="39"/>
      <c r="BH36" s="14"/>
      <c r="BI36" s="17"/>
      <c r="BJ36" s="18"/>
      <c r="BK36" s="39"/>
      <c r="BN36" s="98"/>
      <c r="BO36" s="17"/>
      <c r="BP36" s="18"/>
      <c r="BQ36" s="39"/>
    </row>
    <row r="37" spans="2:69" s="44" customFormat="1" x14ac:dyDescent="0.25">
      <c r="B37" s="310">
        <f>+MAX($B$1:B36)+1</f>
        <v>47</v>
      </c>
      <c r="C37" s="15" t="s">
        <v>94</v>
      </c>
      <c r="D37" s="71">
        <v>8736.9694999999992</v>
      </c>
      <c r="E37" s="23">
        <f>+_xlfn.XLOOKUP($B37,Expenses_FY25!$B:$B,Expenses_FY25!N:N)/1000</f>
        <v>8.3333333333333331E-5</v>
      </c>
      <c r="F37" s="25"/>
      <c r="G37" s="8">
        <f t="shared" ref="G37:G50" si="100">E37-F37</f>
        <v>8.3333333333333331E-5</v>
      </c>
      <c r="H37" s="33">
        <f t="shared" ref="H37:H49" si="101">IFERROR(G37/E37,"n.a.")</f>
        <v>1</v>
      </c>
      <c r="I37" s="71"/>
      <c r="J37" s="23">
        <f>+_xlfn.XLOOKUP($B37,Expenses_FY25!$B:$B,Expenses_FY25!S:S)/1000</f>
        <v>2.4166666666666664E-3</v>
      </c>
      <c r="K37" s="25"/>
      <c r="L37" s="8">
        <f t="shared" ref="L37:L50" si="102">J37-K37</f>
        <v>2.4166666666666664E-3</v>
      </c>
      <c r="M37" s="33">
        <f t="shared" ref="M37:M49" si="103">IFERROR(L37/J37,"n.a.")</f>
        <v>1</v>
      </c>
      <c r="N37" s="275"/>
      <c r="O37" s="23">
        <f>+_xlfn.XLOOKUP($B37,Expenses_FY25!$B:$B,Expenses_FY25!X:X)/1000</f>
        <v>2.4166666666666664E-3</v>
      </c>
      <c r="P37" s="25"/>
      <c r="Q37" s="8">
        <f t="shared" ref="Q37:Q50" si="104">O37-P37</f>
        <v>2.4166666666666664E-3</v>
      </c>
      <c r="R37" s="33">
        <f t="shared" ref="R37:R49" si="105">IFERROR(Q37/O37,"n.a.")</f>
        <v>1</v>
      </c>
      <c r="S37" s="275"/>
      <c r="T37" s="23">
        <f>+_xlfn.XLOOKUP($B37,Expenses_FY25!$B:$B,Expenses_FY25!S:S)/1000</f>
        <v>2.4166666666666664E-3</v>
      </c>
      <c r="U37" s="25"/>
      <c r="V37" s="8">
        <f t="shared" ref="V37:V53" si="106">T37-U37</f>
        <v>2.4166666666666664E-3</v>
      </c>
      <c r="W37" s="33">
        <f t="shared" ref="W37:W42" si="107">IFERROR(V37/T37,"n.a.")</f>
        <v>1</v>
      </c>
      <c r="Y37" s="23">
        <f>+_xlfn.XLOOKUP($B37,Expenses_FY25!$B:$B,Expenses_FY25!T:T)/1000</f>
        <v>2.4166666666666664E-3</v>
      </c>
      <c r="Z37" s="25"/>
      <c r="AA37" s="8">
        <f t="shared" ref="AA37:AA54" si="108">Y37-Z37</f>
        <v>2.4166666666666664E-3</v>
      </c>
      <c r="AB37" s="33">
        <f>IFERROR(AA37/Y37,"n.a.")</f>
        <v>1</v>
      </c>
      <c r="AD37" s="23">
        <f>+_xlfn.XLOOKUP($B37,Expenses_FY25!$B:$B,Expenses_FY25!U:U)/1000</f>
        <v>2.4166666666666664E-3</v>
      </c>
      <c r="AE37" s="25"/>
      <c r="AF37" s="8">
        <f t="shared" ref="AF37:AF54" si="109">AD37-AE37</f>
        <v>2.4166666666666664E-3</v>
      </c>
      <c r="AG37" s="33">
        <f>IFERROR(AF37/AD37,"n.a.")</f>
        <v>1</v>
      </c>
      <c r="AI37" s="23">
        <f>+_xlfn.XLOOKUP($B37,Expenses_FY25!$B:$B,Expenses_FY25!V:V)/1000</f>
        <v>2.4166666666666664E-3</v>
      </c>
      <c r="AJ37" s="25"/>
      <c r="AK37" s="8">
        <f t="shared" ref="AK37:AK50" si="110">AI37-AJ37</f>
        <v>2.4166666666666664E-3</v>
      </c>
      <c r="AL37" s="33">
        <f>IFERROR(AK37/AI37,"n.a.")</f>
        <v>1</v>
      </c>
      <c r="AN37" s="23">
        <f>+_xlfn.XLOOKUP($B37,Expenses_FY25!$B:$B,Expenses_FY25!W:W)/1000</f>
        <v>2.4166666666666664E-3</v>
      </c>
      <c r="AO37" s="25"/>
      <c r="AP37" s="8">
        <f t="shared" ref="AP37:AP50" si="111">AN37-AO37</f>
        <v>2.4166666666666664E-3</v>
      </c>
      <c r="AQ37" s="33">
        <f>IFERROR(AP37/AN37,"n.a.")</f>
        <v>1</v>
      </c>
      <c r="AS37" s="23">
        <f>+_xlfn.XLOOKUP($B37,Expenses_FY25!$B:$B,Expenses_FY25!AB:AB)/1000</f>
        <v>2.4166666666666664E-3</v>
      </c>
      <c r="AT37" s="25"/>
      <c r="AU37" s="8">
        <f t="shared" ref="AU37:AU50" si="112">AS37-AT37</f>
        <v>2.4166666666666664E-3</v>
      </c>
      <c r="AV37" s="33">
        <f>IFERROR(AU37/AS37,"n.a.")</f>
        <v>1</v>
      </c>
      <c r="AX37" s="23">
        <f>+_xlfn.XLOOKUP($B37,Expenses_FY25!$B:$B,Expenses_FY25!Y:Y)/1000</f>
        <v>2.4166666666666664E-3</v>
      </c>
      <c r="AY37" s="25"/>
      <c r="AZ37" s="8">
        <f t="shared" ref="AZ37:AZ54" si="113">AX37-AY37</f>
        <v>2.4166666666666664E-3</v>
      </c>
      <c r="BA37" s="33">
        <f>IFERROR(AZ37/AX37,"n.a.")</f>
        <v>1</v>
      </c>
      <c r="BC37" s="23">
        <f>+_xlfn.XLOOKUP($B37,Expenses_FY25!$B:$B,Expenses_FY25!Z:Z)/1000</f>
        <v>2.4166666666666664E-3</v>
      </c>
      <c r="BD37" s="25"/>
      <c r="BE37" s="8">
        <f t="shared" ref="BE37:BE54" si="114">BC37-BD37</f>
        <v>2.4166666666666664E-3</v>
      </c>
      <c r="BF37" s="33">
        <f>IFERROR(BE37/BC37,"n.a.")</f>
        <v>1</v>
      </c>
      <c r="BH37" s="23">
        <f>+_xlfn.XLOOKUP($B37,Expenses_FY25!$B:$B,Expenses_FY25!AA:AA)/1000</f>
        <v>2.4166666666666664E-3</v>
      </c>
      <c r="BI37" s="25"/>
      <c r="BJ37" s="8">
        <f t="shared" ref="BJ37:BJ54" si="115">BH37-BI37</f>
        <v>2.4166666666666664E-3</v>
      </c>
      <c r="BK37" s="33">
        <f>IFERROR(BJ37/BH37,"n.a.")</f>
        <v>1</v>
      </c>
      <c r="BN37" s="38">
        <f t="shared" ref="BN37:BN49" si="116">+T37+Y37+AD37</f>
        <v>7.2499999999999995E-3</v>
      </c>
      <c r="BO37" s="38">
        <f t="shared" ref="BO37:BO49" si="117">+U37+Z37+AE37</f>
        <v>0</v>
      </c>
      <c r="BP37" s="8">
        <f t="shared" ref="BP37:BP53" si="118">BN37-BO37</f>
        <v>7.2499999999999995E-3</v>
      </c>
      <c r="BQ37" s="33">
        <f>IFERROR(BP37/BN37,"n.a.")</f>
        <v>1</v>
      </c>
    </row>
    <row r="38" spans="2:69" s="44" customFormat="1" x14ac:dyDescent="0.25">
      <c r="B38" s="310">
        <f>+MAX($B$1:B37)+1</f>
        <v>48</v>
      </c>
      <c r="C38" s="15" t="s">
        <v>95</v>
      </c>
      <c r="D38" s="71">
        <v>1023.0991284500001</v>
      </c>
      <c r="E38" s="23">
        <f>+_xlfn.XLOOKUP($B38,Expenses_FY25!$B:$B,Expenses_FY25!N:N)/1000</f>
        <v>8.3333333333333331E-5</v>
      </c>
      <c r="F38" s="25"/>
      <c r="G38" s="8">
        <f t="shared" si="100"/>
        <v>8.3333333333333331E-5</v>
      </c>
      <c r="H38" s="33">
        <f t="shared" si="101"/>
        <v>1</v>
      </c>
      <c r="I38" s="71"/>
      <c r="J38" s="23">
        <f>+_xlfn.XLOOKUP($B38,Expenses_FY25!$B:$B,Expenses_FY25!S:S)/1000</f>
        <v>2.1666666666666666E-3</v>
      </c>
      <c r="K38" s="25"/>
      <c r="L38" s="8">
        <f t="shared" si="102"/>
        <v>2.1666666666666666E-3</v>
      </c>
      <c r="M38" s="33">
        <f t="shared" si="103"/>
        <v>1</v>
      </c>
      <c r="N38" s="275"/>
      <c r="O38" s="23">
        <f>+_xlfn.XLOOKUP($B38,Expenses_FY25!$B:$B,Expenses_FY25!X:X)/1000</f>
        <v>2.1666666666666666E-3</v>
      </c>
      <c r="P38" s="25"/>
      <c r="Q38" s="8">
        <f t="shared" si="104"/>
        <v>2.1666666666666666E-3</v>
      </c>
      <c r="R38" s="33">
        <f t="shared" si="105"/>
        <v>1</v>
      </c>
      <c r="S38" s="275"/>
      <c r="T38" s="23">
        <f>+_xlfn.XLOOKUP($B38,Expenses_FY25!$B:$B,Expenses_FY25!S:S)/1000</f>
        <v>2.1666666666666666E-3</v>
      </c>
      <c r="U38" s="25"/>
      <c r="V38" s="8">
        <f t="shared" si="106"/>
        <v>2.1666666666666666E-3</v>
      </c>
      <c r="W38" s="33">
        <f t="shared" si="107"/>
        <v>1</v>
      </c>
      <c r="Y38" s="23">
        <f>+_xlfn.XLOOKUP($B38,Expenses_FY25!$B:$B,Expenses_FY25!T:T)/1000</f>
        <v>2.1666666666666666E-3</v>
      </c>
      <c r="Z38" s="25"/>
      <c r="AA38" s="231">
        <f t="shared" si="108"/>
        <v>2.1666666666666666E-3</v>
      </c>
      <c r="AB38" s="232">
        <f t="shared" ref="AB38:AB41" si="119">IFERROR(AA38/Y38,"n.a.")</f>
        <v>1</v>
      </c>
      <c r="AD38" s="23">
        <f>+_xlfn.XLOOKUP($B38,Expenses_FY25!$B:$B,Expenses_FY25!U:U)/1000</f>
        <v>2.1666666666666666E-3</v>
      </c>
      <c r="AE38" s="25"/>
      <c r="AF38" s="231">
        <f t="shared" si="109"/>
        <v>2.1666666666666666E-3</v>
      </c>
      <c r="AG38" s="232">
        <f t="shared" ref="AG38:AG41" si="120">IFERROR(AF38/AD38,"n.a.")</f>
        <v>1</v>
      </c>
      <c r="AI38" s="23">
        <f>+_xlfn.XLOOKUP($B38,Expenses_FY25!$B:$B,Expenses_FY25!V:V)/1000</f>
        <v>2.1666666666666666E-3</v>
      </c>
      <c r="AJ38" s="25"/>
      <c r="AK38" s="231">
        <f t="shared" si="110"/>
        <v>2.1666666666666666E-3</v>
      </c>
      <c r="AL38" s="232">
        <f t="shared" ref="AL38:AL41" si="121">IFERROR(AK38/AI38,"n.a.")</f>
        <v>1</v>
      </c>
      <c r="AN38" s="23">
        <f>+_xlfn.XLOOKUP($B38,Expenses_FY25!$B:$B,Expenses_FY25!W:W)/1000</f>
        <v>2.1666666666666666E-3</v>
      </c>
      <c r="AO38" s="25"/>
      <c r="AP38" s="231">
        <f t="shared" si="111"/>
        <v>2.1666666666666666E-3</v>
      </c>
      <c r="AQ38" s="232">
        <f t="shared" ref="AQ38:AQ41" si="122">IFERROR(AP38/AN38,"n.a.")</f>
        <v>1</v>
      </c>
      <c r="AS38" s="23">
        <f>+_xlfn.XLOOKUP($B38,Expenses_FY25!$B:$B,Expenses_FY25!AB:AB)/1000</f>
        <v>2.1666666666666666E-3</v>
      </c>
      <c r="AT38" s="25"/>
      <c r="AU38" s="231">
        <f t="shared" si="112"/>
        <v>2.1666666666666666E-3</v>
      </c>
      <c r="AV38" s="232">
        <f t="shared" ref="AV38:AV41" si="123">IFERROR(AU38/AS38,"n.a.")</f>
        <v>1</v>
      </c>
      <c r="AX38" s="23">
        <f>+_xlfn.XLOOKUP($B38,Expenses_FY25!$B:$B,Expenses_FY25!Y:Y)/1000</f>
        <v>2.1666666666666666E-3</v>
      </c>
      <c r="AY38" s="25"/>
      <c r="AZ38" s="231">
        <f t="shared" si="113"/>
        <v>2.1666666666666666E-3</v>
      </c>
      <c r="BA38" s="232">
        <f t="shared" ref="BA38:BA41" si="124">IFERROR(AZ38/AX38,"n.a.")</f>
        <v>1</v>
      </c>
      <c r="BC38" s="23">
        <f>+_xlfn.XLOOKUP($B38,Expenses_FY25!$B:$B,Expenses_FY25!Z:Z)/1000</f>
        <v>2.1666666666666666E-3</v>
      </c>
      <c r="BD38" s="25"/>
      <c r="BE38" s="231">
        <f t="shared" si="114"/>
        <v>2.1666666666666666E-3</v>
      </c>
      <c r="BF38" s="232">
        <f t="shared" ref="BF38:BF41" si="125">IFERROR(BE38/BC38,"n.a.")</f>
        <v>1</v>
      </c>
      <c r="BH38" s="23">
        <f>+_xlfn.XLOOKUP($B38,Expenses_FY25!$B:$B,Expenses_FY25!AA:AA)/1000</f>
        <v>2.1666666666666666E-3</v>
      </c>
      <c r="BI38" s="25"/>
      <c r="BJ38" s="231">
        <f t="shared" si="115"/>
        <v>2.1666666666666666E-3</v>
      </c>
      <c r="BK38" s="232">
        <f t="shared" ref="BK38:BK41" si="126">IFERROR(BJ38/BH38,"n.a.")</f>
        <v>1</v>
      </c>
      <c r="BN38" s="38">
        <f t="shared" si="116"/>
        <v>6.4999999999999997E-3</v>
      </c>
      <c r="BO38" s="38">
        <f t="shared" si="117"/>
        <v>0</v>
      </c>
      <c r="BP38" s="8">
        <f t="shared" ref="BP38:BP41" si="127">BN38-BO38</f>
        <v>6.4999999999999997E-3</v>
      </c>
      <c r="BQ38" s="33">
        <f t="shared" ref="BQ38:BQ41" si="128">IFERROR(BP38/BN38,"n.a.")</f>
        <v>1</v>
      </c>
    </row>
    <row r="39" spans="2:69" s="44" customFormat="1" x14ac:dyDescent="0.25">
      <c r="B39" s="310">
        <f>+MAX($B$1:B38)+1</f>
        <v>49</v>
      </c>
      <c r="C39" s="15" t="s">
        <v>96</v>
      </c>
      <c r="D39" s="71">
        <v>0</v>
      </c>
      <c r="E39" s="23">
        <f>+_xlfn.XLOOKUP($B39,Expenses_FY25!$B:$B,Expenses_FY25!N:N)/1000</f>
        <v>8.3333333333333331E-5</v>
      </c>
      <c r="F39" s="25"/>
      <c r="G39" s="8">
        <f t="shared" si="100"/>
        <v>8.3333333333333331E-5</v>
      </c>
      <c r="H39" s="33">
        <f t="shared" si="101"/>
        <v>1</v>
      </c>
      <c r="I39" s="71"/>
      <c r="J39" s="23">
        <f>+_xlfn.XLOOKUP($B39,Expenses_FY25!$B:$B,Expenses_FY25!S:S)/1000</f>
        <v>0.66249999999999998</v>
      </c>
      <c r="K39" s="25"/>
      <c r="L39" s="8">
        <f t="shared" si="102"/>
        <v>0.66249999999999998</v>
      </c>
      <c r="M39" s="33">
        <f t="shared" si="103"/>
        <v>1</v>
      </c>
      <c r="N39" s="275"/>
      <c r="O39" s="23">
        <f>+_xlfn.XLOOKUP($B39,Expenses_FY25!$B:$B,Expenses_FY25!X:X)/1000</f>
        <v>0.66249999999999998</v>
      </c>
      <c r="P39" s="25"/>
      <c r="Q39" s="8">
        <f t="shared" si="104"/>
        <v>0.66249999999999998</v>
      </c>
      <c r="R39" s="33">
        <f t="shared" si="105"/>
        <v>1</v>
      </c>
      <c r="S39" s="275"/>
      <c r="T39" s="23">
        <f>+_xlfn.XLOOKUP($B39,Expenses_FY25!$B:$B,Expenses_FY25!S:S)/1000</f>
        <v>0.66249999999999998</v>
      </c>
      <c r="U39" s="25"/>
      <c r="V39" s="8">
        <f t="shared" si="106"/>
        <v>0.66249999999999998</v>
      </c>
      <c r="W39" s="33">
        <f t="shared" si="107"/>
        <v>1</v>
      </c>
      <c r="Y39" s="23">
        <f>+_xlfn.XLOOKUP($B39,Expenses_FY25!$B:$B,Expenses_FY25!T:T)/1000</f>
        <v>0.66249999999999998</v>
      </c>
      <c r="Z39" s="25"/>
      <c r="AA39" s="231">
        <f t="shared" si="108"/>
        <v>0.66249999999999998</v>
      </c>
      <c r="AB39" s="232">
        <f t="shared" si="119"/>
        <v>1</v>
      </c>
      <c r="AD39" s="23">
        <f>+_xlfn.XLOOKUP($B39,Expenses_FY25!$B:$B,Expenses_FY25!U:U)/1000</f>
        <v>0.66249999999999998</v>
      </c>
      <c r="AE39" s="25"/>
      <c r="AF39" s="231">
        <f t="shared" si="109"/>
        <v>0.66249999999999998</v>
      </c>
      <c r="AG39" s="232">
        <f t="shared" si="120"/>
        <v>1</v>
      </c>
      <c r="AI39" s="23">
        <f>+_xlfn.XLOOKUP($B39,Expenses_FY25!$B:$B,Expenses_FY25!V:V)/1000</f>
        <v>0.66249999999999998</v>
      </c>
      <c r="AJ39" s="25"/>
      <c r="AK39" s="231">
        <f t="shared" si="110"/>
        <v>0.66249999999999998</v>
      </c>
      <c r="AL39" s="232">
        <f t="shared" si="121"/>
        <v>1</v>
      </c>
      <c r="AN39" s="23">
        <f>+_xlfn.XLOOKUP($B39,Expenses_FY25!$B:$B,Expenses_FY25!W:W)/1000</f>
        <v>0.66249999999999998</v>
      </c>
      <c r="AO39" s="25"/>
      <c r="AP39" s="231">
        <f t="shared" si="111"/>
        <v>0.66249999999999998</v>
      </c>
      <c r="AQ39" s="232">
        <f t="shared" si="122"/>
        <v>1</v>
      </c>
      <c r="AS39" s="23">
        <f>+_xlfn.XLOOKUP($B39,Expenses_FY25!$B:$B,Expenses_FY25!AB:AB)/1000</f>
        <v>0.66249999999999998</v>
      </c>
      <c r="AT39" s="25"/>
      <c r="AU39" s="231">
        <f t="shared" si="112"/>
        <v>0.66249999999999998</v>
      </c>
      <c r="AV39" s="232">
        <f t="shared" si="123"/>
        <v>1</v>
      </c>
      <c r="AX39" s="23">
        <f>+_xlfn.XLOOKUP($B39,Expenses_FY25!$B:$B,Expenses_FY25!Y:Y)/1000</f>
        <v>0.66249999999999998</v>
      </c>
      <c r="AY39" s="25"/>
      <c r="AZ39" s="231">
        <f t="shared" si="113"/>
        <v>0.66249999999999998</v>
      </c>
      <c r="BA39" s="232">
        <f t="shared" si="124"/>
        <v>1</v>
      </c>
      <c r="BC39" s="23">
        <f>+_xlfn.XLOOKUP($B39,Expenses_FY25!$B:$B,Expenses_FY25!Z:Z)/1000</f>
        <v>0.66249999999999998</v>
      </c>
      <c r="BD39" s="25"/>
      <c r="BE39" s="231">
        <f t="shared" si="114"/>
        <v>0.66249999999999998</v>
      </c>
      <c r="BF39" s="232">
        <f t="shared" si="125"/>
        <v>1</v>
      </c>
      <c r="BH39" s="23">
        <f>+_xlfn.XLOOKUP($B39,Expenses_FY25!$B:$B,Expenses_FY25!AA:AA)/1000</f>
        <v>0.66249999999999998</v>
      </c>
      <c r="BI39" s="25"/>
      <c r="BJ39" s="231">
        <f t="shared" si="115"/>
        <v>0.66249999999999998</v>
      </c>
      <c r="BK39" s="232">
        <f t="shared" si="126"/>
        <v>1</v>
      </c>
      <c r="BN39" s="38">
        <f t="shared" si="116"/>
        <v>1.9874999999999998</v>
      </c>
      <c r="BO39" s="38">
        <f t="shared" si="117"/>
        <v>0</v>
      </c>
      <c r="BP39" s="8">
        <f t="shared" si="127"/>
        <v>1.9874999999999998</v>
      </c>
      <c r="BQ39" s="33">
        <f t="shared" si="128"/>
        <v>1</v>
      </c>
    </row>
    <row r="40" spans="2:69" s="44" customFormat="1" x14ac:dyDescent="0.25">
      <c r="B40" s="310">
        <f>+MAX($B$1:B39)+1</f>
        <v>50</v>
      </c>
      <c r="C40" s="15" t="s">
        <v>97</v>
      </c>
      <c r="D40" s="71">
        <v>5633.6636583256231</v>
      </c>
      <c r="E40" s="23">
        <f>+_xlfn.XLOOKUP($B40,Expenses_FY25!$B:$B,Expenses_FY25!N:N)/1000</f>
        <v>8.3333333333333331E-5</v>
      </c>
      <c r="F40" s="25"/>
      <c r="G40" s="8">
        <f t="shared" si="100"/>
        <v>8.3333333333333331E-5</v>
      </c>
      <c r="H40" s="33">
        <f t="shared" si="101"/>
        <v>1</v>
      </c>
      <c r="I40" s="71"/>
      <c r="J40" s="23">
        <f>+_xlfn.XLOOKUP($B40,Expenses_FY25!$B:$B,Expenses_FY25!S:S)/1000</f>
        <v>6.6416666666666652E-2</v>
      </c>
      <c r="K40" s="25"/>
      <c r="L40" s="8">
        <f t="shared" si="102"/>
        <v>6.6416666666666652E-2</v>
      </c>
      <c r="M40" s="33">
        <f t="shared" si="103"/>
        <v>1</v>
      </c>
      <c r="N40" s="275"/>
      <c r="O40" s="23">
        <f>+_xlfn.XLOOKUP($B40,Expenses_FY25!$B:$B,Expenses_FY25!X:X)/1000</f>
        <v>6.6416666666666652E-2</v>
      </c>
      <c r="P40" s="25"/>
      <c r="Q40" s="8">
        <f t="shared" si="104"/>
        <v>6.6416666666666652E-2</v>
      </c>
      <c r="R40" s="33">
        <f t="shared" si="105"/>
        <v>1</v>
      </c>
      <c r="S40" s="275"/>
      <c r="T40" s="23">
        <f>+_xlfn.XLOOKUP($B40,Expenses_FY25!$B:$B,Expenses_FY25!S:S)/1000</f>
        <v>6.6416666666666652E-2</v>
      </c>
      <c r="U40" s="25"/>
      <c r="V40" s="8">
        <f t="shared" si="106"/>
        <v>6.6416666666666652E-2</v>
      </c>
      <c r="W40" s="33">
        <f t="shared" si="107"/>
        <v>1</v>
      </c>
      <c r="Y40" s="23">
        <f>+_xlfn.XLOOKUP($B40,Expenses_FY25!$B:$B,Expenses_FY25!T:T)/1000</f>
        <v>6.6416666666666652E-2</v>
      </c>
      <c r="Z40" s="25"/>
      <c r="AA40" s="231">
        <f t="shared" si="108"/>
        <v>6.6416666666666652E-2</v>
      </c>
      <c r="AB40" s="232">
        <f t="shared" si="119"/>
        <v>1</v>
      </c>
      <c r="AD40" s="23">
        <f>+_xlfn.XLOOKUP($B40,Expenses_FY25!$B:$B,Expenses_FY25!U:U)/1000</f>
        <v>6.6416666666666652E-2</v>
      </c>
      <c r="AE40" s="25"/>
      <c r="AF40" s="231">
        <f t="shared" si="109"/>
        <v>6.6416666666666652E-2</v>
      </c>
      <c r="AG40" s="232">
        <f t="shared" si="120"/>
        <v>1</v>
      </c>
      <c r="AI40" s="23">
        <f>+_xlfn.XLOOKUP($B40,Expenses_FY25!$B:$B,Expenses_FY25!V:V)/1000</f>
        <v>6.6416666666666652E-2</v>
      </c>
      <c r="AJ40" s="25"/>
      <c r="AK40" s="231">
        <f t="shared" si="110"/>
        <v>6.6416666666666652E-2</v>
      </c>
      <c r="AL40" s="232">
        <f t="shared" si="121"/>
        <v>1</v>
      </c>
      <c r="AN40" s="23">
        <f>+_xlfn.XLOOKUP($B40,Expenses_FY25!$B:$B,Expenses_FY25!W:W)/1000</f>
        <v>6.6416666666666652E-2</v>
      </c>
      <c r="AO40" s="25"/>
      <c r="AP40" s="231">
        <f t="shared" si="111"/>
        <v>6.6416666666666652E-2</v>
      </c>
      <c r="AQ40" s="232">
        <f t="shared" si="122"/>
        <v>1</v>
      </c>
      <c r="AS40" s="23">
        <f>+_xlfn.XLOOKUP($B40,Expenses_FY25!$B:$B,Expenses_FY25!AB:AB)/1000</f>
        <v>6.6416666666666652E-2</v>
      </c>
      <c r="AT40" s="25"/>
      <c r="AU40" s="231">
        <f t="shared" si="112"/>
        <v>6.6416666666666652E-2</v>
      </c>
      <c r="AV40" s="232">
        <f t="shared" si="123"/>
        <v>1</v>
      </c>
      <c r="AX40" s="23">
        <f>+_xlfn.XLOOKUP($B40,Expenses_FY25!$B:$B,Expenses_FY25!Y:Y)/1000</f>
        <v>6.6416666666666652E-2</v>
      </c>
      <c r="AY40" s="25"/>
      <c r="AZ40" s="231">
        <f t="shared" si="113"/>
        <v>6.6416666666666652E-2</v>
      </c>
      <c r="BA40" s="232">
        <f t="shared" si="124"/>
        <v>1</v>
      </c>
      <c r="BC40" s="23">
        <f>+_xlfn.XLOOKUP($B40,Expenses_FY25!$B:$B,Expenses_FY25!Z:Z)/1000</f>
        <v>6.6416666666666652E-2</v>
      </c>
      <c r="BD40" s="25"/>
      <c r="BE40" s="231">
        <f t="shared" si="114"/>
        <v>6.6416666666666652E-2</v>
      </c>
      <c r="BF40" s="232">
        <f t="shared" si="125"/>
        <v>1</v>
      </c>
      <c r="BH40" s="23">
        <f>+_xlfn.XLOOKUP($B40,Expenses_FY25!$B:$B,Expenses_FY25!AA:AA)/1000</f>
        <v>6.6416666666666652E-2</v>
      </c>
      <c r="BI40" s="25"/>
      <c r="BJ40" s="231">
        <f t="shared" si="115"/>
        <v>6.6416666666666652E-2</v>
      </c>
      <c r="BK40" s="232">
        <f t="shared" si="126"/>
        <v>1</v>
      </c>
      <c r="BN40" s="38">
        <f t="shared" si="116"/>
        <v>0.19924999999999995</v>
      </c>
      <c r="BO40" s="38">
        <f t="shared" si="117"/>
        <v>0</v>
      </c>
      <c r="BP40" s="8">
        <f t="shared" si="127"/>
        <v>0.19924999999999995</v>
      </c>
      <c r="BQ40" s="33">
        <f t="shared" si="128"/>
        <v>1</v>
      </c>
    </row>
    <row r="41" spans="2:69" s="44" customFormat="1" x14ac:dyDescent="0.25">
      <c r="B41" s="310">
        <f>+MAX($B$1:B40)+1</f>
        <v>51</v>
      </c>
      <c r="C41" s="15" t="s">
        <v>98</v>
      </c>
      <c r="D41" s="71">
        <v>798.66360000000009</v>
      </c>
      <c r="E41" s="23">
        <f>+_xlfn.XLOOKUP($B41,Expenses_FY25!$B:$B,Expenses_FY25!N:N)/1000</f>
        <v>8.3333333333333331E-5</v>
      </c>
      <c r="F41" s="25"/>
      <c r="G41" s="8">
        <f t="shared" si="100"/>
        <v>8.3333333333333331E-5</v>
      </c>
      <c r="H41" s="33">
        <f t="shared" si="101"/>
        <v>1</v>
      </c>
      <c r="I41" s="71"/>
      <c r="J41" s="23">
        <f>+_xlfn.XLOOKUP($B41,Expenses_FY25!$B:$B,Expenses_FY25!S:S)/1000</f>
        <v>3.4166666666666664E-3</v>
      </c>
      <c r="K41" s="25"/>
      <c r="L41" s="8">
        <f t="shared" si="102"/>
        <v>3.4166666666666664E-3</v>
      </c>
      <c r="M41" s="33">
        <f t="shared" si="103"/>
        <v>1</v>
      </c>
      <c r="N41" s="275"/>
      <c r="O41" s="23">
        <f>+_xlfn.XLOOKUP($B41,Expenses_FY25!$B:$B,Expenses_FY25!X:X)/1000</f>
        <v>3.4166666666666664E-3</v>
      </c>
      <c r="P41" s="25"/>
      <c r="Q41" s="8">
        <f t="shared" si="104"/>
        <v>3.4166666666666664E-3</v>
      </c>
      <c r="R41" s="33">
        <f t="shared" si="105"/>
        <v>1</v>
      </c>
      <c r="S41" s="275"/>
      <c r="T41" s="23">
        <f>+_xlfn.XLOOKUP($B41,Expenses_FY25!$B:$B,Expenses_FY25!S:S)/1000</f>
        <v>3.4166666666666664E-3</v>
      </c>
      <c r="U41" s="25"/>
      <c r="V41" s="8">
        <f t="shared" si="106"/>
        <v>3.4166666666666664E-3</v>
      </c>
      <c r="W41" s="33">
        <f t="shared" si="107"/>
        <v>1</v>
      </c>
      <c r="Y41" s="23">
        <f>+_xlfn.XLOOKUP($B41,Expenses_FY25!$B:$B,Expenses_FY25!T:T)/1000</f>
        <v>3.4166666666666664E-3</v>
      </c>
      <c r="Z41" s="25"/>
      <c r="AA41" s="231">
        <f t="shared" si="108"/>
        <v>3.4166666666666664E-3</v>
      </c>
      <c r="AB41" s="232">
        <f t="shared" si="119"/>
        <v>1</v>
      </c>
      <c r="AD41" s="23">
        <f>+_xlfn.XLOOKUP($B41,Expenses_FY25!$B:$B,Expenses_FY25!U:U)/1000</f>
        <v>3.4166666666666664E-3</v>
      </c>
      <c r="AE41" s="25"/>
      <c r="AF41" s="231">
        <f t="shared" si="109"/>
        <v>3.4166666666666664E-3</v>
      </c>
      <c r="AG41" s="232">
        <f t="shared" si="120"/>
        <v>1</v>
      </c>
      <c r="AI41" s="23">
        <f>+_xlfn.XLOOKUP($B41,Expenses_FY25!$B:$B,Expenses_FY25!V:V)/1000</f>
        <v>3.4166666666666664E-3</v>
      </c>
      <c r="AJ41" s="25"/>
      <c r="AK41" s="231">
        <f t="shared" si="110"/>
        <v>3.4166666666666664E-3</v>
      </c>
      <c r="AL41" s="232">
        <f t="shared" si="121"/>
        <v>1</v>
      </c>
      <c r="AN41" s="23">
        <f>+_xlfn.XLOOKUP($B41,Expenses_FY25!$B:$B,Expenses_FY25!W:W)/1000</f>
        <v>3.4166666666666664E-3</v>
      </c>
      <c r="AO41" s="25"/>
      <c r="AP41" s="231">
        <f t="shared" si="111"/>
        <v>3.4166666666666664E-3</v>
      </c>
      <c r="AQ41" s="232">
        <f t="shared" si="122"/>
        <v>1</v>
      </c>
      <c r="AS41" s="23">
        <f>+_xlfn.XLOOKUP($B41,Expenses_FY25!$B:$B,Expenses_FY25!AB:AB)/1000</f>
        <v>3.4166666666666664E-3</v>
      </c>
      <c r="AT41" s="25"/>
      <c r="AU41" s="231">
        <f t="shared" si="112"/>
        <v>3.4166666666666664E-3</v>
      </c>
      <c r="AV41" s="232">
        <f t="shared" si="123"/>
        <v>1</v>
      </c>
      <c r="AX41" s="23">
        <f>+_xlfn.XLOOKUP($B41,Expenses_FY25!$B:$B,Expenses_FY25!Y:Y)/1000</f>
        <v>3.4166666666666664E-3</v>
      </c>
      <c r="AY41" s="25"/>
      <c r="AZ41" s="231">
        <f t="shared" si="113"/>
        <v>3.4166666666666664E-3</v>
      </c>
      <c r="BA41" s="232">
        <f t="shared" si="124"/>
        <v>1</v>
      </c>
      <c r="BC41" s="23">
        <f>+_xlfn.XLOOKUP($B41,Expenses_FY25!$B:$B,Expenses_FY25!Z:Z)/1000</f>
        <v>3.4166666666666664E-3</v>
      </c>
      <c r="BD41" s="25"/>
      <c r="BE41" s="231">
        <f t="shared" si="114"/>
        <v>3.4166666666666664E-3</v>
      </c>
      <c r="BF41" s="232">
        <f t="shared" si="125"/>
        <v>1</v>
      </c>
      <c r="BH41" s="23">
        <f>+_xlfn.XLOOKUP($B41,Expenses_FY25!$B:$B,Expenses_FY25!AA:AA)/1000</f>
        <v>3.4166666666666664E-3</v>
      </c>
      <c r="BI41" s="25"/>
      <c r="BJ41" s="231">
        <f t="shared" si="115"/>
        <v>3.4166666666666664E-3</v>
      </c>
      <c r="BK41" s="232">
        <f t="shared" si="126"/>
        <v>1</v>
      </c>
      <c r="BN41" s="38">
        <f t="shared" si="116"/>
        <v>1.0249999999999999E-2</v>
      </c>
      <c r="BO41" s="38">
        <f t="shared" si="117"/>
        <v>0</v>
      </c>
      <c r="BP41" s="8">
        <f t="shared" si="127"/>
        <v>1.0249999999999999E-2</v>
      </c>
      <c r="BQ41" s="33">
        <f t="shared" si="128"/>
        <v>1</v>
      </c>
    </row>
    <row r="42" spans="2:69" s="44" customFormat="1" x14ac:dyDescent="0.25">
      <c r="B42" s="310">
        <f>+MAX($B$1:B41)+1</f>
        <v>52</v>
      </c>
      <c r="C42" s="15" t="s">
        <v>99</v>
      </c>
      <c r="D42" s="71">
        <v>506.14694999999995</v>
      </c>
      <c r="E42" s="23">
        <f>+_xlfn.XLOOKUP($B42,Expenses_FY25!$B:$B,Expenses_FY25!N:N)/1000</f>
        <v>8.3333333333333331E-5</v>
      </c>
      <c r="F42" s="25"/>
      <c r="G42" s="8">
        <f t="shared" si="100"/>
        <v>8.3333333333333331E-5</v>
      </c>
      <c r="H42" s="33">
        <f t="shared" si="101"/>
        <v>1</v>
      </c>
      <c r="I42" s="71"/>
      <c r="J42" s="23">
        <f>+_xlfn.XLOOKUP($B42,Expenses_FY25!$B:$B,Expenses_FY25!S:S)/1000</f>
        <v>6.0666666666666667E-2</v>
      </c>
      <c r="K42" s="25"/>
      <c r="L42" s="8">
        <f t="shared" si="102"/>
        <v>6.0666666666666667E-2</v>
      </c>
      <c r="M42" s="33">
        <f t="shared" si="103"/>
        <v>1</v>
      </c>
      <c r="N42" s="275"/>
      <c r="O42" s="23">
        <f>+_xlfn.XLOOKUP($B42,Expenses_FY25!$B:$B,Expenses_FY25!X:X)/1000</f>
        <v>6.0666666666666667E-2</v>
      </c>
      <c r="P42" s="25"/>
      <c r="Q42" s="8">
        <f t="shared" si="104"/>
        <v>6.0666666666666667E-2</v>
      </c>
      <c r="R42" s="33">
        <f t="shared" si="105"/>
        <v>1</v>
      </c>
      <c r="S42" s="275"/>
      <c r="T42" s="23">
        <f>+_xlfn.XLOOKUP($B42,Expenses_FY25!$B:$B,Expenses_FY25!S:S)/1000</f>
        <v>6.0666666666666667E-2</v>
      </c>
      <c r="U42" s="25"/>
      <c r="V42" s="8">
        <f t="shared" si="106"/>
        <v>6.0666666666666667E-2</v>
      </c>
      <c r="W42" s="33">
        <f t="shared" si="107"/>
        <v>1</v>
      </c>
      <c r="Y42" s="23">
        <f>+_xlfn.XLOOKUP($B42,Expenses_FY25!$B:$B,Expenses_FY25!T:T)/1000</f>
        <v>6.0666666666666667E-2</v>
      </c>
      <c r="Z42" s="25"/>
      <c r="AA42" s="8">
        <f t="shared" si="108"/>
        <v>6.0666666666666667E-2</v>
      </c>
      <c r="AB42" s="33">
        <f t="shared" ref="AB42" si="129">IFERROR(AA42/Y42,"n.a.")</f>
        <v>1</v>
      </c>
      <c r="AD42" s="23">
        <f>+_xlfn.XLOOKUP($B42,Expenses_FY25!$B:$B,Expenses_FY25!U:U)/1000</f>
        <v>6.0666666666666667E-2</v>
      </c>
      <c r="AE42" s="25"/>
      <c r="AF42" s="8">
        <f t="shared" si="109"/>
        <v>6.0666666666666667E-2</v>
      </c>
      <c r="AG42" s="33">
        <f t="shared" ref="AG42" si="130">IFERROR(AF42/AD42,"n.a.")</f>
        <v>1</v>
      </c>
      <c r="AI42" s="23">
        <f>+_xlfn.XLOOKUP($B42,Expenses_FY25!$B:$B,Expenses_FY25!V:V)/1000</f>
        <v>6.0666666666666667E-2</v>
      </c>
      <c r="AJ42" s="25"/>
      <c r="AK42" s="8">
        <f t="shared" si="110"/>
        <v>6.0666666666666667E-2</v>
      </c>
      <c r="AL42" s="33">
        <f t="shared" ref="AL42:AL49" si="131">IFERROR(AK42/AI42,"n.a.")</f>
        <v>1</v>
      </c>
      <c r="AN42" s="23">
        <f>+_xlfn.XLOOKUP($B42,Expenses_FY25!$B:$B,Expenses_FY25!W:W)/1000</f>
        <v>6.0666666666666667E-2</v>
      </c>
      <c r="AO42" s="25"/>
      <c r="AP42" s="8">
        <f t="shared" si="111"/>
        <v>6.0666666666666667E-2</v>
      </c>
      <c r="AQ42" s="33">
        <f t="shared" ref="AQ42:AQ49" si="132">IFERROR(AP42/AN42,"n.a.")</f>
        <v>1</v>
      </c>
      <c r="AS42" s="23">
        <f>+_xlfn.XLOOKUP($B42,Expenses_FY25!$B:$B,Expenses_FY25!AB:AB)/1000</f>
        <v>6.0666666666666667E-2</v>
      </c>
      <c r="AT42" s="25"/>
      <c r="AU42" s="8">
        <f t="shared" si="112"/>
        <v>6.0666666666666667E-2</v>
      </c>
      <c r="AV42" s="33">
        <f t="shared" ref="AV42:AV49" si="133">IFERROR(AU42/AS42,"n.a.")</f>
        <v>1</v>
      </c>
      <c r="AX42" s="23">
        <f>+_xlfn.XLOOKUP($B42,Expenses_FY25!$B:$B,Expenses_FY25!Y:Y)/1000</f>
        <v>6.0666666666666667E-2</v>
      </c>
      <c r="AY42" s="25"/>
      <c r="AZ42" s="8">
        <f t="shared" si="113"/>
        <v>6.0666666666666667E-2</v>
      </c>
      <c r="BA42" s="33">
        <f t="shared" ref="BA42" si="134">IFERROR(AZ42/AX42,"n.a.")</f>
        <v>1</v>
      </c>
      <c r="BC42" s="23">
        <f>+_xlfn.XLOOKUP($B42,Expenses_FY25!$B:$B,Expenses_FY25!Z:Z)/1000</f>
        <v>6.0666666666666667E-2</v>
      </c>
      <c r="BD42" s="25"/>
      <c r="BE42" s="8">
        <f t="shared" si="114"/>
        <v>6.0666666666666667E-2</v>
      </c>
      <c r="BF42" s="33">
        <f t="shared" ref="BF42" si="135">IFERROR(BE42/BC42,"n.a.")</f>
        <v>1</v>
      </c>
      <c r="BH42" s="23">
        <f>+_xlfn.XLOOKUP($B42,Expenses_FY25!$B:$B,Expenses_FY25!AA:AA)/1000</f>
        <v>6.0666666666666667E-2</v>
      </c>
      <c r="BI42" s="25"/>
      <c r="BJ42" s="8">
        <f t="shared" si="115"/>
        <v>6.0666666666666667E-2</v>
      </c>
      <c r="BK42" s="33">
        <f t="shared" ref="BK42" si="136">IFERROR(BJ42/BH42,"n.a.")</f>
        <v>1</v>
      </c>
      <c r="BN42" s="38">
        <f t="shared" si="116"/>
        <v>0.182</v>
      </c>
      <c r="BO42" s="38">
        <f t="shared" si="117"/>
        <v>0</v>
      </c>
      <c r="BP42" s="8">
        <f t="shared" si="118"/>
        <v>0.182</v>
      </c>
      <c r="BQ42" s="33">
        <f t="shared" ref="BQ42" si="137">IFERROR(BP42/BN42,"n.a.")</f>
        <v>1</v>
      </c>
    </row>
    <row r="43" spans="2:69" s="44" customFormat="1" x14ac:dyDescent="0.25">
      <c r="B43" s="310">
        <f>+MAX($B$1:B42)+1</f>
        <v>53</v>
      </c>
      <c r="C43" s="15" t="s">
        <v>100</v>
      </c>
      <c r="D43" s="71"/>
      <c r="E43" s="23">
        <f>+_xlfn.XLOOKUP($B43,Expenses_FY25!$B:$B,Expenses_FY25!N:N)/1000</f>
        <v>8.3333333333333331E-5</v>
      </c>
      <c r="F43" s="25"/>
      <c r="G43" s="8">
        <f t="shared" si="100"/>
        <v>8.3333333333333331E-5</v>
      </c>
      <c r="H43" s="33">
        <f t="shared" si="101"/>
        <v>1</v>
      </c>
      <c r="I43" s="71"/>
      <c r="J43" s="23">
        <f>+_xlfn.XLOOKUP($B43,Expenses_FY25!$B:$B,Expenses_FY25!S:S)/1000</f>
        <v>5.0000000000000001E-4</v>
      </c>
      <c r="K43" s="25"/>
      <c r="L43" s="8">
        <f t="shared" si="102"/>
        <v>5.0000000000000001E-4</v>
      </c>
      <c r="M43" s="33">
        <f t="shared" si="103"/>
        <v>1</v>
      </c>
      <c r="N43" s="275"/>
      <c r="O43" s="23">
        <f>+_xlfn.XLOOKUP($B43,Expenses_FY25!$B:$B,Expenses_FY25!X:X)/1000</f>
        <v>5.0000000000000001E-4</v>
      </c>
      <c r="P43" s="25"/>
      <c r="Q43" s="8">
        <f t="shared" si="104"/>
        <v>5.0000000000000001E-4</v>
      </c>
      <c r="R43" s="33">
        <f t="shared" si="105"/>
        <v>1</v>
      </c>
      <c r="S43" s="275"/>
      <c r="T43" s="23">
        <f>+_xlfn.XLOOKUP($B43,Expenses_FY25!$B:$B,Expenses_FY25!S:S)/1000</f>
        <v>5.0000000000000001E-4</v>
      </c>
      <c r="U43" s="25"/>
      <c r="V43" s="8">
        <f t="shared" ref="V43:V49" si="138">T43-U43</f>
        <v>5.0000000000000001E-4</v>
      </c>
      <c r="W43" s="33">
        <f t="shared" ref="W43:W49" si="139">IFERROR(V43/T43,"n.a.")</f>
        <v>1</v>
      </c>
      <c r="Y43" s="23">
        <f>+_xlfn.XLOOKUP($B43,Expenses_FY25!$B:$B,Expenses_FY25!T:T)/1000</f>
        <v>5.0000000000000001E-4</v>
      </c>
      <c r="Z43" s="25"/>
      <c r="AA43" s="8">
        <f t="shared" ref="AA43:AA49" si="140">Y43-Z43</f>
        <v>5.0000000000000001E-4</v>
      </c>
      <c r="AB43" s="33">
        <f t="shared" ref="AB43:AB49" si="141">IFERROR(AA43/Y43,"n.a.")</f>
        <v>1</v>
      </c>
      <c r="AD43" s="23">
        <f>+_xlfn.XLOOKUP($B43,Expenses_FY25!$B:$B,Expenses_FY25!U:U)/1000</f>
        <v>5.0000000000000001E-4</v>
      </c>
      <c r="AE43" s="25"/>
      <c r="AF43" s="8">
        <f t="shared" ref="AF43:AF49" si="142">AD43-AE43</f>
        <v>5.0000000000000001E-4</v>
      </c>
      <c r="AG43" s="33">
        <f t="shared" ref="AG43:AG49" si="143">IFERROR(AF43/AD43,"n.a.")</f>
        <v>1</v>
      </c>
      <c r="AI43" s="23">
        <f>+_xlfn.XLOOKUP($B43,Expenses_FY25!$B:$B,Expenses_FY25!V:V)/1000</f>
        <v>5.0000000000000001E-4</v>
      </c>
      <c r="AJ43" s="25"/>
      <c r="AK43" s="8">
        <f t="shared" si="110"/>
        <v>5.0000000000000001E-4</v>
      </c>
      <c r="AL43" s="33">
        <f t="shared" si="131"/>
        <v>1</v>
      </c>
      <c r="AN43" s="23">
        <f>+_xlfn.XLOOKUP($B43,Expenses_FY25!$B:$B,Expenses_FY25!W:W)/1000</f>
        <v>5.0000000000000001E-4</v>
      </c>
      <c r="AO43" s="25"/>
      <c r="AP43" s="8">
        <f t="shared" si="111"/>
        <v>5.0000000000000001E-4</v>
      </c>
      <c r="AQ43" s="33">
        <f t="shared" si="132"/>
        <v>1</v>
      </c>
      <c r="AS43" s="23">
        <f>+_xlfn.XLOOKUP($B43,Expenses_FY25!$B:$B,Expenses_FY25!AB:AB)/1000</f>
        <v>5.0000000000000001E-4</v>
      </c>
      <c r="AT43" s="25"/>
      <c r="AU43" s="8">
        <f t="shared" si="112"/>
        <v>5.0000000000000001E-4</v>
      </c>
      <c r="AV43" s="33">
        <f t="shared" si="133"/>
        <v>1</v>
      </c>
      <c r="AX43" s="23">
        <f>+_xlfn.XLOOKUP($B43,Expenses_FY25!$B:$B,Expenses_FY25!Y:Y)/1000</f>
        <v>5.0000000000000001E-4</v>
      </c>
      <c r="AY43" s="25"/>
      <c r="AZ43" s="8">
        <f t="shared" ref="AZ43:AZ49" si="144">AX43-AY43</f>
        <v>5.0000000000000001E-4</v>
      </c>
      <c r="BA43" s="33">
        <f t="shared" ref="BA43:BA49" si="145">IFERROR(AZ43/AX43,"n.a.")</f>
        <v>1</v>
      </c>
      <c r="BC43" s="23">
        <f>+_xlfn.XLOOKUP($B43,Expenses_FY25!$B:$B,Expenses_FY25!Z:Z)/1000</f>
        <v>5.0000000000000001E-4</v>
      </c>
      <c r="BD43" s="25"/>
      <c r="BE43" s="8">
        <f t="shared" ref="BE43:BE49" si="146">BC43-BD43</f>
        <v>5.0000000000000001E-4</v>
      </c>
      <c r="BF43" s="33">
        <f t="shared" ref="BF43:BF49" si="147">IFERROR(BE43/BC43,"n.a.")</f>
        <v>1</v>
      </c>
      <c r="BH43" s="23">
        <f>+_xlfn.XLOOKUP($B43,Expenses_FY25!$B:$B,Expenses_FY25!AA:AA)/1000</f>
        <v>5.0000000000000001E-4</v>
      </c>
      <c r="BI43" s="25"/>
      <c r="BJ43" s="8">
        <f t="shared" ref="BJ43:BJ49" si="148">BH43-BI43</f>
        <v>5.0000000000000001E-4</v>
      </c>
      <c r="BK43" s="33">
        <f t="shared" ref="BK43:BK49" si="149">IFERROR(BJ43/BH43,"n.a.")</f>
        <v>1</v>
      </c>
      <c r="BN43" s="38">
        <f t="shared" si="116"/>
        <v>1.5E-3</v>
      </c>
      <c r="BO43" s="38">
        <f t="shared" si="117"/>
        <v>0</v>
      </c>
      <c r="BP43" s="8">
        <f t="shared" ref="BP43:BP49" si="150">BN43-BO43</f>
        <v>1.5E-3</v>
      </c>
      <c r="BQ43" s="33">
        <f t="shared" ref="BQ43:BQ49" si="151">IFERROR(BP43/BN43,"n.a.")</f>
        <v>1</v>
      </c>
    </row>
    <row r="44" spans="2:69" s="44" customFormat="1" x14ac:dyDescent="0.25">
      <c r="B44" s="310">
        <f>+MAX($B$1:B43)+1</f>
        <v>54</v>
      </c>
      <c r="C44" s="15" t="s">
        <v>101</v>
      </c>
      <c r="D44" s="71"/>
      <c r="E44" s="23">
        <f>+_xlfn.XLOOKUP($B44,Expenses_FY25!$B:$B,Expenses_FY25!N:N)/1000</f>
        <v>8.3333333333333331E-5</v>
      </c>
      <c r="F44" s="25"/>
      <c r="G44" s="8">
        <f t="shared" si="100"/>
        <v>8.3333333333333331E-5</v>
      </c>
      <c r="H44" s="33">
        <f t="shared" si="101"/>
        <v>1</v>
      </c>
      <c r="I44" s="71"/>
      <c r="J44" s="23">
        <f>+_xlfn.XLOOKUP($B44,Expenses_FY25!$B:$B,Expenses_FY25!S:S)/1000</f>
        <v>4.6166666666666661E-2</v>
      </c>
      <c r="K44" s="25"/>
      <c r="L44" s="8">
        <f t="shared" si="102"/>
        <v>4.6166666666666661E-2</v>
      </c>
      <c r="M44" s="33">
        <f t="shared" si="103"/>
        <v>1</v>
      </c>
      <c r="N44" s="275"/>
      <c r="O44" s="23">
        <f>+_xlfn.XLOOKUP($B44,Expenses_FY25!$B:$B,Expenses_FY25!X:X)/1000</f>
        <v>4.6166666666666661E-2</v>
      </c>
      <c r="P44" s="25"/>
      <c r="Q44" s="8">
        <f t="shared" si="104"/>
        <v>4.6166666666666661E-2</v>
      </c>
      <c r="R44" s="33">
        <f t="shared" si="105"/>
        <v>1</v>
      </c>
      <c r="S44" s="275"/>
      <c r="T44" s="23">
        <f>+_xlfn.XLOOKUP($B44,Expenses_FY25!$B:$B,Expenses_FY25!S:S)/1000</f>
        <v>4.6166666666666661E-2</v>
      </c>
      <c r="U44" s="25"/>
      <c r="V44" s="8">
        <f t="shared" si="138"/>
        <v>4.6166666666666661E-2</v>
      </c>
      <c r="W44" s="33">
        <f t="shared" si="139"/>
        <v>1</v>
      </c>
      <c r="Y44" s="23">
        <f>+_xlfn.XLOOKUP($B44,Expenses_FY25!$B:$B,Expenses_FY25!T:T)/1000</f>
        <v>4.6166666666666661E-2</v>
      </c>
      <c r="Z44" s="25"/>
      <c r="AA44" s="8">
        <f t="shared" si="140"/>
        <v>4.6166666666666661E-2</v>
      </c>
      <c r="AB44" s="33">
        <f t="shared" si="141"/>
        <v>1</v>
      </c>
      <c r="AD44" s="23">
        <f>+_xlfn.XLOOKUP($B44,Expenses_FY25!$B:$B,Expenses_FY25!U:U)/1000</f>
        <v>4.6166666666666661E-2</v>
      </c>
      <c r="AE44" s="25"/>
      <c r="AF44" s="8">
        <f t="shared" si="142"/>
        <v>4.6166666666666661E-2</v>
      </c>
      <c r="AG44" s="33">
        <f t="shared" si="143"/>
        <v>1</v>
      </c>
      <c r="AI44" s="23">
        <f>+_xlfn.XLOOKUP($B44,Expenses_FY25!$B:$B,Expenses_FY25!V:V)/1000</f>
        <v>4.6166666666666661E-2</v>
      </c>
      <c r="AJ44" s="25"/>
      <c r="AK44" s="8">
        <f t="shared" si="110"/>
        <v>4.6166666666666661E-2</v>
      </c>
      <c r="AL44" s="33">
        <f t="shared" si="131"/>
        <v>1</v>
      </c>
      <c r="AN44" s="23">
        <f>+_xlfn.XLOOKUP($B44,Expenses_FY25!$B:$B,Expenses_FY25!W:W)/1000</f>
        <v>4.6166666666666661E-2</v>
      </c>
      <c r="AO44" s="25"/>
      <c r="AP44" s="8">
        <f t="shared" si="111"/>
        <v>4.6166666666666661E-2</v>
      </c>
      <c r="AQ44" s="33">
        <f t="shared" si="132"/>
        <v>1</v>
      </c>
      <c r="AS44" s="23">
        <f>+_xlfn.XLOOKUP($B44,Expenses_FY25!$B:$B,Expenses_FY25!AB:AB)/1000</f>
        <v>4.6166666666666661E-2</v>
      </c>
      <c r="AT44" s="25"/>
      <c r="AU44" s="8">
        <f t="shared" si="112"/>
        <v>4.6166666666666661E-2</v>
      </c>
      <c r="AV44" s="33">
        <f t="shared" si="133"/>
        <v>1</v>
      </c>
      <c r="AX44" s="23">
        <f>+_xlfn.XLOOKUP($B44,Expenses_FY25!$B:$B,Expenses_FY25!Y:Y)/1000</f>
        <v>4.6166666666666661E-2</v>
      </c>
      <c r="AY44" s="25"/>
      <c r="AZ44" s="8">
        <f t="shared" si="144"/>
        <v>4.6166666666666661E-2</v>
      </c>
      <c r="BA44" s="33">
        <f t="shared" si="145"/>
        <v>1</v>
      </c>
      <c r="BC44" s="23">
        <f>+_xlfn.XLOOKUP($B44,Expenses_FY25!$B:$B,Expenses_FY25!Z:Z)/1000</f>
        <v>4.6166666666666661E-2</v>
      </c>
      <c r="BD44" s="25"/>
      <c r="BE44" s="8">
        <f t="shared" si="146"/>
        <v>4.6166666666666661E-2</v>
      </c>
      <c r="BF44" s="33">
        <f t="shared" si="147"/>
        <v>1</v>
      </c>
      <c r="BH44" s="23">
        <f>+_xlfn.XLOOKUP($B44,Expenses_FY25!$B:$B,Expenses_FY25!AA:AA)/1000</f>
        <v>4.6166666666666661E-2</v>
      </c>
      <c r="BI44" s="25"/>
      <c r="BJ44" s="8">
        <f t="shared" si="148"/>
        <v>4.6166666666666661E-2</v>
      </c>
      <c r="BK44" s="33">
        <f t="shared" si="149"/>
        <v>1</v>
      </c>
      <c r="BN44" s="38">
        <f t="shared" si="116"/>
        <v>0.13849999999999998</v>
      </c>
      <c r="BO44" s="38">
        <f t="shared" si="117"/>
        <v>0</v>
      </c>
      <c r="BP44" s="8">
        <f t="shared" si="150"/>
        <v>0.13849999999999998</v>
      </c>
      <c r="BQ44" s="33">
        <f t="shared" si="151"/>
        <v>1</v>
      </c>
    </row>
    <row r="45" spans="2:69" s="44" customFormat="1" x14ac:dyDescent="0.25">
      <c r="B45" s="310">
        <f>+MAX($B$1:B44)+1</f>
        <v>55</v>
      </c>
      <c r="C45" s="15" t="s">
        <v>102</v>
      </c>
      <c r="D45" s="71"/>
      <c r="E45" s="23">
        <f>+_xlfn.XLOOKUP($B45,Expenses_FY25!$B:$B,Expenses_FY25!N:N)/1000</f>
        <v>8.3333333333333331E-5</v>
      </c>
      <c r="F45" s="25"/>
      <c r="G45" s="8">
        <f t="shared" si="100"/>
        <v>8.3333333333333331E-5</v>
      </c>
      <c r="H45" s="33">
        <f t="shared" si="101"/>
        <v>1</v>
      </c>
      <c r="I45" s="71"/>
      <c r="J45" s="23">
        <f>+_xlfn.XLOOKUP($B45,Expenses_FY25!$B:$B,Expenses_FY25!S:S)/1000</f>
        <v>6.2E-2</v>
      </c>
      <c r="K45" s="25"/>
      <c r="L45" s="8">
        <f t="shared" si="102"/>
        <v>6.2E-2</v>
      </c>
      <c r="M45" s="33">
        <f t="shared" si="103"/>
        <v>1</v>
      </c>
      <c r="N45" s="275"/>
      <c r="O45" s="23">
        <f>+_xlfn.XLOOKUP($B45,Expenses_FY25!$B:$B,Expenses_FY25!X:X)/1000</f>
        <v>6.2E-2</v>
      </c>
      <c r="P45" s="25"/>
      <c r="Q45" s="8">
        <f t="shared" si="104"/>
        <v>6.2E-2</v>
      </c>
      <c r="R45" s="33">
        <f t="shared" si="105"/>
        <v>1</v>
      </c>
      <c r="S45" s="275"/>
      <c r="T45" s="23">
        <f>+_xlfn.XLOOKUP($B45,Expenses_FY25!$B:$B,Expenses_FY25!S:S)/1000</f>
        <v>6.2E-2</v>
      </c>
      <c r="U45" s="25"/>
      <c r="V45" s="8">
        <f t="shared" si="138"/>
        <v>6.2E-2</v>
      </c>
      <c r="W45" s="33">
        <f t="shared" si="139"/>
        <v>1</v>
      </c>
      <c r="Y45" s="23">
        <f>+_xlfn.XLOOKUP($B45,Expenses_FY25!$B:$B,Expenses_FY25!T:T)/1000</f>
        <v>6.2E-2</v>
      </c>
      <c r="Z45" s="25"/>
      <c r="AA45" s="8">
        <f t="shared" si="140"/>
        <v>6.2E-2</v>
      </c>
      <c r="AB45" s="33">
        <f t="shared" si="141"/>
        <v>1</v>
      </c>
      <c r="AD45" s="23">
        <f>+_xlfn.XLOOKUP($B45,Expenses_FY25!$B:$B,Expenses_FY25!U:U)/1000</f>
        <v>6.2E-2</v>
      </c>
      <c r="AE45" s="25"/>
      <c r="AF45" s="8">
        <f t="shared" si="142"/>
        <v>6.2E-2</v>
      </c>
      <c r="AG45" s="33">
        <f t="shared" si="143"/>
        <v>1</v>
      </c>
      <c r="AI45" s="23">
        <f>+_xlfn.XLOOKUP($B45,Expenses_FY25!$B:$B,Expenses_FY25!V:V)/1000</f>
        <v>6.2E-2</v>
      </c>
      <c r="AJ45" s="25"/>
      <c r="AK45" s="8">
        <f t="shared" si="110"/>
        <v>6.2E-2</v>
      </c>
      <c r="AL45" s="33">
        <f t="shared" si="131"/>
        <v>1</v>
      </c>
      <c r="AN45" s="23">
        <f>+_xlfn.XLOOKUP($B45,Expenses_FY25!$B:$B,Expenses_FY25!W:W)/1000</f>
        <v>6.2E-2</v>
      </c>
      <c r="AO45" s="25"/>
      <c r="AP45" s="8">
        <f t="shared" si="111"/>
        <v>6.2E-2</v>
      </c>
      <c r="AQ45" s="33">
        <f t="shared" si="132"/>
        <v>1</v>
      </c>
      <c r="AS45" s="23">
        <f>+_xlfn.XLOOKUP($B45,Expenses_FY25!$B:$B,Expenses_FY25!AB:AB)/1000</f>
        <v>6.2E-2</v>
      </c>
      <c r="AT45" s="25"/>
      <c r="AU45" s="8">
        <f t="shared" si="112"/>
        <v>6.2E-2</v>
      </c>
      <c r="AV45" s="33">
        <f t="shared" si="133"/>
        <v>1</v>
      </c>
      <c r="AX45" s="23">
        <f>+_xlfn.XLOOKUP($B45,Expenses_FY25!$B:$B,Expenses_FY25!Y:Y)/1000</f>
        <v>6.2E-2</v>
      </c>
      <c r="AY45" s="25"/>
      <c r="AZ45" s="8">
        <f t="shared" si="144"/>
        <v>6.2E-2</v>
      </c>
      <c r="BA45" s="33">
        <f t="shared" si="145"/>
        <v>1</v>
      </c>
      <c r="BC45" s="23">
        <f>+_xlfn.XLOOKUP($B45,Expenses_FY25!$B:$B,Expenses_FY25!Z:Z)/1000</f>
        <v>6.2E-2</v>
      </c>
      <c r="BD45" s="25"/>
      <c r="BE45" s="8">
        <f t="shared" si="146"/>
        <v>6.2E-2</v>
      </c>
      <c r="BF45" s="33">
        <f t="shared" si="147"/>
        <v>1</v>
      </c>
      <c r="BH45" s="23">
        <f>+_xlfn.XLOOKUP($B45,Expenses_FY25!$B:$B,Expenses_FY25!AA:AA)/1000</f>
        <v>6.2E-2</v>
      </c>
      <c r="BI45" s="25"/>
      <c r="BJ45" s="8">
        <f t="shared" si="148"/>
        <v>6.2E-2</v>
      </c>
      <c r="BK45" s="33">
        <f t="shared" si="149"/>
        <v>1</v>
      </c>
      <c r="BN45" s="38">
        <f t="shared" si="116"/>
        <v>0.186</v>
      </c>
      <c r="BO45" s="38">
        <f t="shared" si="117"/>
        <v>0</v>
      </c>
      <c r="BP45" s="8">
        <f t="shared" si="150"/>
        <v>0.186</v>
      </c>
      <c r="BQ45" s="33">
        <f t="shared" si="151"/>
        <v>1</v>
      </c>
    </row>
    <row r="46" spans="2:69" s="44" customFormat="1" x14ac:dyDescent="0.25">
      <c r="B46" s="310">
        <f>+MAX($B$1:B45)+1</f>
        <v>56</v>
      </c>
      <c r="C46" s="15" t="s">
        <v>103</v>
      </c>
      <c r="D46" s="71"/>
      <c r="E46" s="23">
        <f>+_xlfn.XLOOKUP($B46,Expenses_FY25!$B:$B,Expenses_FY25!N:N)/1000</f>
        <v>8.3333333333333331E-5</v>
      </c>
      <c r="F46" s="25"/>
      <c r="G46" s="8">
        <f t="shared" si="100"/>
        <v>8.3333333333333331E-5</v>
      </c>
      <c r="H46" s="33">
        <f t="shared" si="101"/>
        <v>1</v>
      </c>
      <c r="I46" s="71"/>
      <c r="J46" s="23">
        <f>+_xlfn.XLOOKUP($B46,Expenses_FY25!$B:$B,Expenses_FY25!S:S)/1000</f>
        <v>2.9749999999999999E-2</v>
      </c>
      <c r="K46" s="25"/>
      <c r="L46" s="8">
        <f t="shared" si="102"/>
        <v>2.9749999999999999E-2</v>
      </c>
      <c r="M46" s="33">
        <f t="shared" si="103"/>
        <v>1</v>
      </c>
      <c r="N46" s="275"/>
      <c r="O46" s="23">
        <f>+_xlfn.XLOOKUP($B46,Expenses_FY25!$B:$B,Expenses_FY25!X:X)/1000</f>
        <v>2.9749999999999999E-2</v>
      </c>
      <c r="P46" s="25"/>
      <c r="Q46" s="8">
        <f t="shared" si="104"/>
        <v>2.9749999999999999E-2</v>
      </c>
      <c r="R46" s="33">
        <f t="shared" si="105"/>
        <v>1</v>
      </c>
      <c r="S46" s="275"/>
      <c r="T46" s="23">
        <f>+_xlfn.XLOOKUP($B46,Expenses_FY25!$B:$B,Expenses_FY25!S:S)/1000</f>
        <v>2.9749999999999999E-2</v>
      </c>
      <c r="U46" s="25"/>
      <c r="V46" s="8">
        <f t="shared" si="138"/>
        <v>2.9749999999999999E-2</v>
      </c>
      <c r="W46" s="33">
        <f t="shared" si="139"/>
        <v>1</v>
      </c>
      <c r="Y46" s="23">
        <f>+_xlfn.XLOOKUP($B46,Expenses_FY25!$B:$B,Expenses_FY25!T:T)/1000</f>
        <v>2.9749999999999999E-2</v>
      </c>
      <c r="Z46" s="25"/>
      <c r="AA46" s="8">
        <f t="shared" si="140"/>
        <v>2.9749999999999999E-2</v>
      </c>
      <c r="AB46" s="33">
        <f t="shared" si="141"/>
        <v>1</v>
      </c>
      <c r="AD46" s="23">
        <f>+_xlfn.XLOOKUP($B46,Expenses_FY25!$B:$B,Expenses_FY25!U:U)/1000</f>
        <v>2.9749999999999999E-2</v>
      </c>
      <c r="AE46" s="25"/>
      <c r="AF46" s="8">
        <f t="shared" si="142"/>
        <v>2.9749999999999999E-2</v>
      </c>
      <c r="AG46" s="33">
        <f t="shared" si="143"/>
        <v>1</v>
      </c>
      <c r="AI46" s="23">
        <f>+_xlfn.XLOOKUP($B46,Expenses_FY25!$B:$B,Expenses_FY25!V:V)/1000</f>
        <v>2.9749999999999999E-2</v>
      </c>
      <c r="AJ46" s="25"/>
      <c r="AK46" s="8">
        <f t="shared" si="110"/>
        <v>2.9749999999999999E-2</v>
      </c>
      <c r="AL46" s="33">
        <f t="shared" si="131"/>
        <v>1</v>
      </c>
      <c r="AN46" s="23">
        <f>+_xlfn.XLOOKUP($B46,Expenses_FY25!$B:$B,Expenses_FY25!W:W)/1000</f>
        <v>2.9749999999999999E-2</v>
      </c>
      <c r="AO46" s="25"/>
      <c r="AP46" s="8">
        <f t="shared" si="111"/>
        <v>2.9749999999999999E-2</v>
      </c>
      <c r="AQ46" s="33">
        <f t="shared" si="132"/>
        <v>1</v>
      </c>
      <c r="AS46" s="23">
        <f>+_xlfn.XLOOKUP($B46,Expenses_FY25!$B:$B,Expenses_FY25!AB:AB)/1000</f>
        <v>2.9749999999999999E-2</v>
      </c>
      <c r="AT46" s="25"/>
      <c r="AU46" s="8">
        <f t="shared" si="112"/>
        <v>2.9749999999999999E-2</v>
      </c>
      <c r="AV46" s="33">
        <f t="shared" si="133"/>
        <v>1</v>
      </c>
      <c r="AX46" s="23">
        <f>+_xlfn.XLOOKUP($B46,Expenses_FY25!$B:$B,Expenses_FY25!Y:Y)/1000</f>
        <v>2.9749999999999999E-2</v>
      </c>
      <c r="AY46" s="25"/>
      <c r="AZ46" s="8">
        <f t="shared" si="144"/>
        <v>2.9749999999999999E-2</v>
      </c>
      <c r="BA46" s="33">
        <f t="shared" si="145"/>
        <v>1</v>
      </c>
      <c r="BC46" s="23">
        <f>+_xlfn.XLOOKUP($B46,Expenses_FY25!$B:$B,Expenses_FY25!Z:Z)/1000</f>
        <v>2.9749999999999999E-2</v>
      </c>
      <c r="BD46" s="25"/>
      <c r="BE46" s="8">
        <f t="shared" si="146"/>
        <v>2.9749999999999999E-2</v>
      </c>
      <c r="BF46" s="33">
        <f t="shared" si="147"/>
        <v>1</v>
      </c>
      <c r="BH46" s="23">
        <f>+_xlfn.XLOOKUP($B46,Expenses_FY25!$B:$B,Expenses_FY25!AA:AA)/1000</f>
        <v>2.9749999999999999E-2</v>
      </c>
      <c r="BI46" s="25"/>
      <c r="BJ46" s="8">
        <f t="shared" si="148"/>
        <v>2.9749999999999999E-2</v>
      </c>
      <c r="BK46" s="33">
        <f t="shared" si="149"/>
        <v>1</v>
      </c>
      <c r="BN46" s="38">
        <f t="shared" si="116"/>
        <v>8.9249999999999996E-2</v>
      </c>
      <c r="BO46" s="38">
        <f t="shared" si="117"/>
        <v>0</v>
      </c>
      <c r="BP46" s="8">
        <f t="shared" si="150"/>
        <v>8.9249999999999996E-2</v>
      </c>
      <c r="BQ46" s="33">
        <f t="shared" si="151"/>
        <v>1</v>
      </c>
    </row>
    <row r="47" spans="2:69" s="44" customFormat="1" x14ac:dyDescent="0.25">
      <c r="B47" s="310">
        <f>+MAX($B$1:B46)+1</f>
        <v>57</v>
      </c>
      <c r="C47" s="15" t="s">
        <v>104</v>
      </c>
      <c r="D47" s="71"/>
      <c r="E47" s="23">
        <f>+_xlfn.XLOOKUP($B47,Expenses_FY25!$B:$B,Expenses_FY25!N:N)/1000</f>
        <v>8.3333333333333331E-5</v>
      </c>
      <c r="F47" s="25"/>
      <c r="G47" s="8">
        <f t="shared" si="100"/>
        <v>8.3333333333333331E-5</v>
      </c>
      <c r="H47" s="33">
        <f t="shared" si="101"/>
        <v>1</v>
      </c>
      <c r="I47" s="71"/>
      <c r="J47" s="23">
        <f>+_xlfn.XLOOKUP($B47,Expenses_FY25!$B:$B,Expenses_FY25!S:S)/1000</f>
        <v>4.5083333333333329E-2</v>
      </c>
      <c r="K47" s="25"/>
      <c r="L47" s="8">
        <f t="shared" si="102"/>
        <v>4.5083333333333329E-2</v>
      </c>
      <c r="M47" s="33">
        <f t="shared" si="103"/>
        <v>1</v>
      </c>
      <c r="N47" s="275"/>
      <c r="O47" s="23">
        <f>+_xlfn.XLOOKUP($B47,Expenses_FY25!$B:$B,Expenses_FY25!X:X)/1000</f>
        <v>4.5083333333333329E-2</v>
      </c>
      <c r="P47" s="25"/>
      <c r="Q47" s="8">
        <f t="shared" si="104"/>
        <v>4.5083333333333329E-2</v>
      </c>
      <c r="R47" s="33">
        <f t="shared" si="105"/>
        <v>1</v>
      </c>
      <c r="S47" s="275"/>
      <c r="T47" s="23">
        <f>+_xlfn.XLOOKUP($B47,Expenses_FY25!$B:$B,Expenses_FY25!S:S)/1000</f>
        <v>4.5083333333333329E-2</v>
      </c>
      <c r="U47" s="25"/>
      <c r="V47" s="8">
        <f t="shared" si="138"/>
        <v>4.5083333333333329E-2</v>
      </c>
      <c r="W47" s="33">
        <f t="shared" si="139"/>
        <v>1</v>
      </c>
      <c r="Y47" s="23">
        <f>+_xlfn.XLOOKUP($B47,Expenses_FY25!$B:$B,Expenses_FY25!T:T)/1000</f>
        <v>4.5083333333333329E-2</v>
      </c>
      <c r="Z47" s="25"/>
      <c r="AA47" s="8">
        <f t="shared" si="140"/>
        <v>4.5083333333333329E-2</v>
      </c>
      <c r="AB47" s="33">
        <f t="shared" si="141"/>
        <v>1</v>
      </c>
      <c r="AD47" s="23">
        <f>+_xlfn.XLOOKUP($B47,Expenses_FY25!$B:$B,Expenses_FY25!U:U)/1000</f>
        <v>4.5083333333333329E-2</v>
      </c>
      <c r="AE47" s="25"/>
      <c r="AF47" s="8">
        <f t="shared" si="142"/>
        <v>4.5083333333333329E-2</v>
      </c>
      <c r="AG47" s="33">
        <f t="shared" si="143"/>
        <v>1</v>
      </c>
      <c r="AI47" s="23">
        <f>+_xlfn.XLOOKUP($B47,Expenses_FY25!$B:$B,Expenses_FY25!V:V)/1000</f>
        <v>4.5083333333333329E-2</v>
      </c>
      <c r="AJ47" s="25"/>
      <c r="AK47" s="8">
        <f t="shared" si="110"/>
        <v>4.5083333333333329E-2</v>
      </c>
      <c r="AL47" s="33">
        <f t="shared" si="131"/>
        <v>1</v>
      </c>
      <c r="AN47" s="23">
        <f>+_xlfn.XLOOKUP($B47,Expenses_FY25!$B:$B,Expenses_FY25!W:W)/1000</f>
        <v>4.5083333333333329E-2</v>
      </c>
      <c r="AO47" s="25"/>
      <c r="AP47" s="8">
        <f t="shared" si="111"/>
        <v>4.5083333333333329E-2</v>
      </c>
      <c r="AQ47" s="33">
        <f t="shared" si="132"/>
        <v>1</v>
      </c>
      <c r="AS47" s="23">
        <f>+_xlfn.XLOOKUP($B47,Expenses_FY25!$B:$B,Expenses_FY25!AB:AB)/1000</f>
        <v>4.5083333333333329E-2</v>
      </c>
      <c r="AT47" s="25"/>
      <c r="AU47" s="8">
        <f t="shared" si="112"/>
        <v>4.5083333333333329E-2</v>
      </c>
      <c r="AV47" s="33">
        <f t="shared" si="133"/>
        <v>1</v>
      </c>
      <c r="AX47" s="23">
        <f>+_xlfn.XLOOKUP($B47,Expenses_FY25!$B:$B,Expenses_FY25!Y:Y)/1000</f>
        <v>4.5083333333333329E-2</v>
      </c>
      <c r="AY47" s="25"/>
      <c r="AZ47" s="8">
        <f t="shared" si="144"/>
        <v>4.5083333333333329E-2</v>
      </c>
      <c r="BA47" s="33">
        <f t="shared" si="145"/>
        <v>1</v>
      </c>
      <c r="BC47" s="23">
        <f>+_xlfn.XLOOKUP($B47,Expenses_FY25!$B:$B,Expenses_FY25!Z:Z)/1000</f>
        <v>4.5083333333333329E-2</v>
      </c>
      <c r="BD47" s="25"/>
      <c r="BE47" s="8">
        <f t="shared" si="146"/>
        <v>4.5083333333333329E-2</v>
      </c>
      <c r="BF47" s="33">
        <f t="shared" si="147"/>
        <v>1</v>
      </c>
      <c r="BH47" s="23">
        <f>+_xlfn.XLOOKUP($B47,Expenses_FY25!$B:$B,Expenses_FY25!AA:AA)/1000</f>
        <v>4.5083333333333329E-2</v>
      </c>
      <c r="BI47" s="25"/>
      <c r="BJ47" s="8">
        <f t="shared" si="148"/>
        <v>4.5083333333333329E-2</v>
      </c>
      <c r="BK47" s="33">
        <f t="shared" si="149"/>
        <v>1</v>
      </c>
      <c r="BN47" s="38">
        <f t="shared" si="116"/>
        <v>0.13524999999999998</v>
      </c>
      <c r="BO47" s="38">
        <f t="shared" si="117"/>
        <v>0</v>
      </c>
      <c r="BP47" s="8">
        <f t="shared" si="150"/>
        <v>0.13524999999999998</v>
      </c>
      <c r="BQ47" s="33">
        <f t="shared" si="151"/>
        <v>1</v>
      </c>
    </row>
    <row r="48" spans="2:69" s="44" customFormat="1" x14ac:dyDescent="0.25">
      <c r="B48" s="310">
        <f>+MAX($B$1:B47)+1</f>
        <v>58</v>
      </c>
      <c r="C48" s="15" t="s">
        <v>105</v>
      </c>
      <c r="D48" s="71"/>
      <c r="E48" s="23">
        <f>+_xlfn.XLOOKUP($B48,Expenses_FY25!$B:$B,Expenses_FY25!N:N)/1000</f>
        <v>8.3333333333333331E-5</v>
      </c>
      <c r="F48" s="25"/>
      <c r="G48" s="8">
        <f t="shared" si="100"/>
        <v>8.3333333333333331E-5</v>
      </c>
      <c r="H48" s="33">
        <f t="shared" si="101"/>
        <v>1</v>
      </c>
      <c r="I48" s="71"/>
      <c r="J48" s="23">
        <f>+_xlfn.XLOOKUP($B48,Expenses_FY25!$B:$B,Expenses_FY25!S:S)/1000</f>
        <v>2.5125000000000002</v>
      </c>
      <c r="K48" s="25"/>
      <c r="L48" s="8">
        <f t="shared" si="102"/>
        <v>2.5125000000000002</v>
      </c>
      <c r="M48" s="33">
        <f t="shared" si="103"/>
        <v>1</v>
      </c>
      <c r="N48" s="275"/>
      <c r="O48" s="23">
        <f>+_xlfn.XLOOKUP($B48,Expenses_FY25!$B:$B,Expenses_FY25!X:X)/1000</f>
        <v>2.5125000000000002</v>
      </c>
      <c r="P48" s="25"/>
      <c r="Q48" s="8">
        <f t="shared" si="104"/>
        <v>2.5125000000000002</v>
      </c>
      <c r="R48" s="33">
        <f t="shared" si="105"/>
        <v>1</v>
      </c>
      <c r="S48" s="275"/>
      <c r="T48" s="23">
        <f>+_xlfn.XLOOKUP($B48,Expenses_FY25!$B:$B,Expenses_FY25!S:S)/1000</f>
        <v>2.5125000000000002</v>
      </c>
      <c r="U48" s="25"/>
      <c r="V48" s="8">
        <f t="shared" si="138"/>
        <v>2.5125000000000002</v>
      </c>
      <c r="W48" s="33">
        <f t="shared" si="139"/>
        <v>1</v>
      </c>
      <c r="Y48" s="23">
        <f>+_xlfn.XLOOKUP($B48,Expenses_FY25!$B:$B,Expenses_FY25!T:T)/1000</f>
        <v>2.5125000000000002</v>
      </c>
      <c r="Z48" s="25"/>
      <c r="AA48" s="8">
        <f t="shared" si="140"/>
        <v>2.5125000000000002</v>
      </c>
      <c r="AB48" s="33">
        <f t="shared" si="141"/>
        <v>1</v>
      </c>
      <c r="AD48" s="23">
        <f>+_xlfn.XLOOKUP($B48,Expenses_FY25!$B:$B,Expenses_FY25!U:U)/1000</f>
        <v>2.5125000000000002</v>
      </c>
      <c r="AE48" s="25"/>
      <c r="AF48" s="8">
        <f t="shared" si="142"/>
        <v>2.5125000000000002</v>
      </c>
      <c r="AG48" s="33">
        <f t="shared" si="143"/>
        <v>1</v>
      </c>
      <c r="AI48" s="23">
        <f>+_xlfn.XLOOKUP($B48,Expenses_FY25!$B:$B,Expenses_FY25!V:V)/1000</f>
        <v>2.5125000000000002</v>
      </c>
      <c r="AJ48" s="25"/>
      <c r="AK48" s="8">
        <f t="shared" si="110"/>
        <v>2.5125000000000002</v>
      </c>
      <c r="AL48" s="33">
        <f t="shared" si="131"/>
        <v>1</v>
      </c>
      <c r="AN48" s="23">
        <f>+_xlfn.XLOOKUP($B48,Expenses_FY25!$B:$B,Expenses_FY25!W:W)/1000</f>
        <v>2.5125000000000002</v>
      </c>
      <c r="AO48" s="25"/>
      <c r="AP48" s="8">
        <f t="shared" si="111"/>
        <v>2.5125000000000002</v>
      </c>
      <c r="AQ48" s="33">
        <f t="shared" si="132"/>
        <v>1</v>
      </c>
      <c r="AS48" s="23">
        <f>+_xlfn.XLOOKUP($B48,Expenses_FY25!$B:$B,Expenses_FY25!AB:AB)/1000</f>
        <v>2.5125000000000002</v>
      </c>
      <c r="AT48" s="25"/>
      <c r="AU48" s="8">
        <f t="shared" si="112"/>
        <v>2.5125000000000002</v>
      </c>
      <c r="AV48" s="33">
        <f t="shared" si="133"/>
        <v>1</v>
      </c>
      <c r="AX48" s="23">
        <f>+_xlfn.XLOOKUP($B48,Expenses_FY25!$B:$B,Expenses_FY25!Y:Y)/1000</f>
        <v>2.5125000000000002</v>
      </c>
      <c r="AY48" s="25"/>
      <c r="AZ48" s="8">
        <f t="shared" si="144"/>
        <v>2.5125000000000002</v>
      </c>
      <c r="BA48" s="33">
        <f t="shared" si="145"/>
        <v>1</v>
      </c>
      <c r="BC48" s="23">
        <f>+_xlfn.XLOOKUP($B48,Expenses_FY25!$B:$B,Expenses_FY25!Z:Z)/1000</f>
        <v>2.5125000000000002</v>
      </c>
      <c r="BD48" s="25"/>
      <c r="BE48" s="8">
        <f t="shared" si="146"/>
        <v>2.5125000000000002</v>
      </c>
      <c r="BF48" s="33">
        <f t="shared" si="147"/>
        <v>1</v>
      </c>
      <c r="BH48" s="23">
        <f>+_xlfn.XLOOKUP($B48,Expenses_FY25!$B:$B,Expenses_FY25!AA:AA)/1000</f>
        <v>2.5125000000000002</v>
      </c>
      <c r="BI48" s="25"/>
      <c r="BJ48" s="8">
        <f t="shared" si="148"/>
        <v>2.5125000000000002</v>
      </c>
      <c r="BK48" s="33">
        <f t="shared" si="149"/>
        <v>1</v>
      </c>
      <c r="BN48" s="38">
        <f t="shared" si="116"/>
        <v>7.5375000000000005</v>
      </c>
      <c r="BO48" s="38">
        <f t="shared" si="117"/>
        <v>0</v>
      </c>
      <c r="BP48" s="8">
        <f t="shared" si="150"/>
        <v>7.5375000000000005</v>
      </c>
      <c r="BQ48" s="33">
        <f t="shared" si="151"/>
        <v>1</v>
      </c>
    </row>
    <row r="49" spans="2:71" s="44" customFormat="1" x14ac:dyDescent="0.25">
      <c r="B49" s="310">
        <f>+MAX($B$1:B48)+1</f>
        <v>59</v>
      </c>
      <c r="C49" s="15" t="s">
        <v>106</v>
      </c>
      <c r="D49" s="71"/>
      <c r="E49" s="23">
        <f>+_xlfn.XLOOKUP($B49,Expenses_FY25!$B:$B,Expenses_FY25!N:N)/1000</f>
        <v>8.3333333333333331E-5</v>
      </c>
      <c r="F49" s="25"/>
      <c r="G49" s="8">
        <f t="shared" si="100"/>
        <v>8.3333333333333331E-5</v>
      </c>
      <c r="H49" s="33">
        <f t="shared" si="101"/>
        <v>1</v>
      </c>
      <c r="I49" s="71"/>
      <c r="J49" s="23">
        <f>+_xlfn.XLOOKUP($B49,Expenses_FY25!$B:$B,Expenses_FY25!S:S)/1000</f>
        <v>2.7350833333333329</v>
      </c>
      <c r="K49" s="25"/>
      <c r="L49" s="8">
        <f t="shared" si="102"/>
        <v>2.7350833333333329</v>
      </c>
      <c r="M49" s="33">
        <f t="shared" si="103"/>
        <v>1</v>
      </c>
      <c r="N49" s="275"/>
      <c r="O49" s="23">
        <f>+_xlfn.XLOOKUP($B49,Expenses_FY25!$B:$B,Expenses_FY25!X:X)/1000</f>
        <v>2.7350833333333329</v>
      </c>
      <c r="P49" s="25"/>
      <c r="Q49" s="8">
        <f t="shared" si="104"/>
        <v>2.7350833333333329</v>
      </c>
      <c r="R49" s="33">
        <f t="shared" si="105"/>
        <v>1</v>
      </c>
      <c r="S49" s="275"/>
      <c r="T49" s="23">
        <f>+_xlfn.XLOOKUP($B49,Expenses_FY25!$B:$B,Expenses_FY25!S:S)/1000</f>
        <v>2.7350833333333329</v>
      </c>
      <c r="U49" s="25"/>
      <c r="V49" s="8">
        <f t="shared" si="138"/>
        <v>2.7350833333333329</v>
      </c>
      <c r="W49" s="33">
        <f t="shared" si="139"/>
        <v>1</v>
      </c>
      <c r="Y49" s="23">
        <f>+_xlfn.XLOOKUP($B49,Expenses_FY25!$B:$B,Expenses_FY25!T:T)/1000</f>
        <v>2.7350833333333329</v>
      </c>
      <c r="Z49" s="25"/>
      <c r="AA49" s="8">
        <f t="shared" si="140"/>
        <v>2.7350833333333329</v>
      </c>
      <c r="AB49" s="33">
        <f t="shared" si="141"/>
        <v>1</v>
      </c>
      <c r="AD49" s="23">
        <f>+_xlfn.XLOOKUP($B49,Expenses_FY25!$B:$B,Expenses_FY25!U:U)/1000</f>
        <v>2.7350833333333329</v>
      </c>
      <c r="AE49" s="25"/>
      <c r="AF49" s="8">
        <f t="shared" si="142"/>
        <v>2.7350833333333329</v>
      </c>
      <c r="AG49" s="33">
        <f t="shared" si="143"/>
        <v>1</v>
      </c>
      <c r="AI49" s="23">
        <f>+_xlfn.XLOOKUP($B49,Expenses_FY25!$B:$B,Expenses_FY25!V:V)/1000</f>
        <v>2.7350833333333329</v>
      </c>
      <c r="AJ49" s="25"/>
      <c r="AK49" s="8">
        <f t="shared" si="110"/>
        <v>2.7350833333333329</v>
      </c>
      <c r="AL49" s="33">
        <f t="shared" si="131"/>
        <v>1</v>
      </c>
      <c r="AN49" s="23">
        <f>+_xlfn.XLOOKUP($B49,Expenses_FY25!$B:$B,Expenses_FY25!W:W)/1000</f>
        <v>2.7350833333333329</v>
      </c>
      <c r="AO49" s="25"/>
      <c r="AP49" s="8">
        <f t="shared" si="111"/>
        <v>2.7350833333333329</v>
      </c>
      <c r="AQ49" s="33">
        <f t="shared" si="132"/>
        <v>1</v>
      </c>
      <c r="AS49" s="23">
        <f>+_xlfn.XLOOKUP($B49,Expenses_FY25!$B:$B,Expenses_FY25!AB:AB)/1000</f>
        <v>2.7350833333333329</v>
      </c>
      <c r="AT49" s="25"/>
      <c r="AU49" s="8">
        <f t="shared" si="112"/>
        <v>2.7350833333333329</v>
      </c>
      <c r="AV49" s="33">
        <f t="shared" si="133"/>
        <v>1</v>
      </c>
      <c r="AX49" s="23">
        <f>+_xlfn.XLOOKUP($B49,Expenses_FY25!$B:$B,Expenses_FY25!Y:Y)/1000</f>
        <v>2.7350833333333329</v>
      </c>
      <c r="AY49" s="25"/>
      <c r="AZ49" s="8">
        <f t="shared" si="144"/>
        <v>2.7350833333333329</v>
      </c>
      <c r="BA49" s="33">
        <f t="shared" si="145"/>
        <v>1</v>
      </c>
      <c r="BC49" s="23">
        <f>+_xlfn.XLOOKUP($B49,Expenses_FY25!$B:$B,Expenses_FY25!Z:Z)/1000</f>
        <v>2.7350833333333329</v>
      </c>
      <c r="BD49" s="25"/>
      <c r="BE49" s="8">
        <f t="shared" si="146"/>
        <v>2.7350833333333329</v>
      </c>
      <c r="BF49" s="33">
        <f t="shared" si="147"/>
        <v>1</v>
      </c>
      <c r="BH49" s="23">
        <f>+_xlfn.XLOOKUP($B49,Expenses_FY25!$B:$B,Expenses_FY25!AA:AA)/1000</f>
        <v>2.7350833333333329</v>
      </c>
      <c r="BI49" s="25"/>
      <c r="BJ49" s="8">
        <f t="shared" si="148"/>
        <v>2.7350833333333329</v>
      </c>
      <c r="BK49" s="33">
        <f t="shared" si="149"/>
        <v>1</v>
      </c>
      <c r="BN49" s="38">
        <f t="shared" si="116"/>
        <v>8.2052499999999995</v>
      </c>
      <c r="BO49" s="38">
        <f t="shared" si="117"/>
        <v>0</v>
      </c>
      <c r="BP49" s="8">
        <f t="shared" si="150"/>
        <v>8.2052499999999995</v>
      </c>
      <c r="BQ49" s="33">
        <f t="shared" si="151"/>
        <v>1</v>
      </c>
    </row>
    <row r="50" spans="2:71" s="44" customFormat="1" x14ac:dyDescent="0.25">
      <c r="B50" s="326"/>
      <c r="C50" s="95" t="s">
        <v>107</v>
      </c>
      <c r="D50" s="72">
        <v>16756.74973602562</v>
      </c>
      <c r="E50" s="221">
        <f>SUM(E37:E49)</f>
        <v>1.0833333333333335E-3</v>
      </c>
      <c r="F50" s="32">
        <f>SUM(F37:F49)</f>
        <v>0</v>
      </c>
      <c r="G50" s="32">
        <f t="shared" si="100"/>
        <v>1.0833333333333335E-3</v>
      </c>
      <c r="H50" s="34">
        <f>IFERROR(G50/E50,"")</f>
        <v>1</v>
      </c>
      <c r="I50" s="72"/>
      <c r="J50" s="221">
        <f>SUM(J37:J49)</f>
        <v>6.2286666666666664</v>
      </c>
      <c r="K50" s="32">
        <f>SUM(K37:K49)</f>
        <v>0</v>
      </c>
      <c r="L50" s="32">
        <f t="shared" si="102"/>
        <v>6.2286666666666664</v>
      </c>
      <c r="M50" s="34">
        <f>IFERROR(L50/J50,"")</f>
        <v>1</v>
      </c>
      <c r="N50" s="278"/>
      <c r="O50" s="221">
        <f>SUM(O37:O49)</f>
        <v>6.2286666666666664</v>
      </c>
      <c r="P50" s="32">
        <f>SUM(P37:P49)</f>
        <v>0</v>
      </c>
      <c r="Q50" s="32">
        <f t="shared" si="104"/>
        <v>6.2286666666666664</v>
      </c>
      <c r="R50" s="34">
        <f>IFERROR(Q50/O50,"")</f>
        <v>1</v>
      </c>
      <c r="S50" s="278"/>
      <c r="T50" s="221">
        <f>SUM(T37:T49)</f>
        <v>6.2286666666666664</v>
      </c>
      <c r="U50" s="32">
        <f>SUM(U37:U49)</f>
        <v>0</v>
      </c>
      <c r="V50" s="32">
        <f t="shared" si="106"/>
        <v>6.2286666666666664</v>
      </c>
      <c r="W50" s="34">
        <f>IFERROR(V50/T50,"")</f>
        <v>1</v>
      </c>
      <c r="Y50" s="32">
        <f>SUM(Y37:Y49)</f>
        <v>6.2286666666666664</v>
      </c>
      <c r="Z50" s="32">
        <f>SUM(Z37:Z49)</f>
        <v>0</v>
      </c>
      <c r="AA50" s="32">
        <f t="shared" si="108"/>
        <v>6.2286666666666664</v>
      </c>
      <c r="AB50" s="34">
        <f>IFERROR(AA50/Y50,"")</f>
        <v>1</v>
      </c>
      <c r="AD50" s="32">
        <f>SUM(AD37:AD49)</f>
        <v>6.2286666666666664</v>
      </c>
      <c r="AE50" s="41">
        <f>SUM(AE37:AE49)</f>
        <v>0</v>
      </c>
      <c r="AF50" s="32">
        <f t="shared" si="109"/>
        <v>6.2286666666666664</v>
      </c>
      <c r="AG50" s="34">
        <f>IFERROR(AF50/AD50,"")</f>
        <v>1</v>
      </c>
      <c r="AI50" s="32">
        <f>SUM(AI37:AI49)</f>
        <v>6.2286666666666664</v>
      </c>
      <c r="AJ50" s="41">
        <f>SUM(AJ37:AJ49)</f>
        <v>0</v>
      </c>
      <c r="AK50" s="32">
        <f t="shared" si="110"/>
        <v>6.2286666666666664</v>
      </c>
      <c r="AL50" s="34">
        <f>IFERROR(AK50/AI50,"")</f>
        <v>1</v>
      </c>
      <c r="AN50" s="32">
        <f>SUM(AN37:AN49)</f>
        <v>6.2286666666666664</v>
      </c>
      <c r="AO50" s="41">
        <f>SUM(AO37:AO49)</f>
        <v>0</v>
      </c>
      <c r="AP50" s="32">
        <f t="shared" si="111"/>
        <v>6.2286666666666664</v>
      </c>
      <c r="AQ50" s="34">
        <f>IFERROR(AP50/AN50,"")</f>
        <v>1</v>
      </c>
      <c r="AS50" s="32">
        <f>SUM(AS37:AS49)</f>
        <v>6.2286666666666664</v>
      </c>
      <c r="AT50" s="41">
        <f>SUM(AT37:AT49)</f>
        <v>0</v>
      </c>
      <c r="AU50" s="32">
        <f t="shared" si="112"/>
        <v>6.2286666666666664</v>
      </c>
      <c r="AV50" s="34">
        <f>IFERROR(AU50/AS50,"")</f>
        <v>1</v>
      </c>
      <c r="AX50" s="32">
        <f>SUM(AX37:AX49)</f>
        <v>6.2286666666666664</v>
      </c>
      <c r="AY50" s="41">
        <f>SUM(AY37:AY49)</f>
        <v>0</v>
      </c>
      <c r="AZ50" s="32">
        <f t="shared" si="113"/>
        <v>6.2286666666666664</v>
      </c>
      <c r="BA50" s="34">
        <f>IFERROR(AZ50/AX50,"")</f>
        <v>1</v>
      </c>
      <c r="BC50" s="32">
        <f>SUM(BC37:BC49)</f>
        <v>6.2286666666666664</v>
      </c>
      <c r="BD50" s="41">
        <f>SUM(BD37:BD49)</f>
        <v>0</v>
      </c>
      <c r="BE50" s="32">
        <f t="shared" si="114"/>
        <v>6.2286666666666664</v>
      </c>
      <c r="BF50" s="34">
        <f>IFERROR(BE50/BC50,"")</f>
        <v>1</v>
      </c>
      <c r="BH50" s="32">
        <f>SUM(BH37:BH49)</f>
        <v>6.2286666666666664</v>
      </c>
      <c r="BI50" s="41">
        <f>SUM(BI37:BI49)</f>
        <v>0</v>
      </c>
      <c r="BJ50" s="32">
        <f t="shared" si="115"/>
        <v>6.2286666666666664</v>
      </c>
      <c r="BK50" s="34">
        <f>IFERROR(BJ50/BH50,"")</f>
        <v>1</v>
      </c>
      <c r="BN50" s="221">
        <f>SUM(BN37:BN49)</f>
        <v>18.686</v>
      </c>
      <c r="BO50" s="41">
        <f>SUM(BO37:BO49)</f>
        <v>0</v>
      </c>
      <c r="BP50" s="32">
        <f t="shared" si="118"/>
        <v>18.686</v>
      </c>
      <c r="BQ50" s="34">
        <f>IFERROR(BP50/BN50,"")</f>
        <v>1</v>
      </c>
    </row>
    <row r="51" spans="2:71" s="44" customFormat="1" x14ac:dyDescent="0.25">
      <c r="B51" s="326"/>
      <c r="C51" s="95"/>
      <c r="D51" s="72"/>
      <c r="E51" s="242"/>
      <c r="F51" s="103"/>
      <c r="G51" s="103"/>
      <c r="H51" s="99"/>
      <c r="I51" s="72"/>
      <c r="J51" s="242"/>
      <c r="K51" s="103"/>
      <c r="L51" s="103"/>
      <c r="M51" s="99"/>
      <c r="N51" s="279"/>
      <c r="O51" s="242"/>
      <c r="P51" s="103"/>
      <c r="Q51" s="103"/>
      <c r="R51" s="99"/>
      <c r="S51" s="279"/>
      <c r="T51" s="242"/>
      <c r="U51" s="103"/>
      <c r="V51" s="103"/>
      <c r="W51" s="99"/>
      <c r="Y51" s="103"/>
      <c r="Z51" s="103"/>
      <c r="AA51" s="103"/>
      <c r="AB51" s="99"/>
      <c r="AD51" s="103"/>
      <c r="AE51" s="233"/>
      <c r="AF51" s="103"/>
      <c r="AG51" s="99"/>
      <c r="AI51" s="103"/>
      <c r="AJ51" s="233"/>
      <c r="AK51" s="103"/>
      <c r="AL51" s="99"/>
      <c r="AN51" s="103"/>
      <c r="AO51" s="233"/>
      <c r="AP51" s="103"/>
      <c r="AQ51" s="99"/>
      <c r="AS51" s="103"/>
      <c r="AT51" s="233"/>
      <c r="AU51" s="103"/>
      <c r="AV51" s="99"/>
      <c r="AX51" s="103"/>
      <c r="AY51" s="233"/>
      <c r="AZ51" s="103"/>
      <c r="BA51" s="99"/>
      <c r="BC51" s="103"/>
      <c r="BD51" s="233"/>
      <c r="BE51" s="103"/>
      <c r="BF51" s="99"/>
      <c r="BH51" s="103"/>
      <c r="BI51" s="233"/>
      <c r="BJ51" s="103"/>
      <c r="BK51" s="99"/>
      <c r="BN51" s="242"/>
      <c r="BO51" s="233"/>
      <c r="BP51" s="103"/>
      <c r="BQ51" s="99"/>
    </row>
    <row r="52" spans="2:71" s="44" customFormat="1" x14ac:dyDescent="0.25">
      <c r="B52" s="326">
        <f>+MAX($B$1:B50)+1</f>
        <v>60</v>
      </c>
      <c r="C52" s="234" t="s">
        <v>108</v>
      </c>
      <c r="D52" s="73"/>
      <c r="E52" s="23">
        <f>+_xlfn.XLOOKUP($B52,Expenses_FY25!$B:$B,Expenses_FY25!N:N)/1000</f>
        <v>8.3333333333333331E-5</v>
      </c>
      <c r="F52" s="25"/>
      <c r="G52" s="8">
        <f t="shared" ref="G52:G54" si="152">E52-F52</f>
        <v>8.3333333333333331E-5</v>
      </c>
      <c r="H52" s="33">
        <f t="shared" ref="H52:H53" si="153">IFERROR(G52/E52,"n.a.")</f>
        <v>1</v>
      </c>
      <c r="I52" s="73"/>
      <c r="J52" s="23">
        <f>+_xlfn.XLOOKUP($B52,Expenses_FY25!$B:$B,Expenses_FY25!S:S)/1000</f>
        <v>0.16608333333333331</v>
      </c>
      <c r="K52" s="25"/>
      <c r="L52" s="8">
        <f t="shared" ref="L52:L54" si="154">J52-K52</f>
        <v>0.16608333333333331</v>
      </c>
      <c r="M52" s="33">
        <f t="shared" ref="M52:M53" si="155">IFERROR(L52/J52,"n.a.")</f>
        <v>1</v>
      </c>
      <c r="N52" s="275"/>
      <c r="O52" s="23">
        <f>+_xlfn.XLOOKUP($B52,Expenses_FY25!$B:$B,Expenses_FY25!X:X)/1000</f>
        <v>0.16608333333333331</v>
      </c>
      <c r="P52" s="25"/>
      <c r="Q52" s="8">
        <f t="shared" ref="Q52:Q54" si="156">O52-P52</f>
        <v>0.16608333333333331</v>
      </c>
      <c r="R52" s="33">
        <f t="shared" ref="R52:R53" si="157">IFERROR(Q52/O52,"n.a.")</f>
        <v>1</v>
      </c>
      <c r="S52" s="275"/>
      <c r="T52" s="23">
        <f>+_xlfn.XLOOKUP($B52,Expenses_FY25!$B:$B,Expenses_FY25!S:S)/1000</f>
        <v>0.16608333333333331</v>
      </c>
      <c r="U52" s="25"/>
      <c r="V52" s="8">
        <f t="shared" si="106"/>
        <v>0.16608333333333331</v>
      </c>
      <c r="W52" s="33">
        <f t="shared" ref="W52:W53" si="158">IFERROR(V52/T52,"n.a.")</f>
        <v>1</v>
      </c>
      <c r="Y52" s="23">
        <f>+_xlfn.XLOOKUP($B52,Expenses_FY25!$B:$B,Expenses_FY25!T:T)/1000</f>
        <v>0.16608333333333331</v>
      </c>
      <c r="Z52" s="25"/>
      <c r="AA52" s="8">
        <f t="shared" si="108"/>
        <v>0.16608333333333331</v>
      </c>
      <c r="AB52" s="33">
        <f t="shared" ref="AB52:AB53" si="159">IFERROR(AA52/Y52,"n.a.")</f>
        <v>1</v>
      </c>
      <c r="AD52" s="23">
        <f>+_xlfn.XLOOKUP($B52,Expenses_FY25!$B:$B,Expenses_FY25!U:U)/1000</f>
        <v>0.16608333333333331</v>
      </c>
      <c r="AE52" s="25"/>
      <c r="AF52" s="8">
        <f t="shared" si="109"/>
        <v>0.16608333333333331</v>
      </c>
      <c r="AG52" s="33">
        <f t="shared" ref="AG52:AG53" si="160">IFERROR(AF52/AD52,"n.a.")</f>
        <v>1</v>
      </c>
      <c r="AI52" s="23">
        <f>+_xlfn.XLOOKUP($B52,Expenses_FY25!$B:$B,Expenses_FY25!V:V)/1000</f>
        <v>0.16608333333333331</v>
      </c>
      <c r="AJ52" s="25"/>
      <c r="AK52" s="8">
        <f t="shared" ref="AK52:AK54" si="161">AI52-AJ52</f>
        <v>0.16608333333333331</v>
      </c>
      <c r="AL52" s="33">
        <f t="shared" ref="AL52:AL53" si="162">IFERROR(AK52/AI52,"n.a.")</f>
        <v>1</v>
      </c>
      <c r="AN52" s="23">
        <f>+_xlfn.XLOOKUP($B52,Expenses_FY25!$B:$B,Expenses_FY25!W:W)/1000</f>
        <v>0.16608333333333331</v>
      </c>
      <c r="AO52" s="25"/>
      <c r="AP52" s="8">
        <f t="shared" ref="AP52:AP54" si="163">AN52-AO52</f>
        <v>0.16608333333333331</v>
      </c>
      <c r="AQ52" s="33">
        <f t="shared" ref="AQ52:AQ53" si="164">IFERROR(AP52/AN52,"n.a.")</f>
        <v>1</v>
      </c>
      <c r="AS52" s="23">
        <f>+_xlfn.XLOOKUP($B52,Expenses_FY25!$B:$B,Expenses_FY25!T:T)/1000</f>
        <v>0.16608333333333331</v>
      </c>
      <c r="AT52" s="25"/>
      <c r="AU52" s="8">
        <f t="shared" ref="AU52:AU54" si="165">AS52-AT52</f>
        <v>0.16608333333333331</v>
      </c>
      <c r="AV52" s="33">
        <f t="shared" ref="AV52:AV53" si="166">IFERROR(AU52/AS52,"n.a.")</f>
        <v>1</v>
      </c>
      <c r="AX52" s="23">
        <f>+_xlfn.XLOOKUP($B52,Expenses_FY25!$B:$B,Expenses_FY25!Y:Y)/1000</f>
        <v>0.16608333333333331</v>
      </c>
      <c r="AY52" s="25"/>
      <c r="AZ52" s="8">
        <f t="shared" si="113"/>
        <v>0.16608333333333331</v>
      </c>
      <c r="BA52" s="33">
        <f t="shared" ref="BA52:BA53" si="167">IFERROR(AZ52/AX52,"n.a.")</f>
        <v>1</v>
      </c>
      <c r="BC52" s="23">
        <f>+_xlfn.XLOOKUP($B52,Expenses_FY25!$B:$B,Expenses_FY25!Z:Z)/1000</f>
        <v>0.16608333333333331</v>
      </c>
      <c r="BD52" s="25"/>
      <c r="BE52" s="8">
        <f t="shared" si="114"/>
        <v>0.16608333333333331</v>
      </c>
      <c r="BF52" s="33">
        <f t="shared" ref="BF52:BF53" si="168">IFERROR(BE52/BC52,"n.a.")</f>
        <v>1</v>
      </c>
      <c r="BH52" s="23">
        <f>+_xlfn.XLOOKUP($B52,Expenses_FY25!$B:$B,Expenses_FY25!AA:AA)/1000</f>
        <v>0.16608333333333331</v>
      </c>
      <c r="BI52" s="25"/>
      <c r="BJ52" s="8">
        <f t="shared" si="115"/>
        <v>0.16608333333333331</v>
      </c>
      <c r="BK52" s="33">
        <f t="shared" ref="BK52:BK53" si="169">IFERROR(BJ52/BH52,"n.a.")</f>
        <v>1</v>
      </c>
      <c r="BN52" s="38">
        <f>+T52+Y52+AD52</f>
        <v>0.49824999999999992</v>
      </c>
      <c r="BO52" s="38">
        <f>+U52+Z52+AE52</f>
        <v>0</v>
      </c>
      <c r="BP52" s="8">
        <f t="shared" si="118"/>
        <v>0.49824999999999992</v>
      </c>
      <c r="BQ52" s="33">
        <f t="shared" ref="BQ52:BQ53" si="170">IFERROR(BP52/BN52,"n.a.")</f>
        <v>1</v>
      </c>
    </row>
    <row r="53" spans="2:71" s="44" customFormat="1" x14ac:dyDescent="0.25">
      <c r="B53" s="326">
        <f>+MAX($B$1:B52)+1</f>
        <v>61</v>
      </c>
      <c r="C53" s="234" t="s">
        <v>85</v>
      </c>
      <c r="D53" s="73"/>
      <c r="E53" s="23">
        <f>+_xlfn.XLOOKUP($B53,Expenses_FY25!$B:$B,Expenses_FY25!N:N)/1000</f>
        <v>8.3333333333333331E-5</v>
      </c>
      <c r="F53" s="25"/>
      <c r="G53" s="8">
        <f t="shared" si="152"/>
        <v>8.3333333333333331E-5</v>
      </c>
      <c r="H53" s="33">
        <f t="shared" si="153"/>
        <v>1</v>
      </c>
      <c r="I53" s="73"/>
      <c r="J53" s="23">
        <f>+_xlfn.XLOOKUP($B53,Expenses_FY25!$B:$B,Expenses_FY25!S:S)/1000</f>
        <v>5.3749999999999999E-2</v>
      </c>
      <c r="K53" s="25"/>
      <c r="L53" s="8">
        <f t="shared" si="154"/>
        <v>5.3749999999999999E-2</v>
      </c>
      <c r="M53" s="33">
        <f t="shared" si="155"/>
        <v>1</v>
      </c>
      <c r="N53" s="275"/>
      <c r="O53" s="23">
        <f>+_xlfn.XLOOKUP($B53,Expenses_FY25!$B:$B,Expenses_FY25!X:X)/1000</f>
        <v>5.3749999999999999E-2</v>
      </c>
      <c r="P53" s="25"/>
      <c r="Q53" s="8">
        <f t="shared" si="156"/>
        <v>5.3749999999999999E-2</v>
      </c>
      <c r="R53" s="33">
        <f t="shared" si="157"/>
        <v>1</v>
      </c>
      <c r="S53" s="275"/>
      <c r="T53" s="23">
        <f>+_xlfn.XLOOKUP($B53,Expenses_FY25!$B:$B,Expenses_FY25!S:S)/1000</f>
        <v>5.3749999999999999E-2</v>
      </c>
      <c r="U53" s="25"/>
      <c r="V53" s="8">
        <f t="shared" si="106"/>
        <v>5.3749999999999999E-2</v>
      </c>
      <c r="W53" s="33">
        <f t="shared" si="158"/>
        <v>1</v>
      </c>
      <c r="Y53" s="23">
        <f>+_xlfn.XLOOKUP($B53,Expenses_FY25!$B:$B,Expenses_FY25!T:T)/1000</f>
        <v>5.3749999999999999E-2</v>
      </c>
      <c r="Z53" s="25"/>
      <c r="AA53" s="8">
        <f t="shared" si="108"/>
        <v>5.3749999999999999E-2</v>
      </c>
      <c r="AB53" s="33">
        <f t="shared" si="159"/>
        <v>1</v>
      </c>
      <c r="AD53" s="23">
        <f>+_xlfn.XLOOKUP($B53,Expenses_FY25!$B:$B,Expenses_FY25!U:U)/1000</f>
        <v>5.3749999999999999E-2</v>
      </c>
      <c r="AE53" s="25"/>
      <c r="AF53" s="8">
        <f t="shared" si="109"/>
        <v>5.3749999999999999E-2</v>
      </c>
      <c r="AG53" s="33">
        <f t="shared" si="160"/>
        <v>1</v>
      </c>
      <c r="AI53" s="23">
        <f>+_xlfn.XLOOKUP($B53,Expenses_FY25!$B:$B,Expenses_FY25!V:V)/1000</f>
        <v>5.3749999999999999E-2</v>
      </c>
      <c r="AJ53" s="25"/>
      <c r="AK53" s="8">
        <f t="shared" si="161"/>
        <v>5.3749999999999999E-2</v>
      </c>
      <c r="AL53" s="33">
        <f t="shared" si="162"/>
        <v>1</v>
      </c>
      <c r="AN53" s="23">
        <f>+_xlfn.XLOOKUP($B53,Expenses_FY25!$B:$B,Expenses_FY25!W:W)/1000</f>
        <v>5.3749999999999999E-2</v>
      </c>
      <c r="AO53" s="25"/>
      <c r="AP53" s="8">
        <f t="shared" si="163"/>
        <v>5.3749999999999999E-2</v>
      </c>
      <c r="AQ53" s="33">
        <f t="shared" si="164"/>
        <v>1</v>
      </c>
      <c r="AS53" s="23">
        <f>+_xlfn.XLOOKUP($B53,Expenses_FY25!$B:$B,Expenses_FY25!T:T)/1000</f>
        <v>5.3749999999999999E-2</v>
      </c>
      <c r="AT53" s="25"/>
      <c r="AU53" s="8">
        <f t="shared" si="165"/>
        <v>5.3749999999999999E-2</v>
      </c>
      <c r="AV53" s="33">
        <f t="shared" si="166"/>
        <v>1</v>
      </c>
      <c r="AX53" s="23">
        <f>+_xlfn.XLOOKUP($B53,Expenses_FY25!$B:$B,Expenses_FY25!Y:Y)/1000</f>
        <v>5.3749999999999999E-2</v>
      </c>
      <c r="AY53" s="25"/>
      <c r="AZ53" s="8">
        <f t="shared" si="113"/>
        <v>5.3749999999999999E-2</v>
      </c>
      <c r="BA53" s="33">
        <f t="shared" si="167"/>
        <v>1</v>
      </c>
      <c r="BC53" s="23">
        <f>+_xlfn.XLOOKUP($B53,Expenses_FY25!$B:$B,Expenses_FY25!Z:Z)/1000</f>
        <v>5.3749999999999999E-2</v>
      </c>
      <c r="BD53" s="25"/>
      <c r="BE53" s="8">
        <f t="shared" si="114"/>
        <v>5.3749999999999999E-2</v>
      </c>
      <c r="BF53" s="33">
        <f t="shared" si="168"/>
        <v>1</v>
      </c>
      <c r="BH53" s="23">
        <f>+_xlfn.XLOOKUP($B53,Expenses_FY25!$B:$B,Expenses_FY25!AA:AA)/1000</f>
        <v>5.3749999999999999E-2</v>
      </c>
      <c r="BI53" s="25"/>
      <c r="BJ53" s="8">
        <f t="shared" si="115"/>
        <v>5.3749999999999999E-2</v>
      </c>
      <c r="BK53" s="33">
        <f t="shared" si="169"/>
        <v>1</v>
      </c>
      <c r="BN53" s="38">
        <f>+T53+Y53+AD53</f>
        <v>0.16125</v>
      </c>
      <c r="BO53" s="38">
        <f>+U53+Z53+AE53</f>
        <v>0</v>
      </c>
      <c r="BP53" s="8">
        <f t="shared" si="118"/>
        <v>0.16125</v>
      </c>
      <c r="BQ53" s="33">
        <f t="shared" si="170"/>
        <v>1</v>
      </c>
    </row>
    <row r="54" spans="2:71" s="44" customFormat="1" ht="15.75" thickBot="1" x14ac:dyDescent="0.3">
      <c r="B54" s="326"/>
      <c r="C54" s="75" t="s">
        <v>109</v>
      </c>
      <c r="D54" s="73"/>
      <c r="E54" s="241">
        <f>SUM(E34,E50,E52:E53)</f>
        <v>1.5833333333333333E-3</v>
      </c>
      <c r="F54" s="30">
        <f>SUM(F34,F50,F52:F53)</f>
        <v>0</v>
      </c>
      <c r="G54" s="30">
        <f t="shared" si="152"/>
        <v>1.5833333333333333E-3</v>
      </c>
      <c r="H54" s="37">
        <f>IFERROR(G54/E54,"")</f>
        <v>1</v>
      </c>
      <c r="I54" s="73"/>
      <c r="J54" s="241">
        <f>SUM(J34,J50,J52:J53)</f>
        <v>7.0789166666666654</v>
      </c>
      <c r="K54" s="30">
        <f>SUM(K34,K50,K52:K53)</f>
        <v>0</v>
      </c>
      <c r="L54" s="30">
        <f t="shared" si="154"/>
        <v>7.0789166666666654</v>
      </c>
      <c r="M54" s="37">
        <f>IFERROR(L54/J54,"")</f>
        <v>1</v>
      </c>
      <c r="N54" s="276"/>
      <c r="O54" s="241">
        <f>SUM(O34,O50,O52:O53)</f>
        <v>7.0789166666666654</v>
      </c>
      <c r="P54" s="30">
        <f>SUM(P34,P50,P52:P53)</f>
        <v>0</v>
      </c>
      <c r="Q54" s="30">
        <f t="shared" si="156"/>
        <v>7.0789166666666654</v>
      </c>
      <c r="R54" s="37">
        <f>IFERROR(Q54/O54,"")</f>
        <v>1</v>
      </c>
      <c r="S54" s="276"/>
      <c r="T54" s="241">
        <f>SUM(T34,T50,T52:T53)</f>
        <v>7.0789166666666654</v>
      </c>
      <c r="U54" s="30">
        <f>SUM(U34,U50,U52:U53)</f>
        <v>0</v>
      </c>
      <c r="V54" s="30">
        <f t="shared" ref="V54" si="171">T54-U54</f>
        <v>7.0789166666666654</v>
      </c>
      <c r="W54" s="37">
        <f>IFERROR(V54/T54,"")</f>
        <v>1</v>
      </c>
      <c r="X54" s="5"/>
      <c r="Y54" s="30">
        <f>SUM(Y34,Y50,Y52:Y53)</f>
        <v>7.0789166666666654</v>
      </c>
      <c r="Z54" s="30">
        <f>SUM(Z34,Z50,Z52:Z53)</f>
        <v>0</v>
      </c>
      <c r="AA54" s="30">
        <f t="shared" si="108"/>
        <v>7.0789166666666654</v>
      </c>
      <c r="AB54" s="37">
        <f>IFERROR(AA54/Y54,"")</f>
        <v>1</v>
      </c>
      <c r="AC54" s="5"/>
      <c r="AD54" s="30">
        <f>SUM(AD34,AD50,AD52:AD53)</f>
        <v>7.0789166666666654</v>
      </c>
      <c r="AE54" s="30">
        <f>SUM(AE34,AE50,AE52:AE53)</f>
        <v>0</v>
      </c>
      <c r="AF54" s="30">
        <f t="shared" si="109"/>
        <v>7.0789166666666654</v>
      </c>
      <c r="AG54" s="37">
        <f>IFERROR(AF54/AD54,"")</f>
        <v>1</v>
      </c>
      <c r="AH54" s="5"/>
      <c r="AI54" s="30">
        <f>SUM(AI34,AI50,AI52:AI53)</f>
        <v>7.0789166666666654</v>
      </c>
      <c r="AJ54" s="30">
        <f>SUM(AJ34,AJ50,AJ52:AJ53)</f>
        <v>0</v>
      </c>
      <c r="AK54" s="30">
        <f t="shared" si="161"/>
        <v>7.0789166666666654</v>
      </c>
      <c r="AL54" s="37">
        <f>IFERROR(AK54/AI54,"")</f>
        <v>1</v>
      </c>
      <c r="AM54" s="5"/>
      <c r="AN54" s="30">
        <f>SUM(AN34,AN50,AN52:AN53)</f>
        <v>7.0789166666666654</v>
      </c>
      <c r="AO54" s="30">
        <f>SUM(AO34,AO50,AO52:AO53)</f>
        <v>0</v>
      </c>
      <c r="AP54" s="30">
        <f t="shared" si="163"/>
        <v>7.0789166666666654</v>
      </c>
      <c r="AQ54" s="37">
        <f>IFERROR(AP54/AN54,"")</f>
        <v>1</v>
      </c>
      <c r="AR54" s="5"/>
      <c r="AS54" s="30">
        <f>SUM(AS34,AS50,AS52:AS53)</f>
        <v>7.0789166666666654</v>
      </c>
      <c r="AT54" s="30">
        <f>SUM(AT34,AT50,AT52:AT53)</f>
        <v>0</v>
      </c>
      <c r="AU54" s="30">
        <f t="shared" si="165"/>
        <v>7.0789166666666654</v>
      </c>
      <c r="AV54" s="37">
        <f>IFERROR(AU54/AS54,"")</f>
        <v>1</v>
      </c>
      <c r="AW54" s="5"/>
      <c r="AX54" s="30">
        <f>SUM(AX34,AX50,AX52:AX53)</f>
        <v>7.0789166666666654</v>
      </c>
      <c r="AY54" s="30">
        <f>SUM(AY34,AY50,AY52:AY53)</f>
        <v>0</v>
      </c>
      <c r="AZ54" s="30">
        <f t="shared" si="113"/>
        <v>7.0789166666666654</v>
      </c>
      <c r="BA54" s="37">
        <f>IFERROR(AZ54/AX54,"")</f>
        <v>1</v>
      </c>
      <c r="BB54" s="5"/>
      <c r="BC54" s="30">
        <f>SUM(BC34,BC50,BC52:BC53)</f>
        <v>7.0789166666666654</v>
      </c>
      <c r="BD54" s="30">
        <f>SUM(BD34,BD50,BD52:BD53)</f>
        <v>0</v>
      </c>
      <c r="BE54" s="30">
        <f t="shared" si="114"/>
        <v>7.0789166666666654</v>
      </c>
      <c r="BF54" s="37">
        <f>IFERROR(BE54/BC54,"")</f>
        <v>1</v>
      </c>
      <c r="BG54" s="5"/>
      <c r="BH54" s="30">
        <f>SUM(BH34,BH50,BH52:BH53)</f>
        <v>7.0789166666666654</v>
      </c>
      <c r="BI54" s="30">
        <f>SUM(BI34,BI50,BI52:BI53)</f>
        <v>0</v>
      </c>
      <c r="BJ54" s="30">
        <f t="shared" si="115"/>
        <v>7.0789166666666654</v>
      </c>
      <c r="BK54" s="37">
        <f>IFERROR(BJ54/BH54,"")</f>
        <v>1</v>
      </c>
      <c r="BL54" s="5"/>
      <c r="BM54" s="5"/>
      <c r="BN54" s="241">
        <f>SUM(BN34,BN50,BN52:BN53)</f>
        <v>21.236749999999997</v>
      </c>
      <c r="BO54" s="40">
        <f>SUM(BO50,BO52:BO53)</f>
        <v>0</v>
      </c>
      <c r="BP54" s="30">
        <f t="shared" ref="BP54" si="172">BN54-BO54</f>
        <v>21.236749999999997</v>
      </c>
      <c r="BQ54" s="37">
        <f>IFERROR(BP54/BN54,"")</f>
        <v>1</v>
      </c>
    </row>
    <row r="55" spans="2:71" s="44" customFormat="1" ht="15.75" thickTop="1" x14ac:dyDescent="0.25">
      <c r="B55" s="326"/>
      <c r="C55" s="75"/>
      <c r="D55" s="73"/>
      <c r="E55"/>
      <c r="F55"/>
      <c r="G55"/>
      <c r="H55"/>
      <c r="I55" s="73"/>
      <c r="J55"/>
      <c r="K55"/>
      <c r="L55"/>
      <c r="M55"/>
      <c r="N55" s="268"/>
      <c r="O55"/>
      <c r="P55"/>
      <c r="Q55"/>
      <c r="R55"/>
      <c r="S55" s="268"/>
      <c r="T55"/>
      <c r="U55"/>
      <c r="V55"/>
      <c r="W55"/>
      <c r="Y55"/>
      <c r="Z55"/>
      <c r="AA55"/>
      <c r="AB55"/>
      <c r="AD55"/>
      <c r="AE55"/>
      <c r="AF55"/>
      <c r="AG55"/>
      <c r="AI55"/>
      <c r="AJ55"/>
      <c r="AK55"/>
      <c r="AL55"/>
      <c r="AN55"/>
      <c r="AO55"/>
      <c r="AP55"/>
      <c r="AQ55"/>
      <c r="AS55"/>
      <c r="AT55"/>
      <c r="AU55"/>
      <c r="AV55"/>
      <c r="AX55"/>
      <c r="AY55"/>
      <c r="AZ55"/>
      <c r="BA55"/>
      <c r="BC55"/>
      <c r="BD55"/>
      <c r="BE55"/>
      <c r="BF55"/>
      <c r="BH55"/>
      <c r="BI55"/>
      <c r="BJ55"/>
      <c r="BK55"/>
      <c r="BN55" s="98"/>
      <c r="BO55"/>
      <c r="BP55"/>
      <c r="BQ55"/>
    </row>
    <row r="56" spans="2:71" s="44" customFormat="1" x14ac:dyDescent="0.25">
      <c r="B56" s="326"/>
      <c r="C56" s="75"/>
      <c r="D56" s="73"/>
      <c r="E56"/>
      <c r="F56"/>
      <c r="G56"/>
      <c r="H56"/>
      <c r="I56" s="73"/>
      <c r="J56"/>
      <c r="K56"/>
      <c r="L56"/>
      <c r="M56"/>
      <c r="N56" s="268"/>
      <c r="O56"/>
      <c r="P56"/>
      <c r="Q56"/>
      <c r="R56"/>
      <c r="S56" s="268"/>
      <c r="T56"/>
      <c r="U56"/>
      <c r="V56"/>
      <c r="W56"/>
      <c r="Y56"/>
      <c r="Z56"/>
      <c r="AA56"/>
      <c r="AB56"/>
      <c r="AD56"/>
      <c r="AE56"/>
      <c r="AF56"/>
      <c r="AG56"/>
      <c r="AI56"/>
      <c r="AJ56"/>
      <c r="AK56"/>
      <c r="AL56"/>
      <c r="AN56"/>
      <c r="AO56"/>
      <c r="AP56"/>
      <c r="AQ56"/>
      <c r="AS56"/>
      <c r="AT56"/>
      <c r="AU56"/>
      <c r="AV56"/>
      <c r="AX56"/>
      <c r="AY56"/>
      <c r="AZ56"/>
      <c r="BA56"/>
      <c r="BC56"/>
      <c r="BD56"/>
      <c r="BE56"/>
      <c r="BF56"/>
      <c r="BH56"/>
      <c r="BI56"/>
      <c r="BJ56"/>
      <c r="BK56"/>
      <c r="BN56" s="98"/>
      <c r="BO56"/>
      <c r="BP56"/>
      <c r="BQ56"/>
    </row>
    <row r="57" spans="2:71" s="44" customFormat="1" x14ac:dyDescent="0.25">
      <c r="B57" s="325" t="s">
        <v>110</v>
      </c>
      <c r="C57" s="95" t="s">
        <v>111</v>
      </c>
      <c r="D57" s="71"/>
      <c r="E57"/>
      <c r="F57"/>
      <c r="G57"/>
      <c r="H57"/>
      <c r="I57" s="71"/>
      <c r="J57"/>
      <c r="K57"/>
      <c r="L57"/>
      <c r="M57"/>
      <c r="N57" s="268"/>
      <c r="O57"/>
      <c r="P57"/>
      <c r="Q57"/>
      <c r="R57"/>
      <c r="S57" s="268"/>
      <c r="T57"/>
      <c r="U57"/>
      <c r="V57"/>
      <c r="W57"/>
      <c r="Y57"/>
      <c r="Z57"/>
      <c r="AA57"/>
      <c r="AB57"/>
      <c r="AD57"/>
      <c r="AE57"/>
      <c r="AF57"/>
      <c r="AG57"/>
      <c r="AI57"/>
      <c r="AJ57"/>
      <c r="AK57"/>
      <c r="AL57"/>
      <c r="AN57"/>
      <c r="AO57"/>
      <c r="AP57"/>
      <c r="AQ57"/>
      <c r="AS57"/>
      <c r="AT57"/>
      <c r="AU57"/>
      <c r="AV57"/>
      <c r="AX57"/>
      <c r="AY57"/>
      <c r="AZ57"/>
      <c r="BA57"/>
      <c r="BC57"/>
      <c r="BD57"/>
      <c r="BE57"/>
      <c r="BF57"/>
      <c r="BH57"/>
      <c r="BI57"/>
      <c r="BJ57"/>
      <c r="BK57"/>
      <c r="BN57" s="98"/>
      <c r="BO57"/>
      <c r="BP57"/>
      <c r="BQ57"/>
    </row>
    <row r="58" spans="2:71" s="44" customFormat="1" x14ac:dyDescent="0.25">
      <c r="B58" s="310">
        <f>+MAX($B$1:B57)+1</f>
        <v>62</v>
      </c>
      <c r="C58" s="15" t="s">
        <v>88</v>
      </c>
      <c r="D58" s="71">
        <v>208.00945022101678</v>
      </c>
      <c r="E58" s="23">
        <f>+_xlfn.XLOOKUP($B58,Expenses_FY25!$B:$B,Expenses_FY25!N:N)/1000</f>
        <v>8.3333333333333331E-5</v>
      </c>
      <c r="F58" s="25"/>
      <c r="G58" s="8">
        <f t="shared" ref="G58:G61" si="173">E58-F58</f>
        <v>8.3333333333333331E-5</v>
      </c>
      <c r="H58" s="33">
        <f t="shared" ref="H58:H61" si="174">IFERROR(G58/E58,"n.a.")</f>
        <v>1</v>
      </c>
      <c r="I58" s="71"/>
      <c r="J58" s="23">
        <f>+_xlfn.XLOOKUP($B58,Expenses_FY25!$B:$B,Expenses_FY25!S:S)/1000</f>
        <v>0.21191666666666667</v>
      </c>
      <c r="K58" s="25"/>
      <c r="L58" s="8">
        <f t="shared" ref="L58:L61" si="175">J58-K58</f>
        <v>0.21191666666666667</v>
      </c>
      <c r="M58" s="33">
        <f t="shared" ref="M58:M61" si="176">IFERROR(L58/J58,"n.a.")</f>
        <v>1</v>
      </c>
      <c r="N58" s="275"/>
      <c r="O58" s="23">
        <f>+_xlfn.XLOOKUP($B58,Expenses_FY25!$B:$B,Expenses_FY25!X:X)/1000</f>
        <v>0.21191666666666667</v>
      </c>
      <c r="P58" s="25"/>
      <c r="Q58" s="8">
        <f t="shared" ref="Q58:Q61" si="177">O58-P58</f>
        <v>0.21191666666666667</v>
      </c>
      <c r="R58" s="33">
        <f t="shared" ref="R58:R61" si="178">IFERROR(Q58/O58,"n.a.")</f>
        <v>1</v>
      </c>
      <c r="S58" s="275"/>
      <c r="T58" s="23">
        <f>+_xlfn.XLOOKUP($B58,Expenses_FY25!$B:$B,Expenses_FY25!S:S)/1000</f>
        <v>0.21191666666666667</v>
      </c>
      <c r="U58" s="25"/>
      <c r="V58" s="8">
        <f t="shared" ref="V58:V76" si="179">T58-U58</f>
        <v>0.21191666666666667</v>
      </c>
      <c r="W58" s="33">
        <f t="shared" ref="W58:W70" si="180">IFERROR(V58/T58,"n.a.")</f>
        <v>1</v>
      </c>
      <c r="Y58" s="23">
        <f>+_xlfn.XLOOKUP($B58,Expenses_FY25!$B:$B,Expenses_FY25!T:T)/1000</f>
        <v>0.21191666666666667</v>
      </c>
      <c r="Z58" s="25"/>
      <c r="AA58" s="8">
        <f t="shared" ref="AA58:AA76" si="181">Y58-Z58</f>
        <v>0.21191666666666667</v>
      </c>
      <c r="AB58" s="33">
        <f t="shared" ref="AB58:AB70" si="182">IFERROR(AA58/Y58,"n.a.")</f>
        <v>1</v>
      </c>
      <c r="AD58" s="23">
        <f>+_xlfn.XLOOKUP($B58,Expenses_FY25!$B:$B,Expenses_FY25!U:U)/1000</f>
        <v>0.21191666666666667</v>
      </c>
      <c r="AE58" s="25"/>
      <c r="AF58" s="8">
        <f t="shared" ref="AF58:AF76" si="183">AD58-AE58</f>
        <v>0.21191666666666667</v>
      </c>
      <c r="AG58" s="33">
        <f t="shared" ref="AG58:AG70" si="184">IFERROR(AF58/AD58,"n.a.")</f>
        <v>1</v>
      </c>
      <c r="AI58" s="23">
        <f>+_xlfn.XLOOKUP($B58,Expenses_FY25!$B:$B,Expenses_FY25!V:V)/1000</f>
        <v>0.21191666666666667</v>
      </c>
      <c r="AJ58" s="25"/>
      <c r="AK58" s="8">
        <f t="shared" ref="AK58:AK76" si="185">AI58-AJ58</f>
        <v>0.21191666666666667</v>
      </c>
      <c r="AL58" s="33">
        <f t="shared" ref="AL58:AL70" si="186">IFERROR(AK58/AI58,"n.a.")</f>
        <v>1</v>
      </c>
      <c r="AN58" s="23">
        <f>+_xlfn.XLOOKUP($B58,Expenses_FY25!$B:$B,Expenses_FY25!W:W)/1000</f>
        <v>0.21191666666666667</v>
      </c>
      <c r="AO58" s="25"/>
      <c r="AP58" s="8">
        <f t="shared" ref="AP58:AP76" si="187">AN58-AO58</f>
        <v>0.21191666666666667</v>
      </c>
      <c r="AQ58" s="33">
        <f t="shared" ref="AQ58:AQ70" si="188">IFERROR(AP58/AN58,"n.a.")</f>
        <v>1</v>
      </c>
      <c r="AS58" s="23">
        <f>+_xlfn.XLOOKUP($B58,Expenses_FY25!$B:$B,Expenses_FY25!X:X)/1000</f>
        <v>0.21191666666666667</v>
      </c>
      <c r="AT58" s="25"/>
      <c r="AU58" s="8">
        <f t="shared" ref="AU58:AU76" si="189">AS58-AT58</f>
        <v>0.21191666666666667</v>
      </c>
      <c r="AV58" s="33">
        <f t="shared" ref="AV58:AV70" si="190">IFERROR(AU58/AS58,"n.a.")</f>
        <v>1</v>
      </c>
      <c r="AX58" s="23">
        <f>+_xlfn.XLOOKUP($B58,Expenses_FY25!$B:$B,Expenses_FY25!Y:Y)/1000</f>
        <v>0.21191666666666667</v>
      </c>
      <c r="AY58" s="25"/>
      <c r="AZ58" s="8">
        <f t="shared" ref="AZ58:AZ76" si="191">AX58-AY58</f>
        <v>0.21191666666666667</v>
      </c>
      <c r="BA58" s="33">
        <f t="shared" ref="BA58:BA70" si="192">IFERROR(AZ58/AX58,"n.a.")</f>
        <v>1</v>
      </c>
      <c r="BC58" s="23">
        <f>+_xlfn.XLOOKUP($B58,Expenses_FY25!$B:$B,Expenses_FY25!Z:Z)/1000</f>
        <v>0.21191666666666667</v>
      </c>
      <c r="BD58" s="25"/>
      <c r="BE58" s="8">
        <f t="shared" ref="BE58:BE76" si="193">BC58-BD58</f>
        <v>0.21191666666666667</v>
      </c>
      <c r="BF58" s="33">
        <f t="shared" ref="BF58:BF70" si="194">IFERROR(BE58/BC58,"n.a.")</f>
        <v>1</v>
      </c>
      <c r="BH58" s="23">
        <f>+_xlfn.XLOOKUP($B58,Expenses_FY25!$B:$B,Expenses_FY25!AA:AA)/1000</f>
        <v>0.21191666666666667</v>
      </c>
      <c r="BI58" s="25"/>
      <c r="BJ58" s="8">
        <f t="shared" ref="BJ58:BJ76" si="195">BH58-BI58</f>
        <v>0.21191666666666667</v>
      </c>
      <c r="BK58" s="33">
        <f t="shared" ref="BK58:BK70" si="196">IFERROR(BJ58/BH58,"n.a.")</f>
        <v>1</v>
      </c>
      <c r="BN58" s="38">
        <f t="shared" ref="BN58:BO61" si="197">+T58+Y58+AD58</f>
        <v>0.63575000000000004</v>
      </c>
      <c r="BO58" s="38">
        <f t="shared" si="197"/>
        <v>0</v>
      </c>
      <c r="BP58" s="8">
        <f t="shared" ref="BP58:BP76" si="198">BN58-BO58</f>
        <v>0.63575000000000004</v>
      </c>
      <c r="BQ58" s="33">
        <f t="shared" ref="BQ58:BQ70" si="199">IFERROR(BP58/BN58,"n.a.")</f>
        <v>1</v>
      </c>
    </row>
    <row r="59" spans="2:71" s="44" customFormat="1" x14ac:dyDescent="0.25">
      <c r="B59" s="310">
        <f>+MAX($B$1:B58)+1</f>
        <v>63</v>
      </c>
      <c r="C59" s="15" t="s">
        <v>89</v>
      </c>
      <c r="D59" s="71">
        <v>311.70140996048769</v>
      </c>
      <c r="E59" s="23">
        <f>+_xlfn.XLOOKUP($B59,Expenses_FY25!$B:$B,Expenses_FY25!N:N)/1000</f>
        <v>8.3333333333333331E-5</v>
      </c>
      <c r="F59" s="25"/>
      <c r="G59" s="8">
        <f t="shared" si="173"/>
        <v>8.3333333333333331E-5</v>
      </c>
      <c r="H59" s="33">
        <f t="shared" si="174"/>
        <v>1</v>
      </c>
      <c r="I59" s="71"/>
      <c r="J59" s="23">
        <f>+_xlfn.XLOOKUP($B59,Expenses_FY25!$B:$B,Expenses_FY25!S:S)/1000</f>
        <v>0.12766666666666665</v>
      </c>
      <c r="K59" s="25"/>
      <c r="L59" s="8">
        <f t="shared" si="175"/>
        <v>0.12766666666666665</v>
      </c>
      <c r="M59" s="33">
        <f t="shared" si="176"/>
        <v>1</v>
      </c>
      <c r="N59" s="275"/>
      <c r="O59" s="23">
        <f>+_xlfn.XLOOKUP($B59,Expenses_FY25!$B:$B,Expenses_FY25!X:X)/1000</f>
        <v>0.12766666666666665</v>
      </c>
      <c r="P59" s="25"/>
      <c r="Q59" s="8">
        <f t="shared" si="177"/>
        <v>0.12766666666666665</v>
      </c>
      <c r="R59" s="33">
        <f t="shared" si="178"/>
        <v>1</v>
      </c>
      <c r="S59" s="275"/>
      <c r="T59" s="23">
        <f>+_xlfn.XLOOKUP($B59,Expenses_FY25!$B:$B,Expenses_FY25!S:S)/1000</f>
        <v>0.12766666666666665</v>
      </c>
      <c r="U59" s="25"/>
      <c r="V59" s="8">
        <f t="shared" si="179"/>
        <v>0.12766666666666665</v>
      </c>
      <c r="W59" s="33">
        <f t="shared" si="180"/>
        <v>1</v>
      </c>
      <c r="Y59" s="23">
        <f>+_xlfn.XLOOKUP($B59,Expenses_FY25!$B:$B,Expenses_FY25!T:T)/1000</f>
        <v>0.12766666666666665</v>
      </c>
      <c r="Z59" s="25"/>
      <c r="AA59" s="8">
        <f t="shared" si="181"/>
        <v>0.12766666666666665</v>
      </c>
      <c r="AB59" s="33">
        <f t="shared" si="182"/>
        <v>1</v>
      </c>
      <c r="AD59" s="23">
        <f>+_xlfn.XLOOKUP($B59,Expenses_FY25!$B:$B,Expenses_FY25!U:U)/1000</f>
        <v>0.12766666666666665</v>
      </c>
      <c r="AE59" s="25"/>
      <c r="AF59" s="8">
        <f t="shared" si="183"/>
        <v>0.12766666666666665</v>
      </c>
      <c r="AG59" s="33">
        <f t="shared" si="184"/>
        <v>1</v>
      </c>
      <c r="AI59" s="23">
        <f>+_xlfn.XLOOKUP($B59,Expenses_FY25!$B:$B,Expenses_FY25!V:V)/1000</f>
        <v>0.12766666666666665</v>
      </c>
      <c r="AJ59" s="25"/>
      <c r="AK59" s="8">
        <f t="shared" si="185"/>
        <v>0.12766666666666665</v>
      </c>
      <c r="AL59" s="33">
        <f t="shared" si="186"/>
        <v>1</v>
      </c>
      <c r="AN59" s="23">
        <f>+_xlfn.XLOOKUP($B59,Expenses_FY25!$B:$B,Expenses_FY25!W:W)/1000</f>
        <v>0.12766666666666665</v>
      </c>
      <c r="AO59" s="25"/>
      <c r="AP59" s="8">
        <f t="shared" si="187"/>
        <v>0.12766666666666665</v>
      </c>
      <c r="AQ59" s="33">
        <f t="shared" si="188"/>
        <v>1</v>
      </c>
      <c r="AS59" s="23">
        <f>+_xlfn.XLOOKUP($B59,Expenses_FY25!$B:$B,Expenses_FY25!X:X)/1000</f>
        <v>0.12766666666666665</v>
      </c>
      <c r="AT59" s="25"/>
      <c r="AU59" s="8">
        <f t="shared" si="189"/>
        <v>0.12766666666666665</v>
      </c>
      <c r="AV59" s="33">
        <f t="shared" si="190"/>
        <v>1</v>
      </c>
      <c r="AX59" s="23">
        <f>+_xlfn.XLOOKUP($B59,Expenses_FY25!$B:$B,Expenses_FY25!Y:Y)/1000</f>
        <v>0.12766666666666665</v>
      </c>
      <c r="AY59" s="25"/>
      <c r="AZ59" s="8">
        <f t="shared" si="191"/>
        <v>0.12766666666666665</v>
      </c>
      <c r="BA59" s="33">
        <f t="shared" si="192"/>
        <v>1</v>
      </c>
      <c r="BC59" s="23">
        <f>+_xlfn.XLOOKUP($B59,Expenses_FY25!$B:$B,Expenses_FY25!Z:Z)/1000</f>
        <v>0.12766666666666665</v>
      </c>
      <c r="BD59" s="25"/>
      <c r="BE59" s="8">
        <f t="shared" si="193"/>
        <v>0.12766666666666665</v>
      </c>
      <c r="BF59" s="33">
        <f t="shared" si="194"/>
        <v>1</v>
      </c>
      <c r="BH59" s="23">
        <f>+_xlfn.XLOOKUP($B59,Expenses_FY25!$B:$B,Expenses_FY25!AA:AA)/1000</f>
        <v>0.12766666666666665</v>
      </c>
      <c r="BI59" s="25"/>
      <c r="BJ59" s="8">
        <f t="shared" si="195"/>
        <v>0.12766666666666665</v>
      </c>
      <c r="BK59" s="33">
        <f t="shared" si="196"/>
        <v>1</v>
      </c>
      <c r="BN59" s="38">
        <f t="shared" si="197"/>
        <v>0.38299999999999995</v>
      </c>
      <c r="BO59" s="38">
        <f t="shared" si="197"/>
        <v>0</v>
      </c>
      <c r="BP59" s="8">
        <f t="shared" si="198"/>
        <v>0.38299999999999995</v>
      </c>
      <c r="BQ59" s="33">
        <f t="shared" si="199"/>
        <v>1</v>
      </c>
    </row>
    <row r="60" spans="2:71" s="44" customFormat="1" x14ac:dyDescent="0.25">
      <c r="B60" s="310">
        <f>+MAX($B$1:B59)+1</f>
        <v>64</v>
      </c>
      <c r="C60" s="15" t="s">
        <v>90</v>
      </c>
      <c r="D60" s="71">
        <v>11800</v>
      </c>
      <c r="E60" s="23">
        <f>+_xlfn.XLOOKUP($B60,Expenses_FY25!$B:$B,Expenses_FY25!N:N)/1000</f>
        <v>8.3333333333333331E-5</v>
      </c>
      <c r="F60" s="25"/>
      <c r="G60" s="8">
        <f t="shared" si="173"/>
        <v>8.3333333333333331E-5</v>
      </c>
      <c r="H60" s="33">
        <f t="shared" si="174"/>
        <v>1</v>
      </c>
      <c r="I60" s="71"/>
      <c r="J60" s="23">
        <f>+_xlfn.XLOOKUP($B60,Expenses_FY25!$B:$B,Expenses_FY25!S:S)/1000</f>
        <v>2.4E-2</v>
      </c>
      <c r="K60" s="25"/>
      <c r="L60" s="8">
        <f t="shared" si="175"/>
        <v>2.4E-2</v>
      </c>
      <c r="M60" s="33">
        <f t="shared" si="176"/>
        <v>1</v>
      </c>
      <c r="N60" s="275"/>
      <c r="O60" s="23">
        <f>+_xlfn.XLOOKUP($B60,Expenses_FY25!$B:$B,Expenses_FY25!X:X)/1000</f>
        <v>2.4E-2</v>
      </c>
      <c r="P60" s="25"/>
      <c r="Q60" s="8">
        <f t="shared" si="177"/>
        <v>2.4E-2</v>
      </c>
      <c r="R60" s="33">
        <f t="shared" si="178"/>
        <v>1</v>
      </c>
      <c r="S60" s="275"/>
      <c r="T60" s="23">
        <f>+_xlfn.XLOOKUP($B60,Expenses_FY25!$B:$B,Expenses_FY25!S:S)/1000</f>
        <v>2.4E-2</v>
      </c>
      <c r="U60" s="25"/>
      <c r="V60" s="8">
        <f t="shared" si="179"/>
        <v>2.4E-2</v>
      </c>
      <c r="W60" s="33">
        <f t="shared" si="180"/>
        <v>1</v>
      </c>
      <c r="Y60" s="23">
        <f>+_xlfn.XLOOKUP($B60,Expenses_FY25!$B:$B,Expenses_FY25!T:T)/1000</f>
        <v>2.4E-2</v>
      </c>
      <c r="Z60" s="25"/>
      <c r="AA60" s="8">
        <f t="shared" si="181"/>
        <v>2.4E-2</v>
      </c>
      <c r="AB60" s="33">
        <f t="shared" si="182"/>
        <v>1</v>
      </c>
      <c r="AD60" s="23">
        <f>+_xlfn.XLOOKUP($B60,Expenses_FY25!$B:$B,Expenses_FY25!U:U)/1000</f>
        <v>2.4E-2</v>
      </c>
      <c r="AE60" s="25"/>
      <c r="AF60" s="8">
        <f t="shared" si="183"/>
        <v>2.4E-2</v>
      </c>
      <c r="AG60" s="33">
        <f t="shared" si="184"/>
        <v>1</v>
      </c>
      <c r="AI60" s="23">
        <f>+_xlfn.XLOOKUP($B60,Expenses_FY25!$B:$B,Expenses_FY25!V:V)/1000</f>
        <v>2.4E-2</v>
      </c>
      <c r="AJ60" s="25"/>
      <c r="AK60" s="8">
        <f t="shared" si="185"/>
        <v>2.4E-2</v>
      </c>
      <c r="AL60" s="33">
        <f t="shared" si="186"/>
        <v>1</v>
      </c>
      <c r="AN60" s="23">
        <f>+_xlfn.XLOOKUP($B60,Expenses_FY25!$B:$B,Expenses_FY25!W:W)/1000</f>
        <v>2.4E-2</v>
      </c>
      <c r="AO60" s="25"/>
      <c r="AP60" s="8">
        <f t="shared" si="187"/>
        <v>2.4E-2</v>
      </c>
      <c r="AQ60" s="33">
        <f t="shared" si="188"/>
        <v>1</v>
      </c>
      <c r="AS60" s="23">
        <f>+_xlfn.XLOOKUP($B60,Expenses_FY25!$B:$B,Expenses_FY25!X:X)/1000</f>
        <v>2.4E-2</v>
      </c>
      <c r="AT60" s="25"/>
      <c r="AU60" s="8">
        <f t="shared" si="189"/>
        <v>2.4E-2</v>
      </c>
      <c r="AV60" s="33">
        <f t="shared" si="190"/>
        <v>1</v>
      </c>
      <c r="AX60" s="23">
        <f>+_xlfn.XLOOKUP($B60,Expenses_FY25!$B:$B,Expenses_FY25!Y:Y)/1000</f>
        <v>2.4E-2</v>
      </c>
      <c r="AY60" s="25"/>
      <c r="AZ60" s="8">
        <f t="shared" si="191"/>
        <v>2.4E-2</v>
      </c>
      <c r="BA60" s="33">
        <f t="shared" si="192"/>
        <v>1</v>
      </c>
      <c r="BC60" s="23">
        <f>+_xlfn.XLOOKUP($B60,Expenses_FY25!$B:$B,Expenses_FY25!Z:Z)/1000</f>
        <v>2.4E-2</v>
      </c>
      <c r="BD60" s="25"/>
      <c r="BE60" s="8">
        <f t="shared" si="193"/>
        <v>2.4E-2</v>
      </c>
      <c r="BF60" s="33">
        <f t="shared" si="194"/>
        <v>1</v>
      </c>
      <c r="BH60" s="23">
        <f>+_xlfn.XLOOKUP($B60,Expenses_FY25!$B:$B,Expenses_FY25!AA:AA)/1000</f>
        <v>2.4E-2</v>
      </c>
      <c r="BI60" s="25"/>
      <c r="BJ60" s="8">
        <f t="shared" si="195"/>
        <v>2.4E-2</v>
      </c>
      <c r="BK60" s="33">
        <f t="shared" si="196"/>
        <v>1</v>
      </c>
      <c r="BN60" s="38">
        <f t="shared" si="197"/>
        <v>7.2000000000000008E-2</v>
      </c>
      <c r="BO60" s="38">
        <f t="shared" si="197"/>
        <v>0</v>
      </c>
      <c r="BP60" s="8">
        <f t="shared" si="198"/>
        <v>7.2000000000000008E-2</v>
      </c>
      <c r="BQ60" s="33">
        <f t="shared" si="199"/>
        <v>1</v>
      </c>
    </row>
    <row r="61" spans="2:71" s="44" customFormat="1" x14ac:dyDescent="0.25">
      <c r="B61" s="310">
        <f>+MAX($B$1:B60)+1</f>
        <v>65</v>
      </c>
      <c r="C61" s="15" t="s">
        <v>91</v>
      </c>
      <c r="D61" s="71">
        <v>0.57027430428895642</v>
      </c>
      <c r="E61" s="23">
        <f>+_xlfn.XLOOKUP($B61,Expenses_FY25!$B:$B,Expenses_FY25!N:N)/1000</f>
        <v>8.3333333333333331E-5</v>
      </c>
      <c r="F61" s="25"/>
      <c r="G61" s="8">
        <f t="shared" si="173"/>
        <v>8.3333333333333331E-5</v>
      </c>
      <c r="H61" s="33">
        <f t="shared" si="174"/>
        <v>1</v>
      </c>
      <c r="I61" s="71"/>
      <c r="J61" s="23">
        <f>+_xlfn.XLOOKUP($B61,Expenses_FY25!$B:$B,Expenses_FY25!S:S)/1000</f>
        <v>2.9166666666666664E-3</v>
      </c>
      <c r="K61" s="25"/>
      <c r="L61" s="8">
        <f t="shared" si="175"/>
        <v>2.9166666666666664E-3</v>
      </c>
      <c r="M61" s="33">
        <f t="shared" si="176"/>
        <v>1</v>
      </c>
      <c r="N61" s="275"/>
      <c r="O61" s="23">
        <f>+_xlfn.XLOOKUP($B61,Expenses_FY25!$B:$B,Expenses_FY25!X:X)/1000</f>
        <v>2.9166666666666664E-3</v>
      </c>
      <c r="P61" s="25"/>
      <c r="Q61" s="8">
        <f t="shared" si="177"/>
        <v>2.9166666666666664E-3</v>
      </c>
      <c r="R61" s="33">
        <f t="shared" si="178"/>
        <v>1</v>
      </c>
      <c r="S61" s="275"/>
      <c r="T61" s="23">
        <f>+_xlfn.XLOOKUP($B61,Expenses_FY25!$B:$B,Expenses_FY25!S:S)/1000</f>
        <v>2.9166666666666664E-3</v>
      </c>
      <c r="U61" s="25"/>
      <c r="V61" s="8">
        <f t="shared" si="179"/>
        <v>2.9166666666666664E-3</v>
      </c>
      <c r="W61" s="33">
        <f t="shared" si="180"/>
        <v>1</v>
      </c>
      <c r="Y61" s="23">
        <f>+_xlfn.XLOOKUP($B61,Expenses_FY25!$B:$B,Expenses_FY25!T:T)/1000</f>
        <v>2.9166666666666664E-3</v>
      </c>
      <c r="Z61" s="25"/>
      <c r="AA61" s="8">
        <f t="shared" si="181"/>
        <v>2.9166666666666664E-3</v>
      </c>
      <c r="AB61" s="33">
        <f t="shared" si="182"/>
        <v>1</v>
      </c>
      <c r="AD61" s="23">
        <f>+_xlfn.XLOOKUP($B61,Expenses_FY25!$B:$B,Expenses_FY25!U:U)/1000</f>
        <v>2.9166666666666664E-3</v>
      </c>
      <c r="AE61" s="25"/>
      <c r="AF61" s="8">
        <f t="shared" si="183"/>
        <v>2.9166666666666664E-3</v>
      </c>
      <c r="AG61" s="33">
        <f t="shared" si="184"/>
        <v>1</v>
      </c>
      <c r="AI61" s="23">
        <f>+_xlfn.XLOOKUP($B61,Expenses_FY25!$B:$B,Expenses_FY25!V:V)/1000</f>
        <v>2.9166666666666664E-3</v>
      </c>
      <c r="AJ61" s="25"/>
      <c r="AK61" s="8">
        <f t="shared" si="185"/>
        <v>2.9166666666666664E-3</v>
      </c>
      <c r="AL61" s="33">
        <f t="shared" si="186"/>
        <v>1</v>
      </c>
      <c r="AN61" s="23">
        <f>+_xlfn.XLOOKUP($B61,Expenses_FY25!$B:$B,Expenses_FY25!W:W)/1000</f>
        <v>2.9166666666666664E-3</v>
      </c>
      <c r="AO61" s="25"/>
      <c r="AP61" s="8">
        <f t="shared" si="187"/>
        <v>2.9166666666666664E-3</v>
      </c>
      <c r="AQ61" s="33">
        <f t="shared" si="188"/>
        <v>1</v>
      </c>
      <c r="AS61" s="23">
        <f>+_xlfn.XLOOKUP($B61,Expenses_FY25!$B:$B,Expenses_FY25!X:X)/1000</f>
        <v>2.9166666666666664E-3</v>
      </c>
      <c r="AT61" s="25"/>
      <c r="AU61" s="8">
        <f t="shared" si="189"/>
        <v>2.9166666666666664E-3</v>
      </c>
      <c r="AV61" s="33">
        <f t="shared" si="190"/>
        <v>1</v>
      </c>
      <c r="AX61" s="23">
        <f>+_xlfn.XLOOKUP($B61,Expenses_FY25!$B:$B,Expenses_FY25!Y:Y)/1000</f>
        <v>2.9166666666666664E-3</v>
      </c>
      <c r="AY61" s="25"/>
      <c r="AZ61" s="8">
        <f t="shared" si="191"/>
        <v>2.9166666666666664E-3</v>
      </c>
      <c r="BA61" s="33">
        <f t="shared" si="192"/>
        <v>1</v>
      </c>
      <c r="BC61" s="23">
        <f>+_xlfn.XLOOKUP($B61,Expenses_FY25!$B:$B,Expenses_FY25!Z:Z)/1000</f>
        <v>2.9166666666666664E-3</v>
      </c>
      <c r="BD61" s="25"/>
      <c r="BE61" s="8">
        <f t="shared" si="193"/>
        <v>2.9166666666666664E-3</v>
      </c>
      <c r="BF61" s="33">
        <f t="shared" si="194"/>
        <v>1</v>
      </c>
      <c r="BH61" s="23">
        <f>+_xlfn.XLOOKUP($B61,Expenses_FY25!$B:$B,Expenses_FY25!AA:AA)/1000</f>
        <v>2.9166666666666664E-3</v>
      </c>
      <c r="BI61" s="25"/>
      <c r="BJ61" s="8">
        <f t="shared" si="195"/>
        <v>2.9166666666666664E-3</v>
      </c>
      <c r="BK61" s="33">
        <f t="shared" si="196"/>
        <v>1</v>
      </c>
      <c r="BN61" s="38">
        <f t="shared" si="197"/>
        <v>8.7499999999999991E-3</v>
      </c>
      <c r="BO61" s="38">
        <f t="shared" si="197"/>
        <v>0</v>
      </c>
      <c r="BP61" s="8">
        <f t="shared" si="198"/>
        <v>8.7499999999999991E-3</v>
      </c>
      <c r="BQ61" s="33">
        <f t="shared" si="199"/>
        <v>1</v>
      </c>
    </row>
    <row r="62" spans="2:71" s="44" customFormat="1" x14ac:dyDescent="0.25">
      <c r="B62" s="326"/>
      <c r="C62" s="95" t="s">
        <v>112</v>
      </c>
      <c r="D62" s="72">
        <v>86556.076569341662</v>
      </c>
      <c r="E62" s="32">
        <f>SUM(E58:E61)</f>
        <v>3.3333333333333332E-4</v>
      </c>
      <c r="F62" s="32">
        <f>SUM(F58:F61)</f>
        <v>0</v>
      </c>
      <c r="G62" s="32">
        <f>E62-F62</f>
        <v>3.3333333333333332E-4</v>
      </c>
      <c r="H62" s="34">
        <f>IFERROR(G62/E62,"")</f>
        <v>1</v>
      </c>
      <c r="I62" s="72"/>
      <c r="J62" s="32">
        <f>SUM(J58:J61)</f>
        <v>0.36650000000000005</v>
      </c>
      <c r="K62" s="32">
        <f>SUM(K58:K61)</f>
        <v>0</v>
      </c>
      <c r="L62" s="32">
        <f>J62-K62</f>
        <v>0.36650000000000005</v>
      </c>
      <c r="M62" s="34">
        <f>IFERROR(L62/J62,"")</f>
        <v>1</v>
      </c>
      <c r="N62" s="278"/>
      <c r="O62" s="32">
        <f>SUM(O58:O61)</f>
        <v>0.36650000000000005</v>
      </c>
      <c r="P62" s="32">
        <f>SUM(P58:P61)</f>
        <v>0</v>
      </c>
      <c r="Q62" s="32">
        <f>O62-P62</f>
        <v>0.36650000000000005</v>
      </c>
      <c r="R62" s="34">
        <f>IFERROR(Q62/O62,"")</f>
        <v>1</v>
      </c>
      <c r="S62" s="278"/>
      <c r="T62" s="32">
        <f>SUM(T58:T61)</f>
        <v>0.36650000000000005</v>
      </c>
      <c r="U62" s="32">
        <f>SUM(U58:U61)</f>
        <v>0</v>
      </c>
      <c r="V62" s="32">
        <f>T62-U62</f>
        <v>0.36650000000000005</v>
      </c>
      <c r="W62" s="34">
        <f>IFERROR(V62/T62,"")</f>
        <v>1</v>
      </c>
      <c r="X62"/>
      <c r="Y62" s="32">
        <f>SUM(Y58:Y61)</f>
        <v>0.36650000000000005</v>
      </c>
      <c r="Z62" s="32">
        <f>SUM(Z58:Z61)</f>
        <v>0</v>
      </c>
      <c r="AA62" s="32">
        <f>Y62-Z62</f>
        <v>0.36650000000000005</v>
      </c>
      <c r="AB62" s="34">
        <f>IFERROR(AA62/Y62,"")</f>
        <v>1</v>
      </c>
      <c r="AD62" s="32">
        <f>SUM(AD58:AD61)</f>
        <v>0.36650000000000005</v>
      </c>
      <c r="AE62" s="32">
        <f>SUM(AE58:AE61)</f>
        <v>0</v>
      </c>
      <c r="AF62" s="32">
        <f>AD62-AE62</f>
        <v>0.36650000000000005</v>
      </c>
      <c r="AG62" s="34">
        <f>IFERROR(AF62/AD62,"")</f>
        <v>1</v>
      </c>
      <c r="AI62" s="32">
        <f>SUM(AI58:AI61)</f>
        <v>0.36650000000000005</v>
      </c>
      <c r="AJ62" s="32">
        <f>SUM(AJ58:AJ61)</f>
        <v>0</v>
      </c>
      <c r="AK62" s="32">
        <f>AI62-AJ62</f>
        <v>0.36650000000000005</v>
      </c>
      <c r="AL62" s="34">
        <f>IFERROR(AK62/AI62,"")</f>
        <v>1</v>
      </c>
      <c r="AN62" s="32">
        <f>SUM(AN58:AN61)</f>
        <v>0.36650000000000005</v>
      </c>
      <c r="AO62" s="32">
        <f>SUM(AO58:AO61)</f>
        <v>0</v>
      </c>
      <c r="AP62" s="32">
        <f>AN62-AO62</f>
        <v>0.36650000000000005</v>
      </c>
      <c r="AQ62" s="34">
        <f>IFERROR(AP62/AN62,"")</f>
        <v>1</v>
      </c>
      <c r="AS62" s="32">
        <f>SUM(AS58:AS61)</f>
        <v>0.36650000000000005</v>
      </c>
      <c r="AT62" s="32">
        <f>SUM(AT58:AT61)</f>
        <v>0</v>
      </c>
      <c r="AU62" s="32">
        <f>AS62-AT62</f>
        <v>0.36650000000000005</v>
      </c>
      <c r="AV62" s="34">
        <f>IFERROR(AU62/AS62,"")</f>
        <v>1</v>
      </c>
      <c r="AX62" s="32">
        <f>SUM(AX58:AX61)</f>
        <v>0.36650000000000005</v>
      </c>
      <c r="AY62" s="32">
        <f>SUM(AY58:AY61)</f>
        <v>0</v>
      </c>
      <c r="AZ62" s="32">
        <f>AX62-AY62</f>
        <v>0.36650000000000005</v>
      </c>
      <c r="BA62" s="34">
        <f>IFERROR(AZ62/AX62,"")</f>
        <v>1</v>
      </c>
      <c r="BC62" s="32">
        <f>SUM(BC58:BC61)</f>
        <v>0.36650000000000005</v>
      </c>
      <c r="BD62" s="32">
        <f>SUM(BD58:BD61)</f>
        <v>0</v>
      </c>
      <c r="BE62" s="32">
        <f>BC62-BD62</f>
        <v>0.36650000000000005</v>
      </c>
      <c r="BF62" s="34">
        <f>IFERROR(BE62/BC62,"")</f>
        <v>1</v>
      </c>
      <c r="BH62" s="32">
        <f>SUM(BH58:BH61)</f>
        <v>0.36650000000000005</v>
      </c>
      <c r="BI62" s="32">
        <f>SUM(BI58:BI61)</f>
        <v>0</v>
      </c>
      <c r="BJ62" s="32">
        <f>BH62-BI62</f>
        <v>0.36650000000000005</v>
      </c>
      <c r="BK62" s="34">
        <f>IFERROR(BJ62/BH62,"")</f>
        <v>1</v>
      </c>
      <c r="BN62" s="221">
        <f>SUM(BN58:BN61)</f>
        <v>1.0995000000000001</v>
      </c>
      <c r="BO62" s="41">
        <f>SUM(BO48:BO61)</f>
        <v>0</v>
      </c>
      <c r="BP62" s="32">
        <f t="shared" ref="BP62" si="200">BN62-BO62</f>
        <v>1.0995000000000001</v>
      </c>
      <c r="BQ62" s="34">
        <f>IFERROR(BP62/BN62,"")</f>
        <v>1</v>
      </c>
      <c r="BS62" s="195"/>
    </row>
    <row r="63" spans="2:71" s="44" customFormat="1" x14ac:dyDescent="0.25">
      <c r="B63" s="326"/>
      <c r="C63" s="75"/>
      <c r="D63" s="71"/>
      <c r="E63"/>
      <c r="G63"/>
      <c r="H63"/>
      <c r="I63" s="71"/>
      <c r="J63"/>
      <c r="L63"/>
      <c r="M63"/>
      <c r="N63" s="268"/>
      <c r="O63"/>
      <c r="Q63"/>
      <c r="R63"/>
      <c r="S63" s="268"/>
      <c r="T63"/>
      <c r="V63"/>
      <c r="W63"/>
      <c r="X63"/>
      <c r="Y63"/>
      <c r="Z63"/>
      <c r="AA63"/>
      <c r="AB63"/>
      <c r="AD63"/>
      <c r="AE63"/>
      <c r="AF63"/>
      <c r="AG63"/>
      <c r="AI63"/>
      <c r="AJ63"/>
      <c r="AK63"/>
      <c r="AL63"/>
      <c r="AN63"/>
      <c r="AO63"/>
      <c r="AP63"/>
      <c r="AQ63"/>
      <c r="AS63"/>
      <c r="AT63"/>
      <c r="AU63"/>
      <c r="AV63"/>
      <c r="AX63"/>
      <c r="AY63"/>
      <c r="AZ63"/>
      <c r="BA63"/>
      <c r="BC63"/>
      <c r="BD63"/>
      <c r="BE63"/>
      <c r="BF63"/>
      <c r="BH63"/>
      <c r="BI63"/>
      <c r="BJ63"/>
      <c r="BK63"/>
      <c r="BN63" s="98"/>
      <c r="BO63"/>
      <c r="BP63"/>
      <c r="BQ63"/>
    </row>
    <row r="64" spans="2:71" s="44" customFormat="1" x14ac:dyDescent="0.25">
      <c r="B64" s="310"/>
      <c r="C64" s="95" t="s">
        <v>93</v>
      </c>
      <c r="D64" s="71"/>
      <c r="E64" s="23"/>
      <c r="F64"/>
      <c r="G64" s="8"/>
      <c r="H64" s="33"/>
      <c r="I64" s="71"/>
      <c r="J64" s="23"/>
      <c r="K64"/>
      <c r="L64" s="8"/>
      <c r="M64" s="33"/>
      <c r="N64" s="275"/>
      <c r="O64" s="23"/>
      <c r="P64"/>
      <c r="Q64" s="8"/>
      <c r="R64" s="33"/>
      <c r="S64" s="275"/>
      <c r="T64" s="23"/>
      <c r="U64"/>
      <c r="V64" s="8"/>
      <c r="W64" s="33"/>
      <c r="Y64" s="23"/>
      <c r="Z64" s="235"/>
      <c r="AA64" s="8"/>
      <c r="AB64" s="33"/>
      <c r="AD64" s="23"/>
      <c r="AE64" s="235"/>
      <c r="AF64" s="8"/>
      <c r="AG64" s="33"/>
      <c r="AI64" s="23"/>
      <c r="AJ64" s="235"/>
      <c r="AK64" s="8"/>
      <c r="AL64" s="33"/>
      <c r="AN64" s="23"/>
      <c r="AO64" s="235"/>
      <c r="AP64" s="8"/>
      <c r="AQ64" s="33"/>
      <c r="AS64" s="23"/>
      <c r="AT64" s="235"/>
      <c r="AU64" s="8"/>
      <c r="AV64" s="33"/>
      <c r="AX64" s="23"/>
      <c r="AY64" s="235"/>
      <c r="AZ64" s="8"/>
      <c r="BA64" s="33"/>
      <c r="BC64" s="23"/>
      <c r="BD64" s="235"/>
      <c r="BE64" s="8"/>
      <c r="BF64" s="33"/>
      <c r="BH64" s="23"/>
      <c r="BI64" s="235"/>
      <c r="BJ64" s="8"/>
      <c r="BK64" s="33"/>
      <c r="BN64" s="38"/>
      <c r="BO64" s="38"/>
      <c r="BP64" s="8"/>
      <c r="BQ64" s="33"/>
    </row>
    <row r="65" spans="2:72" s="44" customFormat="1" x14ac:dyDescent="0.25">
      <c r="B65" s="310">
        <f>+MAX($B$1:B61)+1</f>
        <v>66</v>
      </c>
      <c r="C65" s="15" t="s">
        <v>94</v>
      </c>
      <c r="D65" s="71">
        <v>2.3181175166825772</v>
      </c>
      <c r="E65" s="23">
        <f>+_xlfn.XLOOKUP($B65,Expenses_FY25!$B:$B,Expenses_FY25!N:N)/1000</f>
        <v>8.3333333333333331E-5</v>
      </c>
      <c r="F65" s="25"/>
      <c r="G65" s="8">
        <f t="shared" ref="G65:G71" si="201">E65-F65</f>
        <v>8.3333333333333331E-5</v>
      </c>
      <c r="H65" s="33">
        <f t="shared" ref="H65:H71" si="202">IFERROR(G65/E65,"n.a.")</f>
        <v>1</v>
      </c>
      <c r="I65" s="71"/>
      <c r="J65" s="23">
        <f>+_xlfn.XLOOKUP($B65,Expenses_FY25!$B:$B,Expenses_FY25!S:S)/1000</f>
        <v>6.0333333333333329E-2</v>
      </c>
      <c r="K65" s="25"/>
      <c r="L65" s="8">
        <f t="shared" ref="L65:L71" si="203">J65-K65</f>
        <v>6.0333333333333329E-2</v>
      </c>
      <c r="M65" s="33">
        <f t="shared" ref="M65:M71" si="204">IFERROR(L65/J65,"n.a.")</f>
        <v>1</v>
      </c>
      <c r="N65" s="275"/>
      <c r="O65" s="23">
        <f>+_xlfn.XLOOKUP($B65,Expenses_FY25!$B:$B,Expenses_FY25!X:X)/1000</f>
        <v>6.0333333333333329E-2</v>
      </c>
      <c r="P65" s="25"/>
      <c r="Q65" s="8">
        <f t="shared" ref="Q65:Q71" si="205">O65-P65</f>
        <v>6.0333333333333329E-2</v>
      </c>
      <c r="R65" s="33">
        <f t="shared" ref="R65:R71" si="206">IFERROR(Q65/O65,"n.a.")</f>
        <v>1</v>
      </c>
      <c r="S65" s="275"/>
      <c r="T65" s="23">
        <f>+_xlfn.XLOOKUP($B65,Expenses_FY25!$B:$B,Expenses_FY25!S:S)/1000</f>
        <v>6.0333333333333329E-2</v>
      </c>
      <c r="U65" s="25"/>
      <c r="V65" s="8">
        <f t="shared" si="179"/>
        <v>6.0333333333333329E-2</v>
      </c>
      <c r="W65" s="33">
        <f t="shared" si="180"/>
        <v>1</v>
      </c>
      <c r="Y65" s="23">
        <f>+_xlfn.XLOOKUP($B65,Expenses_FY25!$B:$B,Expenses_FY25!T:T)/1000</f>
        <v>6.0333333333333329E-2</v>
      </c>
      <c r="Z65" s="25"/>
      <c r="AA65" s="8">
        <f t="shared" si="181"/>
        <v>6.0333333333333329E-2</v>
      </c>
      <c r="AB65" s="33">
        <f t="shared" si="182"/>
        <v>1</v>
      </c>
      <c r="AD65" s="23">
        <f>+_xlfn.XLOOKUP($B65,Expenses_FY25!$B:$B,Expenses_FY25!U:U)/1000</f>
        <v>6.0333333333333329E-2</v>
      </c>
      <c r="AE65" s="25"/>
      <c r="AF65" s="8">
        <f t="shared" si="183"/>
        <v>6.0333333333333329E-2</v>
      </c>
      <c r="AG65" s="33">
        <f t="shared" si="184"/>
        <v>1</v>
      </c>
      <c r="AI65" s="23">
        <f>+_xlfn.XLOOKUP($B65,Expenses_FY25!$B:$B,Expenses_FY25!V:V)/1000</f>
        <v>6.0333333333333329E-2</v>
      </c>
      <c r="AJ65" s="25"/>
      <c r="AK65" s="8">
        <f t="shared" si="185"/>
        <v>6.0333333333333329E-2</v>
      </c>
      <c r="AL65" s="33">
        <f t="shared" si="186"/>
        <v>1</v>
      </c>
      <c r="AN65" s="23">
        <f>+_xlfn.XLOOKUP($B65,Expenses_FY25!$B:$B,Expenses_FY25!W:W)/1000</f>
        <v>6.0333333333333329E-2</v>
      </c>
      <c r="AO65" s="25"/>
      <c r="AP65" s="8">
        <f t="shared" si="187"/>
        <v>6.0333333333333329E-2</v>
      </c>
      <c r="AQ65" s="33">
        <f t="shared" si="188"/>
        <v>1</v>
      </c>
      <c r="AS65" s="23">
        <f>+_xlfn.XLOOKUP($B65,Expenses_FY25!$B:$B,Expenses_FY25!X:X)/1000</f>
        <v>6.0333333333333329E-2</v>
      </c>
      <c r="AT65" s="25"/>
      <c r="AU65" s="8">
        <f t="shared" si="189"/>
        <v>6.0333333333333329E-2</v>
      </c>
      <c r="AV65" s="33">
        <f t="shared" si="190"/>
        <v>1</v>
      </c>
      <c r="AX65" s="23">
        <f>+_xlfn.XLOOKUP($B65,Expenses_FY25!$B:$B,Expenses_FY25!Y:Y)/1000</f>
        <v>6.0333333333333329E-2</v>
      </c>
      <c r="AY65" s="25"/>
      <c r="AZ65" s="8">
        <f t="shared" si="191"/>
        <v>6.0333333333333329E-2</v>
      </c>
      <c r="BA65" s="33">
        <f t="shared" si="192"/>
        <v>1</v>
      </c>
      <c r="BC65" s="23">
        <f>+_xlfn.XLOOKUP($B65,Expenses_FY25!$B:$B,Expenses_FY25!Z:Z)/1000</f>
        <v>6.0333333333333329E-2</v>
      </c>
      <c r="BD65" s="25"/>
      <c r="BE65" s="8">
        <f t="shared" si="193"/>
        <v>6.0333333333333329E-2</v>
      </c>
      <c r="BF65" s="33">
        <f t="shared" si="194"/>
        <v>1</v>
      </c>
      <c r="BH65" s="23">
        <f>+_xlfn.XLOOKUP($B65,Expenses_FY25!$B:$B,Expenses_FY25!AA:AA)/1000</f>
        <v>6.0333333333333329E-2</v>
      </c>
      <c r="BI65" s="25"/>
      <c r="BJ65" s="8">
        <f t="shared" si="195"/>
        <v>6.0333333333333329E-2</v>
      </c>
      <c r="BK65" s="33">
        <f t="shared" si="196"/>
        <v>1</v>
      </c>
      <c r="BN65" s="38">
        <f t="shared" ref="BN65:BO71" si="207">+T65+Y65+AD65</f>
        <v>0.18099999999999999</v>
      </c>
      <c r="BO65" s="38">
        <f t="shared" si="207"/>
        <v>0</v>
      </c>
      <c r="BP65" s="8">
        <f t="shared" si="198"/>
        <v>0.18099999999999999</v>
      </c>
      <c r="BQ65" s="33">
        <f t="shared" si="199"/>
        <v>1</v>
      </c>
    </row>
    <row r="66" spans="2:72" s="44" customFormat="1" x14ac:dyDescent="0.25">
      <c r="B66" s="310">
        <f>+MAX($B$1:B65)+1</f>
        <v>67</v>
      </c>
      <c r="C66" s="15" t="s">
        <v>95</v>
      </c>
      <c r="D66" s="71">
        <v>4188.5623335762903</v>
      </c>
      <c r="E66" s="23">
        <f>+_xlfn.XLOOKUP($B66,Expenses_FY25!$B:$B,Expenses_FY25!N:N)/1000</f>
        <v>8.3333333333333331E-5</v>
      </c>
      <c r="F66" s="25"/>
      <c r="G66" s="8">
        <f t="shared" si="201"/>
        <v>8.3333333333333331E-5</v>
      </c>
      <c r="H66" s="33">
        <f t="shared" si="202"/>
        <v>1</v>
      </c>
      <c r="I66" s="71"/>
      <c r="J66" s="23">
        <f>+_xlfn.XLOOKUP($B66,Expenses_FY25!$B:$B,Expenses_FY25!S:S)/1000</f>
        <v>2.0333333333333332E-2</v>
      </c>
      <c r="K66" s="25"/>
      <c r="L66" s="8">
        <f t="shared" si="203"/>
        <v>2.0333333333333332E-2</v>
      </c>
      <c r="M66" s="33">
        <f t="shared" si="204"/>
        <v>1</v>
      </c>
      <c r="N66" s="275"/>
      <c r="O66" s="23">
        <f>+_xlfn.XLOOKUP($B66,Expenses_FY25!$B:$B,Expenses_FY25!X:X)/1000</f>
        <v>2.0333333333333332E-2</v>
      </c>
      <c r="P66" s="25"/>
      <c r="Q66" s="8">
        <f t="shared" si="205"/>
        <v>2.0333333333333332E-2</v>
      </c>
      <c r="R66" s="33">
        <f t="shared" si="206"/>
        <v>1</v>
      </c>
      <c r="S66" s="275"/>
      <c r="T66" s="23">
        <f>+_xlfn.XLOOKUP($B66,Expenses_FY25!$B:$B,Expenses_FY25!S:S)/1000</f>
        <v>2.0333333333333332E-2</v>
      </c>
      <c r="U66" s="25"/>
      <c r="V66" s="8">
        <f t="shared" si="179"/>
        <v>2.0333333333333332E-2</v>
      </c>
      <c r="W66" s="33">
        <f t="shared" si="180"/>
        <v>1</v>
      </c>
      <c r="Y66" s="23">
        <f>+_xlfn.XLOOKUP($B66,Expenses_FY25!$B:$B,Expenses_FY25!T:T)/1000</f>
        <v>2.0333333333333332E-2</v>
      </c>
      <c r="Z66" s="25"/>
      <c r="AA66" s="8">
        <f t="shared" si="181"/>
        <v>2.0333333333333332E-2</v>
      </c>
      <c r="AB66" s="33">
        <f t="shared" si="182"/>
        <v>1</v>
      </c>
      <c r="AD66" s="23">
        <f>+_xlfn.XLOOKUP($B66,Expenses_FY25!$B:$B,Expenses_FY25!U:U)/1000</f>
        <v>2.0333333333333332E-2</v>
      </c>
      <c r="AE66" s="25"/>
      <c r="AF66" s="8">
        <f t="shared" si="183"/>
        <v>2.0333333333333332E-2</v>
      </c>
      <c r="AG66" s="33">
        <f t="shared" si="184"/>
        <v>1</v>
      </c>
      <c r="AI66" s="23">
        <f>+_xlfn.XLOOKUP($B66,Expenses_FY25!$B:$B,Expenses_FY25!V:V)/1000</f>
        <v>2.0333333333333332E-2</v>
      </c>
      <c r="AJ66" s="25"/>
      <c r="AK66" s="8">
        <f t="shared" si="185"/>
        <v>2.0333333333333332E-2</v>
      </c>
      <c r="AL66" s="33">
        <f t="shared" si="186"/>
        <v>1</v>
      </c>
      <c r="AN66" s="23">
        <f>+_xlfn.XLOOKUP($B66,Expenses_FY25!$B:$B,Expenses_FY25!W:W)/1000</f>
        <v>2.0333333333333332E-2</v>
      </c>
      <c r="AO66" s="25"/>
      <c r="AP66" s="8">
        <f t="shared" si="187"/>
        <v>2.0333333333333332E-2</v>
      </c>
      <c r="AQ66" s="33">
        <f t="shared" si="188"/>
        <v>1</v>
      </c>
      <c r="AS66" s="23">
        <f>+_xlfn.XLOOKUP($B66,Expenses_FY25!$B:$B,Expenses_FY25!X:X)/1000</f>
        <v>2.0333333333333332E-2</v>
      </c>
      <c r="AT66" s="25"/>
      <c r="AU66" s="8">
        <f t="shared" si="189"/>
        <v>2.0333333333333332E-2</v>
      </c>
      <c r="AV66" s="33">
        <f t="shared" si="190"/>
        <v>1</v>
      </c>
      <c r="AX66" s="23">
        <f>+_xlfn.XLOOKUP($B66,Expenses_FY25!$B:$B,Expenses_FY25!Y:Y)/1000</f>
        <v>2.0333333333333332E-2</v>
      </c>
      <c r="AY66" s="25"/>
      <c r="AZ66" s="8">
        <f t="shared" si="191"/>
        <v>2.0333333333333332E-2</v>
      </c>
      <c r="BA66" s="33">
        <f t="shared" si="192"/>
        <v>1</v>
      </c>
      <c r="BC66" s="23">
        <f>+_xlfn.XLOOKUP($B66,Expenses_FY25!$B:$B,Expenses_FY25!Z:Z)/1000</f>
        <v>2.0333333333333332E-2</v>
      </c>
      <c r="BD66" s="25"/>
      <c r="BE66" s="8">
        <f t="shared" si="193"/>
        <v>2.0333333333333332E-2</v>
      </c>
      <c r="BF66" s="33">
        <f t="shared" si="194"/>
        <v>1</v>
      </c>
      <c r="BH66" s="23">
        <f>+_xlfn.XLOOKUP($B66,Expenses_FY25!$B:$B,Expenses_FY25!AA:AA)/1000</f>
        <v>2.0333333333333332E-2</v>
      </c>
      <c r="BI66" s="25"/>
      <c r="BJ66" s="8">
        <f t="shared" si="195"/>
        <v>2.0333333333333332E-2</v>
      </c>
      <c r="BK66" s="33">
        <f t="shared" si="196"/>
        <v>1</v>
      </c>
      <c r="BN66" s="38">
        <f t="shared" si="207"/>
        <v>6.0999999999999999E-2</v>
      </c>
      <c r="BO66" s="38">
        <f t="shared" si="207"/>
        <v>0</v>
      </c>
      <c r="BP66" s="8">
        <f t="shared" si="198"/>
        <v>6.0999999999999999E-2</v>
      </c>
      <c r="BQ66" s="33">
        <f t="shared" si="199"/>
        <v>1</v>
      </c>
    </row>
    <row r="67" spans="2:72" s="44" customFormat="1" x14ac:dyDescent="0.25">
      <c r="B67" s="310">
        <f>+MAX($B$1:B66)+1</f>
        <v>68</v>
      </c>
      <c r="C67" s="15" t="s">
        <v>97</v>
      </c>
      <c r="D67" s="71">
        <v>2172.9149837628984</v>
      </c>
      <c r="E67" s="23">
        <f>+_xlfn.XLOOKUP($B67,Expenses_FY25!$B:$B,Expenses_FY25!N:N)/1000</f>
        <v>8.3333333333333331E-5</v>
      </c>
      <c r="F67" s="25"/>
      <c r="G67" s="8">
        <f t="shared" si="201"/>
        <v>8.3333333333333331E-5</v>
      </c>
      <c r="H67" s="33">
        <f t="shared" si="202"/>
        <v>1</v>
      </c>
      <c r="I67" s="71"/>
      <c r="J67" s="23">
        <f>+_xlfn.XLOOKUP($B67,Expenses_FY25!$B:$B,Expenses_FY25!S:S)/1000</f>
        <v>0.14266666666666666</v>
      </c>
      <c r="K67" s="25"/>
      <c r="L67" s="8">
        <f t="shared" si="203"/>
        <v>0.14266666666666666</v>
      </c>
      <c r="M67" s="33">
        <f t="shared" si="204"/>
        <v>1</v>
      </c>
      <c r="N67" s="275"/>
      <c r="O67" s="23">
        <f>+_xlfn.XLOOKUP($B67,Expenses_FY25!$B:$B,Expenses_FY25!X:X)/1000</f>
        <v>0.14266666666666666</v>
      </c>
      <c r="P67" s="25"/>
      <c r="Q67" s="8">
        <f t="shared" si="205"/>
        <v>0.14266666666666666</v>
      </c>
      <c r="R67" s="33">
        <f t="shared" si="206"/>
        <v>1</v>
      </c>
      <c r="S67" s="275"/>
      <c r="T67" s="23">
        <f>+_xlfn.XLOOKUP($B67,Expenses_FY25!$B:$B,Expenses_FY25!S:S)/1000</f>
        <v>0.14266666666666666</v>
      </c>
      <c r="U67" s="25"/>
      <c r="V67" s="8">
        <f t="shared" si="179"/>
        <v>0.14266666666666666</v>
      </c>
      <c r="W67" s="33">
        <f t="shared" si="180"/>
        <v>1</v>
      </c>
      <c r="Y67" s="23">
        <f>+_xlfn.XLOOKUP($B67,Expenses_FY25!$B:$B,Expenses_FY25!T:T)/1000</f>
        <v>0.14266666666666666</v>
      </c>
      <c r="Z67" s="25"/>
      <c r="AA67" s="8">
        <f t="shared" si="181"/>
        <v>0.14266666666666666</v>
      </c>
      <c r="AB67" s="33">
        <f t="shared" si="182"/>
        <v>1</v>
      </c>
      <c r="AD67" s="23">
        <f>+_xlfn.XLOOKUP($B67,Expenses_FY25!$B:$B,Expenses_FY25!U:U)/1000</f>
        <v>0.14266666666666666</v>
      </c>
      <c r="AE67" s="25"/>
      <c r="AF67" s="8">
        <f t="shared" si="183"/>
        <v>0.14266666666666666</v>
      </c>
      <c r="AG67" s="33">
        <f t="shared" si="184"/>
        <v>1</v>
      </c>
      <c r="AI67" s="23">
        <f>+_xlfn.XLOOKUP($B67,Expenses_FY25!$B:$B,Expenses_FY25!V:V)/1000</f>
        <v>0.14266666666666666</v>
      </c>
      <c r="AJ67" s="25"/>
      <c r="AK67" s="8">
        <f t="shared" si="185"/>
        <v>0.14266666666666666</v>
      </c>
      <c r="AL67" s="33">
        <f t="shared" si="186"/>
        <v>1</v>
      </c>
      <c r="AN67" s="23">
        <f>+_xlfn.XLOOKUP($B67,Expenses_FY25!$B:$B,Expenses_FY25!W:W)/1000</f>
        <v>0.14266666666666666</v>
      </c>
      <c r="AO67" s="25"/>
      <c r="AP67" s="8">
        <f t="shared" si="187"/>
        <v>0.14266666666666666</v>
      </c>
      <c r="AQ67" s="33">
        <f t="shared" si="188"/>
        <v>1</v>
      </c>
      <c r="AS67" s="23">
        <f>+_xlfn.XLOOKUP($B67,Expenses_FY25!$B:$B,Expenses_FY25!X:X)/1000</f>
        <v>0.14266666666666666</v>
      </c>
      <c r="AT67" s="25"/>
      <c r="AU67" s="8">
        <f t="shared" si="189"/>
        <v>0.14266666666666666</v>
      </c>
      <c r="AV67" s="33">
        <f t="shared" si="190"/>
        <v>1</v>
      </c>
      <c r="AX67" s="23">
        <f>+_xlfn.XLOOKUP($B67,Expenses_FY25!$B:$B,Expenses_FY25!Y:Y)/1000</f>
        <v>0.14266666666666666</v>
      </c>
      <c r="AY67" s="25"/>
      <c r="AZ67" s="8">
        <f t="shared" si="191"/>
        <v>0.14266666666666666</v>
      </c>
      <c r="BA67" s="33">
        <f t="shared" si="192"/>
        <v>1</v>
      </c>
      <c r="BC67" s="23">
        <f>+_xlfn.XLOOKUP($B67,Expenses_FY25!$B:$B,Expenses_FY25!Z:Z)/1000</f>
        <v>0.14266666666666666</v>
      </c>
      <c r="BD67" s="25"/>
      <c r="BE67" s="8">
        <f t="shared" si="193"/>
        <v>0.14266666666666666</v>
      </c>
      <c r="BF67" s="33">
        <f t="shared" si="194"/>
        <v>1</v>
      </c>
      <c r="BH67" s="23">
        <f>+_xlfn.XLOOKUP($B67,Expenses_FY25!$B:$B,Expenses_FY25!AA:AA)/1000</f>
        <v>0.14266666666666666</v>
      </c>
      <c r="BI67" s="25"/>
      <c r="BJ67" s="8">
        <f t="shared" si="195"/>
        <v>0.14266666666666666</v>
      </c>
      <c r="BK67" s="33">
        <f t="shared" si="196"/>
        <v>1</v>
      </c>
      <c r="BN67" s="38">
        <f t="shared" si="207"/>
        <v>0.42799999999999999</v>
      </c>
      <c r="BO67" s="38">
        <f t="shared" si="207"/>
        <v>0</v>
      </c>
      <c r="BP67" s="8">
        <f t="shared" si="198"/>
        <v>0.42799999999999999</v>
      </c>
      <c r="BQ67" s="33">
        <f t="shared" si="199"/>
        <v>1</v>
      </c>
    </row>
    <row r="68" spans="2:72" s="44" customFormat="1" x14ac:dyDescent="0.25">
      <c r="B68" s="310">
        <f>+MAX($B$1:B67)+1</f>
        <v>69</v>
      </c>
      <c r="C68" s="15" t="s">
        <v>98</v>
      </c>
      <c r="D68" s="71">
        <v>38722</v>
      </c>
      <c r="E68" s="23">
        <f>+_xlfn.XLOOKUP($B68,Expenses_FY25!$B:$B,Expenses_FY25!N:N)/1000</f>
        <v>8.3333333333333331E-5</v>
      </c>
      <c r="F68" s="25"/>
      <c r="G68" s="8">
        <f t="shared" si="201"/>
        <v>8.3333333333333331E-5</v>
      </c>
      <c r="H68" s="33">
        <f t="shared" si="202"/>
        <v>1</v>
      </c>
      <c r="I68" s="71"/>
      <c r="J68" s="23">
        <f>+_xlfn.XLOOKUP($B68,Expenses_FY25!$B:$B,Expenses_FY25!S:S)/1000</f>
        <v>6.6666666666666662E-3</v>
      </c>
      <c r="K68" s="25"/>
      <c r="L68" s="8">
        <f t="shared" si="203"/>
        <v>6.6666666666666662E-3</v>
      </c>
      <c r="M68" s="33">
        <f t="shared" si="204"/>
        <v>1</v>
      </c>
      <c r="N68" s="275"/>
      <c r="O68" s="23">
        <f>+_xlfn.XLOOKUP($B68,Expenses_FY25!$B:$B,Expenses_FY25!X:X)/1000</f>
        <v>6.6666666666666662E-3</v>
      </c>
      <c r="P68" s="25"/>
      <c r="Q68" s="8">
        <f t="shared" si="205"/>
        <v>6.6666666666666662E-3</v>
      </c>
      <c r="R68" s="33">
        <f t="shared" si="206"/>
        <v>1</v>
      </c>
      <c r="S68" s="275"/>
      <c r="T68" s="23">
        <f>+_xlfn.XLOOKUP($B68,Expenses_FY25!$B:$B,Expenses_FY25!S:S)/1000</f>
        <v>6.6666666666666662E-3</v>
      </c>
      <c r="U68" s="25"/>
      <c r="V68" s="8">
        <f t="shared" si="179"/>
        <v>6.6666666666666662E-3</v>
      </c>
      <c r="W68" s="33">
        <f t="shared" si="180"/>
        <v>1</v>
      </c>
      <c r="Y68" s="23">
        <f>+_xlfn.XLOOKUP($B68,Expenses_FY25!$B:$B,Expenses_FY25!T:T)/1000</f>
        <v>6.6666666666666662E-3</v>
      </c>
      <c r="Z68" s="25"/>
      <c r="AA68" s="8">
        <f t="shared" si="181"/>
        <v>6.6666666666666662E-3</v>
      </c>
      <c r="AB68" s="33">
        <f t="shared" si="182"/>
        <v>1</v>
      </c>
      <c r="AD68" s="23">
        <f>+_xlfn.XLOOKUP($B68,Expenses_FY25!$B:$B,Expenses_FY25!U:U)/1000</f>
        <v>6.6666666666666662E-3</v>
      </c>
      <c r="AE68" s="25"/>
      <c r="AF68" s="8">
        <f t="shared" si="183"/>
        <v>6.6666666666666662E-3</v>
      </c>
      <c r="AG68" s="33">
        <f t="shared" si="184"/>
        <v>1</v>
      </c>
      <c r="AI68" s="23">
        <f>+_xlfn.XLOOKUP($B68,Expenses_FY25!$B:$B,Expenses_FY25!V:V)/1000</f>
        <v>6.6666666666666662E-3</v>
      </c>
      <c r="AJ68" s="25"/>
      <c r="AK68" s="8">
        <f t="shared" si="185"/>
        <v>6.6666666666666662E-3</v>
      </c>
      <c r="AL68" s="33">
        <f t="shared" si="186"/>
        <v>1</v>
      </c>
      <c r="AN68" s="23">
        <f>+_xlfn.XLOOKUP($B68,Expenses_FY25!$B:$B,Expenses_FY25!W:W)/1000</f>
        <v>6.6666666666666662E-3</v>
      </c>
      <c r="AO68" s="25"/>
      <c r="AP68" s="8">
        <f t="shared" si="187"/>
        <v>6.6666666666666662E-3</v>
      </c>
      <c r="AQ68" s="33">
        <f t="shared" si="188"/>
        <v>1</v>
      </c>
      <c r="AS68" s="23">
        <f>+_xlfn.XLOOKUP($B68,Expenses_FY25!$B:$B,Expenses_FY25!X:X)/1000</f>
        <v>6.6666666666666662E-3</v>
      </c>
      <c r="AT68" s="25"/>
      <c r="AU68" s="8">
        <f t="shared" si="189"/>
        <v>6.6666666666666662E-3</v>
      </c>
      <c r="AV68" s="33">
        <f t="shared" si="190"/>
        <v>1</v>
      </c>
      <c r="AX68" s="23">
        <f>+_xlfn.XLOOKUP($B68,Expenses_FY25!$B:$B,Expenses_FY25!Y:Y)/1000</f>
        <v>6.6666666666666662E-3</v>
      </c>
      <c r="AY68" s="25"/>
      <c r="AZ68" s="8">
        <f t="shared" si="191"/>
        <v>6.6666666666666662E-3</v>
      </c>
      <c r="BA68" s="33">
        <f t="shared" si="192"/>
        <v>1</v>
      </c>
      <c r="BC68" s="23">
        <f>+_xlfn.XLOOKUP($B68,Expenses_FY25!$B:$B,Expenses_FY25!Z:Z)/1000</f>
        <v>6.6666666666666662E-3</v>
      </c>
      <c r="BD68" s="25"/>
      <c r="BE68" s="8">
        <f t="shared" si="193"/>
        <v>6.6666666666666662E-3</v>
      </c>
      <c r="BF68" s="33">
        <f t="shared" si="194"/>
        <v>1</v>
      </c>
      <c r="BH68" s="23">
        <f>+_xlfn.XLOOKUP($B68,Expenses_FY25!$B:$B,Expenses_FY25!AA:AA)/1000</f>
        <v>6.6666666666666662E-3</v>
      </c>
      <c r="BI68" s="25"/>
      <c r="BJ68" s="8">
        <f t="shared" si="195"/>
        <v>6.6666666666666662E-3</v>
      </c>
      <c r="BK68" s="33">
        <f t="shared" si="196"/>
        <v>1</v>
      </c>
      <c r="BN68" s="38">
        <f t="shared" si="207"/>
        <v>1.9999999999999997E-2</v>
      </c>
      <c r="BO68" s="38">
        <f t="shared" si="207"/>
        <v>0</v>
      </c>
      <c r="BP68" s="8">
        <f t="shared" si="198"/>
        <v>1.9999999999999997E-2</v>
      </c>
      <c r="BQ68" s="33">
        <f t="shared" si="199"/>
        <v>1</v>
      </c>
      <c r="BS68" s="194"/>
      <c r="BT68" s="194"/>
    </row>
    <row r="69" spans="2:72" s="44" customFormat="1" x14ac:dyDescent="0.25">
      <c r="B69" s="310">
        <f>+MAX($B$1:B68)+1</f>
        <v>70</v>
      </c>
      <c r="C69" s="15" t="s">
        <v>101</v>
      </c>
      <c r="D69" s="71">
        <v>24400</v>
      </c>
      <c r="E69" s="23">
        <f>+_xlfn.XLOOKUP($B69,Expenses_FY25!$B:$B,Expenses_FY25!N:N)/1000</f>
        <v>8.3333333333333331E-5</v>
      </c>
      <c r="F69" s="25"/>
      <c r="G69" s="8">
        <f t="shared" si="201"/>
        <v>8.3333333333333331E-5</v>
      </c>
      <c r="H69" s="33">
        <f t="shared" si="202"/>
        <v>1</v>
      </c>
      <c r="I69" s="71"/>
      <c r="J69" s="23">
        <f>+_xlfn.XLOOKUP($B69,Expenses_FY25!$B:$B,Expenses_FY25!S:S)/1000</f>
        <v>1.5583333333333333E-2</v>
      </c>
      <c r="K69" s="25"/>
      <c r="L69" s="8">
        <f t="shared" si="203"/>
        <v>1.5583333333333333E-2</v>
      </c>
      <c r="M69" s="33">
        <f t="shared" si="204"/>
        <v>1</v>
      </c>
      <c r="N69" s="275"/>
      <c r="O69" s="23">
        <f>+_xlfn.XLOOKUP($B69,Expenses_FY25!$B:$B,Expenses_FY25!X:X)/1000</f>
        <v>1.5583333333333333E-2</v>
      </c>
      <c r="P69" s="25"/>
      <c r="Q69" s="8">
        <f t="shared" si="205"/>
        <v>1.5583333333333333E-2</v>
      </c>
      <c r="R69" s="33">
        <f t="shared" si="206"/>
        <v>1</v>
      </c>
      <c r="S69" s="275"/>
      <c r="T69" s="23">
        <f>+_xlfn.XLOOKUP($B69,Expenses_FY25!$B:$B,Expenses_FY25!S:S)/1000</f>
        <v>1.5583333333333333E-2</v>
      </c>
      <c r="U69" s="25"/>
      <c r="V69" s="8">
        <f t="shared" si="179"/>
        <v>1.5583333333333333E-2</v>
      </c>
      <c r="W69" s="33">
        <f t="shared" si="180"/>
        <v>1</v>
      </c>
      <c r="Y69" s="23">
        <f>+_xlfn.XLOOKUP($B69,Expenses_FY25!$B:$B,Expenses_FY25!T:T)/1000</f>
        <v>1.5583333333333333E-2</v>
      </c>
      <c r="Z69" s="25"/>
      <c r="AA69" s="8">
        <f t="shared" si="181"/>
        <v>1.5583333333333333E-2</v>
      </c>
      <c r="AB69" s="33">
        <f t="shared" si="182"/>
        <v>1</v>
      </c>
      <c r="AD69" s="23">
        <f>+_xlfn.XLOOKUP($B69,Expenses_FY25!$B:$B,Expenses_FY25!U:U)/1000</f>
        <v>1.5583333333333333E-2</v>
      </c>
      <c r="AE69" s="25"/>
      <c r="AF69" s="8">
        <f t="shared" si="183"/>
        <v>1.5583333333333333E-2</v>
      </c>
      <c r="AG69" s="33">
        <f t="shared" si="184"/>
        <v>1</v>
      </c>
      <c r="AI69" s="23">
        <f>+_xlfn.XLOOKUP($B69,Expenses_FY25!$B:$B,Expenses_FY25!V:V)/1000</f>
        <v>1.5583333333333333E-2</v>
      </c>
      <c r="AJ69" s="25"/>
      <c r="AK69" s="8">
        <f t="shared" si="185"/>
        <v>1.5583333333333333E-2</v>
      </c>
      <c r="AL69" s="33">
        <f t="shared" si="186"/>
        <v>1</v>
      </c>
      <c r="AN69" s="23">
        <f>+_xlfn.XLOOKUP($B69,Expenses_FY25!$B:$B,Expenses_FY25!W:W)/1000</f>
        <v>1.5583333333333333E-2</v>
      </c>
      <c r="AO69" s="25"/>
      <c r="AP69" s="8">
        <f t="shared" si="187"/>
        <v>1.5583333333333333E-2</v>
      </c>
      <c r="AQ69" s="33">
        <f t="shared" si="188"/>
        <v>1</v>
      </c>
      <c r="AS69" s="23">
        <f>+_xlfn.XLOOKUP($B69,Expenses_FY25!$B:$B,Expenses_FY25!X:X)/1000</f>
        <v>1.5583333333333333E-2</v>
      </c>
      <c r="AT69" s="25"/>
      <c r="AU69" s="8">
        <f t="shared" si="189"/>
        <v>1.5583333333333333E-2</v>
      </c>
      <c r="AV69" s="33">
        <f t="shared" si="190"/>
        <v>1</v>
      </c>
      <c r="AX69" s="23">
        <f>+_xlfn.XLOOKUP($B69,Expenses_FY25!$B:$B,Expenses_FY25!Y:Y)/1000</f>
        <v>1.5583333333333333E-2</v>
      </c>
      <c r="AY69" s="25"/>
      <c r="AZ69" s="8">
        <f t="shared" si="191"/>
        <v>1.5583333333333333E-2</v>
      </c>
      <c r="BA69" s="33">
        <f t="shared" si="192"/>
        <v>1</v>
      </c>
      <c r="BC69" s="23">
        <f>+_xlfn.XLOOKUP($B69,Expenses_FY25!$B:$B,Expenses_FY25!Z:Z)/1000</f>
        <v>1.5583333333333333E-2</v>
      </c>
      <c r="BD69" s="25"/>
      <c r="BE69" s="8">
        <f t="shared" si="193"/>
        <v>1.5583333333333333E-2</v>
      </c>
      <c r="BF69" s="33">
        <f t="shared" si="194"/>
        <v>1</v>
      </c>
      <c r="BH69" s="23">
        <f>+_xlfn.XLOOKUP($B69,Expenses_FY25!$B:$B,Expenses_FY25!AA:AA)/1000</f>
        <v>1.5583333333333333E-2</v>
      </c>
      <c r="BI69" s="25"/>
      <c r="BJ69" s="8">
        <f t="shared" si="195"/>
        <v>1.5583333333333333E-2</v>
      </c>
      <c r="BK69" s="33">
        <f t="shared" si="196"/>
        <v>1</v>
      </c>
      <c r="BN69" s="38">
        <f t="shared" si="207"/>
        <v>4.675E-2</v>
      </c>
      <c r="BO69" s="38">
        <f t="shared" si="207"/>
        <v>0</v>
      </c>
      <c r="BP69" s="8">
        <f t="shared" si="198"/>
        <v>4.675E-2</v>
      </c>
      <c r="BQ69" s="33">
        <f t="shared" si="199"/>
        <v>1</v>
      </c>
    </row>
    <row r="70" spans="2:72" s="44" customFormat="1" x14ac:dyDescent="0.25">
      <c r="B70" s="310">
        <f>+MAX($B$1:B69)+1</f>
        <v>71</v>
      </c>
      <c r="C70" s="15" t="s">
        <v>102</v>
      </c>
      <c r="D70" s="71">
        <v>4750</v>
      </c>
      <c r="E70" s="23">
        <f>+_xlfn.XLOOKUP($B70,Expenses_FY25!$B:$B,Expenses_FY25!N:N)/1000</f>
        <v>8.3333333333333331E-5</v>
      </c>
      <c r="F70" s="25"/>
      <c r="G70" s="8">
        <f t="shared" si="201"/>
        <v>8.3333333333333331E-5</v>
      </c>
      <c r="H70" s="33">
        <f t="shared" si="202"/>
        <v>1</v>
      </c>
      <c r="I70" s="71"/>
      <c r="J70" s="23">
        <f>+_xlfn.XLOOKUP($B70,Expenses_FY25!$B:$B,Expenses_FY25!S:S)/1000</f>
        <v>6.0916666666666668E-2</v>
      </c>
      <c r="K70" s="25"/>
      <c r="L70" s="8">
        <f t="shared" si="203"/>
        <v>6.0916666666666668E-2</v>
      </c>
      <c r="M70" s="33">
        <f t="shared" si="204"/>
        <v>1</v>
      </c>
      <c r="N70" s="275"/>
      <c r="O70" s="23">
        <f>+_xlfn.XLOOKUP($B70,Expenses_FY25!$B:$B,Expenses_FY25!X:X)/1000</f>
        <v>6.0916666666666668E-2</v>
      </c>
      <c r="P70" s="25"/>
      <c r="Q70" s="8">
        <f t="shared" si="205"/>
        <v>6.0916666666666668E-2</v>
      </c>
      <c r="R70" s="33">
        <f t="shared" si="206"/>
        <v>1</v>
      </c>
      <c r="S70" s="275"/>
      <c r="T70" s="23">
        <f>+_xlfn.XLOOKUP($B70,Expenses_FY25!$B:$B,Expenses_FY25!S:S)/1000</f>
        <v>6.0916666666666668E-2</v>
      </c>
      <c r="U70" s="25"/>
      <c r="V70" s="8">
        <f t="shared" si="179"/>
        <v>6.0916666666666668E-2</v>
      </c>
      <c r="W70" s="33">
        <f t="shared" si="180"/>
        <v>1</v>
      </c>
      <c r="Y70" s="23">
        <f>+_xlfn.XLOOKUP($B70,Expenses_FY25!$B:$B,Expenses_FY25!T:T)/1000</f>
        <v>6.0916666666666668E-2</v>
      </c>
      <c r="Z70" s="25"/>
      <c r="AA70" s="8">
        <f t="shared" si="181"/>
        <v>6.0916666666666668E-2</v>
      </c>
      <c r="AB70" s="33">
        <f t="shared" si="182"/>
        <v>1</v>
      </c>
      <c r="AD70" s="23">
        <f>+_xlfn.XLOOKUP($B70,Expenses_FY25!$B:$B,Expenses_FY25!U:U)/1000</f>
        <v>6.0916666666666668E-2</v>
      </c>
      <c r="AE70" s="25"/>
      <c r="AF70" s="8">
        <f t="shared" si="183"/>
        <v>6.0916666666666668E-2</v>
      </c>
      <c r="AG70" s="33">
        <f t="shared" si="184"/>
        <v>1</v>
      </c>
      <c r="AI70" s="23">
        <f>+_xlfn.XLOOKUP($B70,Expenses_FY25!$B:$B,Expenses_FY25!V:V)/1000</f>
        <v>6.0916666666666668E-2</v>
      </c>
      <c r="AJ70" s="25"/>
      <c r="AK70" s="8">
        <f t="shared" si="185"/>
        <v>6.0916666666666668E-2</v>
      </c>
      <c r="AL70" s="33">
        <f t="shared" si="186"/>
        <v>1</v>
      </c>
      <c r="AN70" s="23">
        <f>+_xlfn.XLOOKUP($B70,Expenses_FY25!$B:$B,Expenses_FY25!W:W)/1000</f>
        <v>6.0916666666666668E-2</v>
      </c>
      <c r="AO70" s="25"/>
      <c r="AP70" s="8">
        <f t="shared" si="187"/>
        <v>6.0916666666666668E-2</v>
      </c>
      <c r="AQ70" s="33">
        <f t="shared" si="188"/>
        <v>1</v>
      </c>
      <c r="AS70" s="23">
        <f>+_xlfn.XLOOKUP($B70,Expenses_FY25!$B:$B,Expenses_FY25!X:X)/1000</f>
        <v>6.0916666666666668E-2</v>
      </c>
      <c r="AT70" s="25"/>
      <c r="AU70" s="8">
        <f t="shared" si="189"/>
        <v>6.0916666666666668E-2</v>
      </c>
      <c r="AV70" s="33">
        <f t="shared" si="190"/>
        <v>1</v>
      </c>
      <c r="AX70" s="23">
        <f>+_xlfn.XLOOKUP($B70,Expenses_FY25!$B:$B,Expenses_FY25!Y:Y)/1000</f>
        <v>6.0916666666666668E-2</v>
      </c>
      <c r="AY70" s="25"/>
      <c r="AZ70" s="8">
        <f t="shared" si="191"/>
        <v>6.0916666666666668E-2</v>
      </c>
      <c r="BA70" s="33">
        <f t="shared" si="192"/>
        <v>1</v>
      </c>
      <c r="BC70" s="23">
        <f>+_xlfn.XLOOKUP($B70,Expenses_FY25!$B:$B,Expenses_FY25!Z:Z)/1000</f>
        <v>6.0916666666666668E-2</v>
      </c>
      <c r="BD70" s="25"/>
      <c r="BE70" s="8">
        <f t="shared" si="193"/>
        <v>6.0916666666666668E-2</v>
      </c>
      <c r="BF70" s="33">
        <f t="shared" si="194"/>
        <v>1</v>
      </c>
      <c r="BH70" s="23">
        <f>+_xlfn.XLOOKUP($B70,Expenses_FY25!$B:$B,Expenses_FY25!AA:AA)/1000</f>
        <v>6.0916666666666668E-2</v>
      </c>
      <c r="BI70" s="25"/>
      <c r="BJ70" s="8">
        <f t="shared" si="195"/>
        <v>6.0916666666666668E-2</v>
      </c>
      <c r="BK70" s="33">
        <f t="shared" si="196"/>
        <v>1</v>
      </c>
      <c r="BN70" s="38">
        <f t="shared" si="207"/>
        <v>0.18275</v>
      </c>
      <c r="BO70" s="38">
        <f t="shared" si="207"/>
        <v>0</v>
      </c>
      <c r="BP70" s="8">
        <f t="shared" si="198"/>
        <v>0.18275</v>
      </c>
      <c r="BQ70" s="33">
        <f t="shared" si="199"/>
        <v>1</v>
      </c>
    </row>
    <row r="71" spans="2:72" s="44" customFormat="1" x14ac:dyDescent="0.25">
      <c r="B71" s="310">
        <f>+MAX($B$1:B70)+1</f>
        <v>72</v>
      </c>
      <c r="C71" s="15" t="s">
        <v>104</v>
      </c>
      <c r="D71" s="71"/>
      <c r="E71" s="23">
        <f>+_xlfn.XLOOKUP($B71,Expenses_FY25!$B:$B,Expenses_FY25!N:N)/1000</f>
        <v>8.3333333333333331E-5</v>
      </c>
      <c r="F71" s="25"/>
      <c r="G71" s="8">
        <f t="shared" si="201"/>
        <v>8.3333333333333331E-5</v>
      </c>
      <c r="H71" s="33">
        <f t="shared" si="202"/>
        <v>1</v>
      </c>
      <c r="I71" s="71"/>
      <c r="J71" s="23">
        <f>+_xlfn.XLOOKUP($B71,Expenses_FY25!$B:$B,Expenses_FY25!S:S)/1000</f>
        <v>0.14933333333333332</v>
      </c>
      <c r="K71" s="25"/>
      <c r="L71" s="8">
        <f t="shared" si="203"/>
        <v>0.14933333333333332</v>
      </c>
      <c r="M71" s="33">
        <f t="shared" si="204"/>
        <v>1</v>
      </c>
      <c r="N71" s="275"/>
      <c r="O71" s="23">
        <f>+_xlfn.XLOOKUP($B71,Expenses_FY25!$B:$B,Expenses_FY25!X:X)/1000</f>
        <v>0.14933333333333332</v>
      </c>
      <c r="P71" s="25"/>
      <c r="Q71" s="8">
        <f t="shared" si="205"/>
        <v>0.14933333333333332</v>
      </c>
      <c r="R71" s="33">
        <f t="shared" si="206"/>
        <v>1</v>
      </c>
      <c r="S71" s="275"/>
      <c r="T71" s="23">
        <f>+_xlfn.XLOOKUP($B71,Expenses_FY25!$B:$B,Expenses_FY25!S:S)/1000</f>
        <v>0.14933333333333332</v>
      </c>
      <c r="U71" s="25"/>
      <c r="V71" s="8">
        <f t="shared" ref="V71" si="208">T71-U71</f>
        <v>0.14933333333333332</v>
      </c>
      <c r="W71" s="33">
        <f t="shared" ref="W71" si="209">IFERROR(V71/T71,"n.a.")</f>
        <v>1</v>
      </c>
      <c r="Y71" s="23">
        <f>+_xlfn.XLOOKUP($B71,Expenses_FY25!$B:$B,Expenses_FY25!T:T)/1000</f>
        <v>0.14933333333333332</v>
      </c>
      <c r="Z71" s="25"/>
      <c r="AA71" s="8">
        <f t="shared" ref="AA71" si="210">Y71-Z71</f>
        <v>0.14933333333333332</v>
      </c>
      <c r="AB71" s="33">
        <f t="shared" ref="AB71" si="211">IFERROR(AA71/Y71,"n.a.")</f>
        <v>1</v>
      </c>
      <c r="AD71" s="23">
        <f>+_xlfn.XLOOKUP($B71,Expenses_FY25!$B:$B,Expenses_FY25!U:U)/1000</f>
        <v>0.14933333333333332</v>
      </c>
      <c r="AE71" s="25"/>
      <c r="AF71" s="8">
        <f t="shared" ref="AF71" si="212">AD71-AE71</f>
        <v>0.14933333333333332</v>
      </c>
      <c r="AG71" s="33">
        <f t="shared" ref="AG71" si="213">IFERROR(AF71/AD71,"n.a.")</f>
        <v>1</v>
      </c>
      <c r="AI71" s="23">
        <f>+_xlfn.XLOOKUP($B71,Expenses_FY25!$B:$B,Expenses_FY25!V:V)/1000</f>
        <v>0.14933333333333332</v>
      </c>
      <c r="AJ71" s="25"/>
      <c r="AK71" s="8">
        <f t="shared" ref="AK71" si="214">AI71-AJ71</f>
        <v>0.14933333333333332</v>
      </c>
      <c r="AL71" s="33">
        <f t="shared" ref="AL71" si="215">IFERROR(AK71/AI71,"n.a.")</f>
        <v>1</v>
      </c>
      <c r="AN71" s="23">
        <f>+_xlfn.XLOOKUP($B71,Expenses_FY25!$B:$B,Expenses_FY25!W:W)/1000</f>
        <v>0.14933333333333332</v>
      </c>
      <c r="AO71" s="25"/>
      <c r="AP71" s="8">
        <f t="shared" ref="AP71" si="216">AN71-AO71</f>
        <v>0.14933333333333332</v>
      </c>
      <c r="AQ71" s="33">
        <f t="shared" ref="AQ71" si="217">IFERROR(AP71/AN71,"n.a.")</f>
        <v>1</v>
      </c>
      <c r="AS71" s="23">
        <f>+_xlfn.XLOOKUP($B71,Expenses_FY25!$B:$B,Expenses_FY25!X:X)/1000</f>
        <v>0.14933333333333332</v>
      </c>
      <c r="AT71" s="25"/>
      <c r="AU71" s="8">
        <f t="shared" ref="AU71" si="218">AS71-AT71</f>
        <v>0.14933333333333332</v>
      </c>
      <c r="AV71" s="33">
        <f t="shared" ref="AV71" si="219">IFERROR(AU71/AS71,"n.a.")</f>
        <v>1</v>
      </c>
      <c r="AX71" s="23">
        <f>+_xlfn.XLOOKUP($B71,Expenses_FY25!$B:$B,Expenses_FY25!Y:Y)/1000</f>
        <v>0.14933333333333332</v>
      </c>
      <c r="AY71" s="25"/>
      <c r="AZ71" s="8">
        <f t="shared" ref="AZ71" si="220">AX71-AY71</f>
        <v>0.14933333333333332</v>
      </c>
      <c r="BA71" s="33">
        <f t="shared" ref="BA71" si="221">IFERROR(AZ71/AX71,"n.a.")</f>
        <v>1</v>
      </c>
      <c r="BC71" s="23">
        <f>+_xlfn.XLOOKUP($B71,Expenses_FY25!$B:$B,Expenses_FY25!Z:Z)/1000</f>
        <v>0.14933333333333332</v>
      </c>
      <c r="BD71" s="25"/>
      <c r="BE71" s="8">
        <f t="shared" ref="BE71" si="222">BC71-BD71</f>
        <v>0.14933333333333332</v>
      </c>
      <c r="BF71" s="33">
        <f t="shared" ref="BF71" si="223">IFERROR(BE71/BC71,"n.a.")</f>
        <v>1</v>
      </c>
      <c r="BH71" s="23">
        <f>+_xlfn.XLOOKUP($B71,Expenses_FY25!$B:$B,Expenses_FY25!AA:AA)/1000</f>
        <v>0.14933333333333332</v>
      </c>
      <c r="BI71" s="25"/>
      <c r="BJ71" s="8">
        <f t="shared" ref="BJ71" si="224">BH71-BI71</f>
        <v>0.14933333333333332</v>
      </c>
      <c r="BK71" s="33">
        <f t="shared" ref="BK71" si="225">IFERROR(BJ71/BH71,"n.a.")</f>
        <v>1</v>
      </c>
      <c r="BN71" s="38">
        <f t="shared" si="207"/>
        <v>0.44799999999999995</v>
      </c>
      <c r="BO71" s="38">
        <f t="shared" si="207"/>
        <v>0</v>
      </c>
      <c r="BP71" s="8">
        <f t="shared" ref="BP71" si="226">BN71-BO71</f>
        <v>0.44799999999999995</v>
      </c>
      <c r="BQ71" s="33">
        <f t="shared" ref="BQ71" si="227">IFERROR(BP71/BN71,"n.a.")</f>
        <v>1</v>
      </c>
    </row>
    <row r="72" spans="2:72" s="44" customFormat="1" x14ac:dyDescent="0.25">
      <c r="B72" s="310"/>
      <c r="C72" s="95" t="s">
        <v>113</v>
      </c>
      <c r="D72" s="71"/>
      <c r="E72" s="32">
        <f>SUM(E65:E71)</f>
        <v>5.8333333333333338E-4</v>
      </c>
      <c r="F72" s="32">
        <f>SUM(F65:F71)</f>
        <v>0</v>
      </c>
      <c r="G72" s="32">
        <f>E72-F72</f>
        <v>5.8333333333333338E-4</v>
      </c>
      <c r="H72" s="34">
        <f>IFERROR(G72/E72,"")</f>
        <v>1</v>
      </c>
      <c r="I72" s="71"/>
      <c r="J72" s="32">
        <f>SUM(J65:J71)</f>
        <v>0.45583333333333331</v>
      </c>
      <c r="K72" s="32">
        <f>SUM(K65:K71)</f>
        <v>0</v>
      </c>
      <c r="L72" s="32">
        <f>J72-K72</f>
        <v>0.45583333333333331</v>
      </c>
      <c r="M72" s="34">
        <f>IFERROR(L72/J72,"")</f>
        <v>1</v>
      </c>
      <c r="N72" s="278"/>
      <c r="O72" s="32">
        <f>SUM(O65:O71)</f>
        <v>0.45583333333333331</v>
      </c>
      <c r="P72" s="32">
        <f>SUM(P65:P71)</f>
        <v>0</v>
      </c>
      <c r="Q72" s="32">
        <f>O72-P72</f>
        <v>0.45583333333333331</v>
      </c>
      <c r="R72" s="34">
        <f>IFERROR(Q72/O72,"")</f>
        <v>1</v>
      </c>
      <c r="S72" s="278"/>
      <c r="T72" s="32">
        <f>SUM(T65:T71)</f>
        <v>0.45583333333333331</v>
      </c>
      <c r="U72" s="32">
        <f>SUM(U65:U71)</f>
        <v>0</v>
      </c>
      <c r="V72" s="32">
        <f>T72-U72</f>
        <v>0.45583333333333331</v>
      </c>
      <c r="W72" s="34">
        <f>IFERROR(V72/T72,"")</f>
        <v>1</v>
      </c>
      <c r="X72"/>
      <c r="Y72" s="32">
        <f>SUM(Y68:Y71)</f>
        <v>0.23249999999999998</v>
      </c>
      <c r="Z72" s="32">
        <f>SUM(Z68:Z71)</f>
        <v>0</v>
      </c>
      <c r="AA72" s="32">
        <f>Y72-Z72</f>
        <v>0.23249999999999998</v>
      </c>
      <c r="AB72" s="34">
        <f>IFERROR(AA72/Y72,"")</f>
        <v>1</v>
      </c>
      <c r="AD72" s="32">
        <f>SUM(AD68:AD71)</f>
        <v>0.23249999999999998</v>
      </c>
      <c r="AE72" s="32">
        <f>SUM(AE68:AE71)</f>
        <v>0</v>
      </c>
      <c r="AF72" s="32">
        <f>AD72-AE72</f>
        <v>0.23249999999999998</v>
      </c>
      <c r="AG72" s="34">
        <f>IFERROR(AF72/AD72,"")</f>
        <v>1</v>
      </c>
      <c r="AI72" s="32">
        <f>SUM(AI68:AI71)</f>
        <v>0.23249999999999998</v>
      </c>
      <c r="AJ72" s="32">
        <f>SUM(AJ68:AJ71)</f>
        <v>0</v>
      </c>
      <c r="AK72" s="32">
        <f>AI72-AJ72</f>
        <v>0.23249999999999998</v>
      </c>
      <c r="AL72" s="34">
        <f>IFERROR(AK72/AI72,"")</f>
        <v>1</v>
      </c>
      <c r="AN72" s="32">
        <f>SUM(AN68:AN71)</f>
        <v>0.23249999999999998</v>
      </c>
      <c r="AO72" s="32">
        <f>SUM(AO68:AO71)</f>
        <v>0</v>
      </c>
      <c r="AP72" s="32">
        <f>AN72-AO72</f>
        <v>0.23249999999999998</v>
      </c>
      <c r="AQ72" s="34">
        <f>IFERROR(AP72/AN72,"")</f>
        <v>1</v>
      </c>
      <c r="AS72" s="32">
        <f>SUM(AS68:AS71)</f>
        <v>0.23249999999999998</v>
      </c>
      <c r="AT72" s="32">
        <f>SUM(AT68:AT71)</f>
        <v>0</v>
      </c>
      <c r="AU72" s="32">
        <f>AS72-AT72</f>
        <v>0.23249999999999998</v>
      </c>
      <c r="AV72" s="34">
        <f>IFERROR(AU72/AS72,"")</f>
        <v>1</v>
      </c>
      <c r="AX72" s="32">
        <f>SUM(AX68:AX71)</f>
        <v>0.23249999999999998</v>
      </c>
      <c r="AY72" s="32">
        <f>SUM(AY68:AY71)</f>
        <v>0</v>
      </c>
      <c r="AZ72" s="32">
        <f>AX72-AY72</f>
        <v>0.23249999999999998</v>
      </c>
      <c r="BA72" s="34">
        <f>IFERROR(AZ72/AX72,"")</f>
        <v>1</v>
      </c>
      <c r="BC72" s="32">
        <f>SUM(BC68:BC71)</f>
        <v>0.23249999999999998</v>
      </c>
      <c r="BD72" s="32">
        <f>SUM(BD68:BD71)</f>
        <v>0</v>
      </c>
      <c r="BE72" s="32">
        <f>BC72-BD72</f>
        <v>0.23249999999999998</v>
      </c>
      <c r="BF72" s="34">
        <f>IFERROR(BE72/BC72,"")</f>
        <v>1</v>
      </c>
      <c r="BH72" s="32">
        <f>SUM(BH68:BH71)</f>
        <v>0.23249999999999998</v>
      </c>
      <c r="BI72" s="32">
        <f>SUM(BI68:BI71)</f>
        <v>0</v>
      </c>
      <c r="BJ72" s="32">
        <f>BH72-BI72</f>
        <v>0.23249999999999998</v>
      </c>
      <c r="BK72" s="34">
        <f>IFERROR(BJ72/BH72,"")</f>
        <v>1</v>
      </c>
      <c r="BN72" s="221">
        <f>SUM(BN65:BN71)</f>
        <v>1.3674999999999997</v>
      </c>
      <c r="BO72" s="41">
        <f>SUM(BO65:BO71)</f>
        <v>0</v>
      </c>
      <c r="BP72" s="32">
        <f t="shared" ref="BP72" si="228">BN72-BO72</f>
        <v>1.3674999999999997</v>
      </c>
      <c r="BQ72" s="34">
        <f>IFERROR(BP72/BN72,"")</f>
        <v>1</v>
      </c>
    </row>
    <row r="73" spans="2:72" s="44" customFormat="1" x14ac:dyDescent="0.25">
      <c r="B73" s="310"/>
      <c r="C73" s="95"/>
      <c r="D73" s="71"/>
      <c r="E73" s="103"/>
      <c r="F73" s="103"/>
      <c r="G73" s="103"/>
      <c r="H73" s="99"/>
      <c r="I73" s="71"/>
      <c r="J73" s="103"/>
      <c r="K73" s="103"/>
      <c r="L73" s="103"/>
      <c r="M73" s="99"/>
      <c r="N73" s="279"/>
      <c r="O73" s="103"/>
      <c r="P73" s="103"/>
      <c r="Q73" s="103"/>
      <c r="R73" s="99"/>
      <c r="S73" s="279"/>
      <c r="T73" s="103"/>
      <c r="U73" s="103"/>
      <c r="V73" s="103"/>
      <c r="W73" s="99"/>
      <c r="X73"/>
      <c r="Y73" s="103"/>
      <c r="Z73" s="103"/>
      <c r="AA73" s="103"/>
      <c r="AB73" s="99"/>
      <c r="AD73" s="103"/>
      <c r="AE73" s="103"/>
      <c r="AF73" s="103"/>
      <c r="AG73" s="99"/>
      <c r="AI73" s="103"/>
      <c r="AJ73" s="103"/>
      <c r="AK73" s="103"/>
      <c r="AL73" s="99"/>
      <c r="AN73" s="103"/>
      <c r="AO73" s="103"/>
      <c r="AP73" s="103"/>
      <c r="AQ73" s="99"/>
      <c r="AS73" s="103"/>
      <c r="AT73" s="233"/>
      <c r="AU73" s="103"/>
      <c r="AV73" s="99"/>
      <c r="AX73" s="103"/>
      <c r="AY73" s="103"/>
      <c r="AZ73" s="103"/>
      <c r="BA73" s="99"/>
      <c r="BC73" s="103"/>
      <c r="BD73" s="103"/>
      <c r="BE73" s="103"/>
      <c r="BF73" s="99"/>
      <c r="BH73" s="103"/>
      <c r="BI73" s="103"/>
      <c r="BJ73" s="103"/>
      <c r="BK73" s="99"/>
      <c r="BN73" s="242"/>
      <c r="BO73" s="233"/>
      <c r="BP73" s="103"/>
      <c r="BQ73" s="99"/>
    </row>
    <row r="74" spans="2:72" s="44" customFormat="1" x14ac:dyDescent="0.25">
      <c r="B74" s="310">
        <f>+MAX($B$1:B72)+1</f>
        <v>73</v>
      </c>
      <c r="C74" s="15" t="s">
        <v>40</v>
      </c>
      <c r="D74" s="71"/>
      <c r="E74" s="23">
        <f>+_xlfn.XLOOKUP($B74,Expenses_FY25!$B:$B,Expenses_FY25!N:N)/1000</f>
        <v>8.3333333333333331E-5</v>
      </c>
      <c r="F74" s="25"/>
      <c r="G74" s="8">
        <f t="shared" ref="G74:G76" si="229">E74-F74</f>
        <v>8.3333333333333331E-5</v>
      </c>
      <c r="H74" s="33">
        <f t="shared" ref="H74:H75" si="230">IFERROR(G74/E74,"n.a.")</f>
        <v>1</v>
      </c>
      <c r="I74" s="71"/>
      <c r="J74" s="23">
        <f>+_xlfn.XLOOKUP($B74,Expenses_FY25!$B:$B,Expenses_FY25!S:S)/1000</f>
        <v>9.8416666666666652E-2</v>
      </c>
      <c r="K74" s="25"/>
      <c r="L74" s="8">
        <f t="shared" ref="L74:L76" si="231">J74-K74</f>
        <v>9.8416666666666652E-2</v>
      </c>
      <c r="M74" s="33">
        <f t="shared" ref="M74:M75" si="232">IFERROR(L74/J74,"n.a.")</f>
        <v>1</v>
      </c>
      <c r="N74" s="275"/>
      <c r="O74" s="23">
        <f>+_xlfn.XLOOKUP($B74,Expenses_FY25!$B:$B,Expenses_FY25!X:X)/1000</f>
        <v>9.8416666666666652E-2</v>
      </c>
      <c r="P74" s="25"/>
      <c r="Q74" s="8">
        <f t="shared" ref="Q74:Q76" si="233">O74-P74</f>
        <v>9.8416666666666652E-2</v>
      </c>
      <c r="R74" s="33">
        <f t="shared" ref="R74:R75" si="234">IFERROR(Q74/O74,"n.a.")</f>
        <v>1</v>
      </c>
      <c r="S74" s="275"/>
      <c r="T74" s="23">
        <f>+_xlfn.XLOOKUP($B74,Expenses_FY25!$B:$B,Expenses_FY25!S:S)/1000</f>
        <v>9.8416666666666652E-2</v>
      </c>
      <c r="U74" s="25"/>
      <c r="V74" s="8">
        <f t="shared" ref="V74" si="235">T74-U74</f>
        <v>9.8416666666666652E-2</v>
      </c>
      <c r="W74" s="33">
        <f t="shared" ref="W74" si="236">IFERROR(V74/T74,"n.a.")</f>
        <v>1</v>
      </c>
      <c r="Y74" s="23">
        <f>+_xlfn.XLOOKUP($B74,Expenses_FY25!$B:$B,Expenses_FY25!T:T)/1000</f>
        <v>9.8416666666666652E-2</v>
      </c>
      <c r="Z74" s="25"/>
      <c r="AA74" s="8">
        <f t="shared" ref="AA74" si="237">Y74-Z74</f>
        <v>9.8416666666666652E-2</v>
      </c>
      <c r="AB74" s="33">
        <f t="shared" ref="AB74" si="238">IFERROR(AA74/Y74,"n.a.")</f>
        <v>1</v>
      </c>
      <c r="AD74" s="23">
        <f>+_xlfn.XLOOKUP($B74,Expenses_FY25!$B:$B,Expenses_FY25!U:U)/1000</f>
        <v>9.8416666666666652E-2</v>
      </c>
      <c r="AE74" s="25"/>
      <c r="AF74" s="8">
        <f t="shared" ref="AF74" si="239">AD74-AE74</f>
        <v>9.8416666666666652E-2</v>
      </c>
      <c r="AG74" s="33">
        <f t="shared" ref="AG74" si="240">IFERROR(AF74/AD74,"n.a.")</f>
        <v>1</v>
      </c>
      <c r="AI74" s="23">
        <f>+_xlfn.XLOOKUP($B74,Expenses_FY25!$B:$B,Expenses_FY25!V:V)/1000</f>
        <v>9.8416666666666652E-2</v>
      </c>
      <c r="AJ74" s="25"/>
      <c r="AK74" s="8">
        <f t="shared" ref="AK74" si="241">AI74-AJ74</f>
        <v>9.8416666666666652E-2</v>
      </c>
      <c r="AL74" s="33">
        <f t="shared" ref="AL74" si="242">IFERROR(AK74/AI74,"n.a.")</f>
        <v>1</v>
      </c>
      <c r="AN74" s="23">
        <f>+_xlfn.XLOOKUP($B74,Expenses_FY25!$B:$B,Expenses_FY25!W:W)/1000</f>
        <v>9.8416666666666652E-2</v>
      </c>
      <c r="AO74" s="25"/>
      <c r="AP74" s="8">
        <f t="shared" ref="AP74" si="243">AN74-AO74</f>
        <v>9.8416666666666652E-2</v>
      </c>
      <c r="AQ74" s="33">
        <f t="shared" ref="AQ74" si="244">IFERROR(AP74/AN74,"n.a.")</f>
        <v>1</v>
      </c>
      <c r="AS74" s="23">
        <f>+_xlfn.XLOOKUP($B74,Expenses_FY25!$B:$B,Expenses_FY25!X:X)/1000</f>
        <v>9.8416666666666652E-2</v>
      </c>
      <c r="AT74" s="25"/>
      <c r="AU74" s="8">
        <f t="shared" ref="AU74" si="245">AS74-AT74</f>
        <v>9.8416666666666652E-2</v>
      </c>
      <c r="AV74" s="33">
        <f t="shared" ref="AV74" si="246">IFERROR(AU74/AS74,"n.a.")</f>
        <v>1</v>
      </c>
      <c r="AX74" s="23">
        <f>+_xlfn.XLOOKUP($B74,Expenses_FY25!$B:$B,Expenses_FY25!Y:Y)/1000</f>
        <v>9.8416666666666652E-2</v>
      </c>
      <c r="AY74" s="25"/>
      <c r="AZ74" s="8">
        <f t="shared" ref="AZ74" si="247">AX74-AY74</f>
        <v>9.8416666666666652E-2</v>
      </c>
      <c r="BA74" s="33">
        <f t="shared" ref="BA74" si="248">IFERROR(AZ74/AX74,"n.a.")</f>
        <v>1</v>
      </c>
      <c r="BC74" s="23">
        <f>+_xlfn.XLOOKUP($B74,Expenses_FY25!$B:$B,Expenses_FY25!Z:Z)/1000</f>
        <v>9.8416666666666652E-2</v>
      </c>
      <c r="BD74" s="25"/>
      <c r="BE74" s="8">
        <f t="shared" ref="BE74" si="249">BC74-BD74</f>
        <v>9.8416666666666652E-2</v>
      </c>
      <c r="BF74" s="33">
        <f t="shared" ref="BF74" si="250">IFERROR(BE74/BC74,"n.a.")</f>
        <v>1</v>
      </c>
      <c r="BH74" s="23">
        <f>+_xlfn.XLOOKUP($B74,Expenses_FY25!$B:$B,Expenses_FY25!AA:AA)/1000</f>
        <v>9.8416666666666652E-2</v>
      </c>
      <c r="BI74" s="25"/>
      <c r="BJ74" s="8">
        <f t="shared" ref="BJ74" si="251">BH74-BI74</f>
        <v>9.8416666666666652E-2</v>
      </c>
      <c r="BK74" s="33">
        <f t="shared" ref="BK74" si="252">IFERROR(BJ74/BH74,"n.a.")</f>
        <v>1</v>
      </c>
      <c r="BN74" s="38">
        <f>+T74+Y74+AD74</f>
        <v>0.29524999999999996</v>
      </c>
      <c r="BO74" s="38">
        <f>+U74+Z74+AE74</f>
        <v>0</v>
      </c>
      <c r="BP74" s="8">
        <f t="shared" ref="BP74" si="253">BN74-BO74</f>
        <v>0.29524999999999996</v>
      </c>
      <c r="BQ74" s="33">
        <f t="shared" ref="BQ74" si="254">IFERROR(BP74/BN74,"n.a.")</f>
        <v>1</v>
      </c>
    </row>
    <row r="75" spans="2:72" s="44" customFormat="1" x14ac:dyDescent="0.25">
      <c r="B75" s="310">
        <f>+MAX($B$1:B74)+1</f>
        <v>74</v>
      </c>
      <c r="C75" s="15" t="s">
        <v>85</v>
      </c>
      <c r="D75" s="71"/>
      <c r="E75" s="23">
        <f>+_xlfn.XLOOKUP($B75,Expenses_FY25!$B:$B,Expenses_FY25!N:N)/1000</f>
        <v>8.3333333333333331E-5</v>
      </c>
      <c r="F75" s="25"/>
      <c r="G75" s="8">
        <f t="shared" si="229"/>
        <v>8.3333333333333331E-5</v>
      </c>
      <c r="H75" s="33">
        <f t="shared" si="230"/>
        <v>1</v>
      </c>
      <c r="I75" s="71"/>
      <c r="J75" s="23">
        <f>+_xlfn.XLOOKUP($B75,Expenses_FY25!$B:$B,Expenses_FY25!S:S)/1000</f>
        <v>0.20591666666666666</v>
      </c>
      <c r="K75" s="25"/>
      <c r="L75" s="8">
        <f t="shared" si="231"/>
        <v>0.20591666666666666</v>
      </c>
      <c r="M75" s="33">
        <f t="shared" si="232"/>
        <v>1</v>
      </c>
      <c r="N75" s="275"/>
      <c r="O75" s="23">
        <f>+_xlfn.XLOOKUP($B75,Expenses_FY25!$B:$B,Expenses_FY25!X:X)/1000</f>
        <v>0.20591666666666666</v>
      </c>
      <c r="P75" s="25"/>
      <c r="Q75" s="8">
        <f t="shared" si="233"/>
        <v>0.20591666666666666</v>
      </c>
      <c r="R75" s="33">
        <f t="shared" si="234"/>
        <v>1</v>
      </c>
      <c r="S75" s="275"/>
      <c r="T75" s="23">
        <f>+_xlfn.XLOOKUP($B75,Expenses_FY25!$B:$B,Expenses_FY25!S:S)/1000</f>
        <v>0.20591666666666666</v>
      </c>
      <c r="U75" s="25"/>
      <c r="V75" s="8">
        <f t="shared" ref="V75" si="255">T75-U75</f>
        <v>0.20591666666666666</v>
      </c>
      <c r="W75" s="33">
        <f t="shared" ref="W75" si="256">IFERROR(V75/T75,"n.a.")</f>
        <v>1</v>
      </c>
      <c r="Y75" s="23">
        <f>+_xlfn.XLOOKUP($B75,Expenses_FY25!$B:$B,Expenses_FY25!T:T)/1000</f>
        <v>0.20591666666666666</v>
      </c>
      <c r="Z75" s="25"/>
      <c r="AA75" s="8">
        <f t="shared" ref="AA75" si="257">Y75-Z75</f>
        <v>0.20591666666666666</v>
      </c>
      <c r="AB75" s="33">
        <f t="shared" ref="AB75" si="258">IFERROR(AA75/Y75,"n.a.")</f>
        <v>1</v>
      </c>
      <c r="AD75" s="23">
        <f>+_xlfn.XLOOKUP($B75,Expenses_FY25!$B:$B,Expenses_FY25!U:U)/1000</f>
        <v>0.20591666666666666</v>
      </c>
      <c r="AE75" s="25"/>
      <c r="AF75" s="8">
        <f t="shared" ref="AF75" si="259">AD75-AE75</f>
        <v>0.20591666666666666</v>
      </c>
      <c r="AG75" s="33">
        <f t="shared" ref="AG75" si="260">IFERROR(AF75/AD75,"n.a.")</f>
        <v>1</v>
      </c>
      <c r="AI75" s="23">
        <f>+_xlfn.XLOOKUP($B75,Expenses_FY25!$B:$B,Expenses_FY25!V:V)/1000</f>
        <v>0.20591666666666666</v>
      </c>
      <c r="AJ75" s="25"/>
      <c r="AK75" s="8">
        <f t="shared" ref="AK75" si="261">AI75-AJ75</f>
        <v>0.20591666666666666</v>
      </c>
      <c r="AL75" s="33">
        <f t="shared" ref="AL75" si="262">IFERROR(AK75/AI75,"n.a.")</f>
        <v>1</v>
      </c>
      <c r="AN75" s="23">
        <f>+_xlfn.XLOOKUP($B75,Expenses_FY25!$B:$B,Expenses_FY25!W:W)/1000</f>
        <v>0.20591666666666666</v>
      </c>
      <c r="AO75" s="25"/>
      <c r="AP75" s="8">
        <f t="shared" ref="AP75" si="263">AN75-AO75</f>
        <v>0.20591666666666666</v>
      </c>
      <c r="AQ75" s="33">
        <f t="shared" ref="AQ75" si="264">IFERROR(AP75/AN75,"n.a.")</f>
        <v>1</v>
      </c>
      <c r="AS75" s="23">
        <f>+_xlfn.XLOOKUP($B75,Expenses_FY25!$B:$B,Expenses_FY25!X:X)/1000</f>
        <v>0.20591666666666666</v>
      </c>
      <c r="AT75" s="25"/>
      <c r="AU75" s="8">
        <f t="shared" ref="AU75" si="265">AS75-AT75</f>
        <v>0.20591666666666666</v>
      </c>
      <c r="AV75" s="33">
        <f t="shared" ref="AV75" si="266">IFERROR(AU75/AS75,"n.a.")</f>
        <v>1</v>
      </c>
      <c r="AX75" s="23">
        <f>+_xlfn.XLOOKUP($B75,Expenses_FY25!$B:$B,Expenses_FY25!Y:Y)/1000</f>
        <v>0.20591666666666666</v>
      </c>
      <c r="AY75" s="25"/>
      <c r="AZ75" s="8">
        <f t="shared" ref="AZ75" si="267">AX75-AY75</f>
        <v>0.20591666666666666</v>
      </c>
      <c r="BA75" s="33">
        <f t="shared" ref="BA75" si="268">IFERROR(AZ75/AX75,"n.a.")</f>
        <v>1</v>
      </c>
      <c r="BC75" s="23">
        <f>+_xlfn.XLOOKUP($B75,Expenses_FY25!$B:$B,Expenses_FY25!Z:Z)/1000</f>
        <v>0.20591666666666666</v>
      </c>
      <c r="BD75" s="25"/>
      <c r="BE75" s="8">
        <f t="shared" ref="BE75" si="269">BC75-BD75</f>
        <v>0.20591666666666666</v>
      </c>
      <c r="BF75" s="33">
        <f t="shared" ref="BF75" si="270">IFERROR(BE75/BC75,"n.a.")</f>
        <v>1</v>
      </c>
      <c r="BH75" s="23">
        <f>+_xlfn.XLOOKUP($B75,Expenses_FY25!$B:$B,Expenses_FY25!AA:AA)/1000</f>
        <v>0.20591666666666666</v>
      </c>
      <c r="BI75" s="25"/>
      <c r="BJ75" s="8">
        <f t="shared" ref="BJ75" si="271">BH75-BI75</f>
        <v>0.20591666666666666</v>
      </c>
      <c r="BK75" s="33">
        <f t="shared" ref="BK75" si="272">IFERROR(BJ75/BH75,"n.a.")</f>
        <v>1</v>
      </c>
      <c r="BN75" s="38">
        <f>+T75+Y75+AD75</f>
        <v>0.61775000000000002</v>
      </c>
      <c r="BO75" s="38">
        <f>+U75+Z75+AE75</f>
        <v>0</v>
      </c>
      <c r="BP75" s="8">
        <f t="shared" ref="BP75" si="273">BN75-BO75</f>
        <v>0.61775000000000002</v>
      </c>
      <c r="BQ75" s="33">
        <f t="shared" ref="BQ75" si="274">IFERROR(BP75/BN75,"n.a.")</f>
        <v>1</v>
      </c>
    </row>
    <row r="76" spans="2:72" s="44" customFormat="1" ht="15.75" thickBot="1" x14ac:dyDescent="0.3">
      <c r="B76" s="326"/>
      <c r="C76" s="95" t="s">
        <v>114</v>
      </c>
      <c r="D76" s="72">
        <v>86556.076569341662</v>
      </c>
      <c r="E76" s="30">
        <f>SUM(E62,E72,E74:E75)</f>
        <v>1.0833333333333333E-3</v>
      </c>
      <c r="F76" s="30">
        <f>SUM(F62,F72,F74:F75)</f>
        <v>0</v>
      </c>
      <c r="G76" s="30">
        <f t="shared" si="229"/>
        <v>1.0833333333333333E-3</v>
      </c>
      <c r="H76" s="37">
        <f>IFERROR(G76/E76,"")</f>
        <v>1</v>
      </c>
      <c r="I76" s="72"/>
      <c r="J76" s="30">
        <f>SUM(J62,J72,J74:J75)</f>
        <v>1.1266666666666667</v>
      </c>
      <c r="K76" s="30">
        <f>SUM(K62,K72,K74:K75)</f>
        <v>0</v>
      </c>
      <c r="L76" s="30">
        <f t="shared" si="231"/>
        <v>1.1266666666666667</v>
      </c>
      <c r="M76" s="37">
        <f>IFERROR(L76/J76,"")</f>
        <v>1</v>
      </c>
      <c r="N76" s="276"/>
      <c r="O76" s="30">
        <f>SUM(O62,O72,O74:O75)</f>
        <v>1.1266666666666667</v>
      </c>
      <c r="P76" s="30">
        <f>SUM(P62,P72,P74:P75)</f>
        <v>0</v>
      </c>
      <c r="Q76" s="30">
        <f t="shared" si="233"/>
        <v>1.1266666666666667</v>
      </c>
      <c r="R76" s="37">
        <f>IFERROR(Q76/O76,"")</f>
        <v>1</v>
      </c>
      <c r="S76" s="276"/>
      <c r="T76" s="30">
        <f>SUM(T62,T72,T74:T75)</f>
        <v>1.1266666666666667</v>
      </c>
      <c r="U76" s="30">
        <f>SUM(U62,U72,U74:U75)</f>
        <v>0</v>
      </c>
      <c r="V76" s="30">
        <f t="shared" si="179"/>
        <v>1.1266666666666667</v>
      </c>
      <c r="W76" s="37">
        <f>IFERROR(V76/T76,"")</f>
        <v>1</v>
      </c>
      <c r="X76"/>
      <c r="Y76" s="30">
        <f>SUM(Y62,Y72,Y74:Y75)</f>
        <v>0.90333333333333321</v>
      </c>
      <c r="Z76" s="30">
        <f>SUM(Z62,Z72,Z74:Z75)</f>
        <v>0</v>
      </c>
      <c r="AA76" s="30">
        <f t="shared" si="181"/>
        <v>0.90333333333333321</v>
      </c>
      <c r="AB76" s="37">
        <f>IFERROR(AA76/Y76,"")</f>
        <v>1</v>
      </c>
      <c r="AD76" s="30">
        <f>SUM(AD62,AD72,AD74:AD75)</f>
        <v>0.90333333333333321</v>
      </c>
      <c r="AE76" s="30">
        <f>SUM(AE62,AE72,AE74:AE75)</f>
        <v>0</v>
      </c>
      <c r="AF76" s="30">
        <f t="shared" si="183"/>
        <v>0.90333333333333321</v>
      </c>
      <c r="AG76" s="37">
        <f>IFERROR(AF76/AD76,"")</f>
        <v>1</v>
      </c>
      <c r="AI76" s="30">
        <f>SUM(AI62,AI72,AI74:AI75)</f>
        <v>0.90333333333333321</v>
      </c>
      <c r="AJ76" s="30">
        <f>SUM(AJ62,AJ72,AJ74:AJ75)</f>
        <v>0</v>
      </c>
      <c r="AK76" s="30">
        <f t="shared" si="185"/>
        <v>0.90333333333333321</v>
      </c>
      <c r="AL76" s="37">
        <f>IFERROR(AK76/AI76,"")</f>
        <v>1</v>
      </c>
      <c r="AN76" s="30">
        <f>SUM(AN62,AN72,AN74:AN75)</f>
        <v>0.90333333333333321</v>
      </c>
      <c r="AO76" s="30">
        <f>SUM(AO62,AO72,AO74:AO75)</f>
        <v>0</v>
      </c>
      <c r="AP76" s="30">
        <f t="shared" si="187"/>
        <v>0.90333333333333321</v>
      </c>
      <c r="AQ76" s="37">
        <f>IFERROR(AP76/AN76,"")</f>
        <v>1</v>
      </c>
      <c r="AS76" s="30">
        <f>SUM(AS62,AS72,AS74:AS75)</f>
        <v>0.90333333333333321</v>
      </c>
      <c r="AT76" s="30">
        <f>SUM(AT62,AT72,AT74:AT75)</f>
        <v>0</v>
      </c>
      <c r="AU76" s="30">
        <f t="shared" si="189"/>
        <v>0.90333333333333321</v>
      </c>
      <c r="AV76" s="37">
        <f>IFERROR(AU76/AS76,"")</f>
        <v>1</v>
      </c>
      <c r="AX76" s="30">
        <f>SUM(AX62,AX72,AX74:AX75)</f>
        <v>0.90333333333333321</v>
      </c>
      <c r="AY76" s="30">
        <f>SUM(AY62,AY72,AY74:AY75)</f>
        <v>0</v>
      </c>
      <c r="AZ76" s="30">
        <f t="shared" si="191"/>
        <v>0.90333333333333321</v>
      </c>
      <c r="BA76" s="37">
        <f>IFERROR(AZ76/AX76,"")</f>
        <v>1</v>
      </c>
      <c r="BC76" s="30">
        <f>SUM(BC62,BC72,BC74:BC75)</f>
        <v>0.90333333333333321</v>
      </c>
      <c r="BD76" s="30">
        <f>SUM(BD62,BD72,BD74:BD75)</f>
        <v>0</v>
      </c>
      <c r="BE76" s="30">
        <f t="shared" si="193"/>
        <v>0.90333333333333321</v>
      </c>
      <c r="BF76" s="37">
        <f>IFERROR(BE76/BC76,"")</f>
        <v>1</v>
      </c>
      <c r="BH76" s="30">
        <f>SUM(BH62,BH72,BH74:BH75)</f>
        <v>0.90333333333333321</v>
      </c>
      <c r="BI76" s="30">
        <f>SUM(BI62,BI72,BI74:BI75)</f>
        <v>0</v>
      </c>
      <c r="BJ76" s="30">
        <f t="shared" si="195"/>
        <v>0.90333333333333321</v>
      </c>
      <c r="BK76" s="37">
        <f>IFERROR(BJ76/BH76,"")</f>
        <v>1</v>
      </c>
      <c r="BN76" s="241">
        <f>SUM(BN62,BN72,BN74:BN75)</f>
        <v>3.3799999999999994</v>
      </c>
      <c r="BO76" s="30">
        <f>SUM(BO62,BO72,BO74:BO75)</f>
        <v>0</v>
      </c>
      <c r="BP76" s="30">
        <f t="shared" si="198"/>
        <v>3.3799999999999994</v>
      </c>
      <c r="BQ76" s="37">
        <f>IFERROR(BP76/BN76,"")</f>
        <v>1</v>
      </c>
      <c r="BS76" s="195"/>
    </row>
    <row r="77" spans="2:72" s="44" customFormat="1" ht="15.75" thickTop="1" x14ac:dyDescent="0.25">
      <c r="B77" s="326"/>
      <c r="C77" s="75"/>
      <c r="D77" s="71"/>
      <c r="E77"/>
      <c r="F77"/>
      <c r="G77"/>
      <c r="H77"/>
      <c r="I77" s="71"/>
      <c r="J77"/>
      <c r="K77"/>
      <c r="L77"/>
      <c r="M77"/>
      <c r="N77" s="268"/>
      <c r="O77"/>
      <c r="P77"/>
      <c r="Q77"/>
      <c r="R77"/>
      <c r="S77" s="268"/>
      <c r="T77"/>
      <c r="U77"/>
      <c r="V77"/>
      <c r="W77"/>
      <c r="X77"/>
      <c r="Y77"/>
      <c r="Z77"/>
      <c r="AA77"/>
      <c r="AB77"/>
      <c r="AD77"/>
      <c r="AE77"/>
      <c r="AF77"/>
      <c r="AG77"/>
      <c r="AI77"/>
      <c r="AJ77"/>
      <c r="AK77"/>
      <c r="AL77"/>
      <c r="AN77"/>
      <c r="AO77"/>
      <c r="AP77"/>
      <c r="AQ77"/>
      <c r="AS77"/>
      <c r="AT77"/>
      <c r="AU77"/>
      <c r="AV77"/>
      <c r="AX77"/>
      <c r="AY77"/>
      <c r="AZ77"/>
      <c r="BA77"/>
      <c r="BC77"/>
      <c r="BD77"/>
      <c r="BE77"/>
      <c r="BF77"/>
      <c r="BH77"/>
      <c r="BI77"/>
      <c r="BJ77"/>
      <c r="BK77"/>
      <c r="BN77" s="98"/>
      <c r="BO77"/>
      <c r="BP77"/>
      <c r="BQ77"/>
    </row>
    <row r="78" spans="2:72" x14ac:dyDescent="0.25">
      <c r="B78" s="325" t="s">
        <v>115</v>
      </c>
      <c r="C78" s="94" t="s">
        <v>116</v>
      </c>
      <c r="D78" s="42"/>
      <c r="I78" s="42"/>
      <c r="BN78" s="98"/>
    </row>
    <row r="79" spans="2:72" x14ac:dyDescent="0.25">
      <c r="B79" s="310">
        <f>+MAX($B$1:B78)+1</f>
        <v>75</v>
      </c>
      <c r="C79" s="15" t="s">
        <v>117</v>
      </c>
      <c r="D79" s="42"/>
      <c r="E79" s="23">
        <f>+_xlfn.XLOOKUP($B79,Expenses_FY25!$B:$B,Expenses_FY25!N:N)/1000</f>
        <v>8.9519750342971399E-5</v>
      </c>
      <c r="F79" s="25"/>
      <c r="G79" s="8">
        <f t="shared" ref="G79:G84" si="275">E79-F79</f>
        <v>8.9519750342971399E-5</v>
      </c>
      <c r="H79" s="33">
        <f t="shared" ref="H79:H83" si="276">IFERROR(G79/E79,"n.a.")</f>
        <v>1</v>
      </c>
      <c r="I79" s="42"/>
      <c r="J79" s="23">
        <f>+_xlfn.XLOOKUP($B79,Expenses_FY25!$B:$B,Expenses_FY25!S:S)/1000</f>
        <v>17.821632961876631</v>
      </c>
      <c r="K79" s="25"/>
      <c r="L79" s="8">
        <f t="shared" ref="L79:L84" si="277">J79-K79</f>
        <v>17.821632961876631</v>
      </c>
      <c r="M79" s="33">
        <f t="shared" ref="M79:M83" si="278">IFERROR(L79/J79,"n.a.")</f>
        <v>1</v>
      </c>
      <c r="N79" s="275"/>
      <c r="O79" s="23">
        <f>+_xlfn.XLOOKUP($B79,Expenses_FY25!$B:$B,Expenses_FY25!X:X)/1000</f>
        <v>22.44233069467257</v>
      </c>
      <c r="P79" s="25"/>
      <c r="Q79" s="8">
        <f t="shared" ref="Q79:Q84" si="279">O79-P79</f>
        <v>22.44233069467257</v>
      </c>
      <c r="R79" s="33">
        <f t="shared" ref="R79:R83" si="280">IFERROR(Q79/O79,"n.a.")</f>
        <v>1</v>
      </c>
      <c r="S79" s="275"/>
      <c r="T79" s="23">
        <f>+_xlfn.XLOOKUP($B79,Expenses_FY25!$B:$B,Expenses_FY25!S:S)/1000</f>
        <v>17.821632961876631</v>
      </c>
      <c r="U79" s="25"/>
      <c r="V79" s="8">
        <f t="shared" ref="V79:V84" si="281">T79-U79</f>
        <v>17.821632961876631</v>
      </c>
      <c r="W79" s="33">
        <f t="shared" ref="W79:W83" si="282">IFERROR(V79/T79,"n.a.")</f>
        <v>1</v>
      </c>
      <c r="Y79" s="23">
        <f>+_xlfn.XLOOKUP($B79,Expenses_FY25!$B:$B,Expenses_FY25!T:T)/1000</f>
        <v>18.450623541717899</v>
      </c>
      <c r="Z79" s="25"/>
      <c r="AA79" s="8">
        <f t="shared" ref="AA79:AA84" si="283">Y79-Z79</f>
        <v>18.450623541717899</v>
      </c>
      <c r="AB79" s="33">
        <f t="shared" ref="AB79:AB83" si="284">IFERROR(AA79/Y79,"n.a.")</f>
        <v>1</v>
      </c>
      <c r="AD79" s="23">
        <f>+_xlfn.XLOOKUP($B79,Expenses_FY25!$B:$B,Expenses_FY25!U:U)/1000</f>
        <v>19.079614298377226</v>
      </c>
      <c r="AE79" s="25"/>
      <c r="AF79" s="8">
        <f t="shared" ref="AF79:AF84" si="285">AD79-AE79</f>
        <v>19.079614298377226</v>
      </c>
      <c r="AG79" s="33">
        <f t="shared" ref="AG79:AG83" si="286">IFERROR(AF79/AD79,"n.a.")</f>
        <v>1</v>
      </c>
      <c r="AI79" s="23">
        <f>+_xlfn.XLOOKUP($B79,Expenses_FY25!$B:$B,Expenses_FY25!V:V)/1000</f>
        <v>19.708942428574705</v>
      </c>
      <c r="AJ79" s="25"/>
      <c r="AK79" s="8">
        <f t="shared" ref="AK79:AK84" si="287">AI79-AJ79</f>
        <v>19.708942428574705</v>
      </c>
      <c r="AL79" s="33">
        <f t="shared" ref="AL79:AL83" si="288">IFERROR(AK79/AI79,"n.a.")</f>
        <v>1</v>
      </c>
      <c r="AN79" s="23">
        <f>+_xlfn.XLOOKUP($B79,Expenses_FY25!$B:$B,Expenses_FY25!W:W)/1000</f>
        <v>20.338045748376029</v>
      </c>
      <c r="AO79" s="25"/>
      <c r="AP79" s="8">
        <f t="shared" ref="AP79:AP84" si="289">AN79-AO79</f>
        <v>20.338045748376029</v>
      </c>
      <c r="AQ79" s="33">
        <f t="shared" ref="AQ79:AQ83" si="290">IFERROR(AP79/AN79,"n.a.")</f>
        <v>1</v>
      </c>
      <c r="AS79" s="23">
        <f>+_xlfn.XLOOKUP($B79,Expenses_FY25!$B:$B,Expenses_FY25!X:X)/1000</f>
        <v>22.44233069467257</v>
      </c>
      <c r="AT79" s="25"/>
      <c r="AU79" s="8">
        <f t="shared" ref="AU79:AU84" si="291">AS79-AT79</f>
        <v>22.44233069467257</v>
      </c>
      <c r="AV79" s="33">
        <f t="shared" ref="AV79:AV83" si="292">IFERROR(AU79/AS79,"n.a.")</f>
        <v>1</v>
      </c>
      <c r="AX79" s="23">
        <f>+_xlfn.XLOOKUP($B79,Expenses_FY25!$B:$B,Expenses_FY25!Y:Y)/1000</f>
        <v>21.755102044963852</v>
      </c>
      <c r="AY79" s="25"/>
      <c r="AZ79" s="8">
        <f t="shared" ref="AZ79:AZ84" si="293">AX79-AY79</f>
        <v>21.755102044963852</v>
      </c>
      <c r="BA79" s="33">
        <f t="shared" ref="BA79:BA83" si="294">IFERROR(AZ79/AX79,"n.a.")</f>
        <v>1</v>
      </c>
      <c r="BC79" s="23">
        <f>+_xlfn.XLOOKUP($B79,Expenses_FY25!$B:$B,Expenses_FY25!Z:Z)/1000</f>
        <v>22.104589866279547</v>
      </c>
      <c r="BD79" s="25"/>
      <c r="BE79" s="8">
        <f t="shared" ref="BE79:BE84" si="295">BC79-BD79</f>
        <v>22.104589866279547</v>
      </c>
      <c r="BF79" s="33">
        <f t="shared" ref="BF79:BF83" si="296">IFERROR(BE79/BC79,"n.a.")</f>
        <v>1</v>
      </c>
      <c r="BH79" s="23">
        <f>+_xlfn.XLOOKUP($B79,Expenses_FY25!$B:$B,Expenses_FY25!AA:AA)/1000</f>
        <v>22.753413984173726</v>
      </c>
      <c r="BI79" s="25"/>
      <c r="BJ79" s="8">
        <f t="shared" ref="BJ79:BJ84" si="297">BH79-BI79</f>
        <v>22.753413984173726</v>
      </c>
      <c r="BK79" s="33">
        <f t="shared" ref="BK79:BK83" si="298">IFERROR(BJ79/BH79,"n.a.")</f>
        <v>1</v>
      </c>
      <c r="BN79" s="38">
        <f t="shared" ref="BN79:BO83" si="299">+T79+Y79+AD79</f>
        <v>55.351870801971756</v>
      </c>
      <c r="BO79" s="38">
        <f t="shared" si="299"/>
        <v>0</v>
      </c>
      <c r="BP79" s="8">
        <f t="shared" ref="BP79:BP84" si="300">BN79-BO79</f>
        <v>55.351870801971756</v>
      </c>
      <c r="BQ79" s="33">
        <f t="shared" ref="BQ79:BQ83" si="301">IFERROR(BP79/BN79,"n.a.")</f>
        <v>1</v>
      </c>
    </row>
    <row r="80" spans="2:72" x14ac:dyDescent="0.25">
      <c r="B80" s="310">
        <f>+MAX($B$1:B79)+1</f>
        <v>76</v>
      </c>
      <c r="C80" s="15" t="s">
        <v>118</v>
      </c>
      <c r="E80" s="23">
        <f>+_xlfn.XLOOKUP($B80,Expenses_FY25!$B:$B,Expenses_FY25!N:N)/1000</f>
        <v>8.7856719410313758E-5</v>
      </c>
      <c r="F80" s="25"/>
      <c r="G80" s="8">
        <f t="shared" si="275"/>
        <v>8.7856719410313758E-5</v>
      </c>
      <c r="H80" s="33">
        <f t="shared" si="276"/>
        <v>1</v>
      </c>
      <c r="J80" s="23">
        <f>+_xlfn.XLOOKUP($B80,Expenses_FY25!$B:$B,Expenses_FY25!S:S)/1000</f>
        <v>23.297774150015492</v>
      </c>
      <c r="K80" s="25"/>
      <c r="L80" s="8">
        <f t="shared" si="277"/>
        <v>23.297774150015492</v>
      </c>
      <c r="M80" s="33">
        <f t="shared" si="278"/>
        <v>1</v>
      </c>
      <c r="N80" s="275"/>
      <c r="O80" s="23">
        <f>+_xlfn.XLOOKUP($B80,Expenses_FY25!$B:$B,Expenses_FY25!X:X)/1000</f>
        <v>23.254479902225963</v>
      </c>
      <c r="P80" s="25"/>
      <c r="Q80" s="8">
        <f t="shared" si="279"/>
        <v>23.254479902225963</v>
      </c>
      <c r="R80" s="33">
        <f t="shared" si="280"/>
        <v>1</v>
      </c>
      <c r="S80" s="275"/>
      <c r="T80" s="23">
        <f>+_xlfn.XLOOKUP($B80,Expenses_FY25!$B:$B,Expenses_FY25!S:S)/1000</f>
        <v>23.297774150015492</v>
      </c>
      <c r="U80" s="25"/>
      <c r="V80" s="8">
        <f t="shared" si="281"/>
        <v>23.297774150015492</v>
      </c>
      <c r="W80" s="33">
        <f t="shared" si="282"/>
        <v>1</v>
      </c>
      <c r="Y80" s="23">
        <f>+_xlfn.XLOOKUP($B80,Expenses_FY25!$B:$B,Expenses_FY25!T:T)/1000</f>
        <v>23.297774150015492</v>
      </c>
      <c r="Z80" s="25"/>
      <c r="AA80" s="8">
        <f t="shared" si="283"/>
        <v>23.297774150015492</v>
      </c>
      <c r="AB80" s="33">
        <f t="shared" si="284"/>
        <v>1</v>
      </c>
      <c r="AD80" s="23">
        <f>+_xlfn.XLOOKUP($B80,Expenses_FY25!$B:$B,Expenses_FY25!U:U)/1000</f>
        <v>23.297774150015492</v>
      </c>
      <c r="AE80" s="25"/>
      <c r="AF80" s="8">
        <f t="shared" si="285"/>
        <v>23.297774150015492</v>
      </c>
      <c r="AG80" s="33">
        <f t="shared" si="286"/>
        <v>1</v>
      </c>
      <c r="AI80" s="23">
        <f>+_xlfn.XLOOKUP($B80,Expenses_FY25!$B:$B,Expenses_FY25!V:V)/1000</f>
        <v>23.254479902225963</v>
      </c>
      <c r="AJ80" s="25"/>
      <c r="AK80" s="8">
        <f t="shared" si="287"/>
        <v>23.254479902225963</v>
      </c>
      <c r="AL80" s="33">
        <f t="shared" si="288"/>
        <v>1</v>
      </c>
      <c r="AN80" s="23">
        <f>+_xlfn.XLOOKUP($B80,Expenses_FY25!$B:$B,Expenses_FY25!W:W)/1000</f>
        <v>23.254479902225963</v>
      </c>
      <c r="AO80" s="25"/>
      <c r="AP80" s="8">
        <f t="shared" si="289"/>
        <v>23.254479902225963</v>
      </c>
      <c r="AQ80" s="33">
        <f t="shared" si="290"/>
        <v>1</v>
      </c>
      <c r="AS80" s="23">
        <f>+_xlfn.XLOOKUP($B80,Expenses_FY25!$B:$B,Expenses_FY25!X:X)/1000</f>
        <v>23.254479902225963</v>
      </c>
      <c r="AT80" s="25"/>
      <c r="AU80" s="8">
        <f t="shared" si="291"/>
        <v>23.254479902225963</v>
      </c>
      <c r="AV80" s="33">
        <f t="shared" si="292"/>
        <v>1</v>
      </c>
      <c r="AX80" s="23">
        <f>+_xlfn.XLOOKUP($B80,Expenses_FY25!$B:$B,Expenses_FY25!Y:Y)/1000</f>
        <v>23.254479902225963</v>
      </c>
      <c r="AY80" s="25"/>
      <c r="AZ80" s="8">
        <f t="shared" si="293"/>
        <v>23.254479902225963</v>
      </c>
      <c r="BA80" s="33">
        <f t="shared" si="294"/>
        <v>1</v>
      </c>
      <c r="BC80" s="23">
        <f>+_xlfn.XLOOKUP($B80,Expenses_FY25!$B:$B,Expenses_FY25!Z:Z)/1000</f>
        <v>23.254479902225963</v>
      </c>
      <c r="BD80" s="25"/>
      <c r="BE80" s="8">
        <f t="shared" si="295"/>
        <v>23.254479902225963</v>
      </c>
      <c r="BF80" s="33">
        <f t="shared" si="296"/>
        <v>1</v>
      </c>
      <c r="BH80" s="23">
        <f>+_xlfn.XLOOKUP($B80,Expenses_FY25!$B:$B,Expenses_FY25!AA:AA)/1000</f>
        <v>24.650838332145835</v>
      </c>
      <c r="BI80" s="25"/>
      <c r="BJ80" s="8">
        <f t="shared" si="297"/>
        <v>24.650838332145835</v>
      </c>
      <c r="BK80" s="33">
        <f t="shared" si="298"/>
        <v>1</v>
      </c>
      <c r="BN80" s="38">
        <f t="shared" si="299"/>
        <v>69.893322450046469</v>
      </c>
      <c r="BO80" s="38">
        <f t="shared" si="299"/>
        <v>0</v>
      </c>
      <c r="BP80" s="8">
        <f t="shared" si="300"/>
        <v>69.893322450046469</v>
      </c>
      <c r="BQ80" s="33">
        <f t="shared" si="301"/>
        <v>1</v>
      </c>
    </row>
    <row r="81" spans="1:69" x14ac:dyDescent="0.25">
      <c r="B81" s="310">
        <f>+MAX($B$1:B80)+1</f>
        <v>77</v>
      </c>
      <c r="C81" s="15" t="s">
        <v>84</v>
      </c>
      <c r="E81" s="23">
        <f>+_xlfn.XLOOKUP($B81,Expenses_FY25!$B:$B,Expenses_FY25!N:N)/1000</f>
        <v>8.3333333333333331E-5</v>
      </c>
      <c r="F81" s="25"/>
      <c r="G81" s="8">
        <f t="shared" si="275"/>
        <v>8.3333333333333331E-5</v>
      </c>
      <c r="H81" s="33">
        <f t="shared" si="276"/>
        <v>1</v>
      </c>
      <c r="J81" s="23">
        <f>+_xlfn.XLOOKUP($B81,Expenses_FY25!$B:$B,Expenses_FY25!S:S)/1000</f>
        <v>10.763500000000001</v>
      </c>
      <c r="K81" s="25"/>
      <c r="L81" s="8">
        <f t="shared" si="277"/>
        <v>10.763500000000001</v>
      </c>
      <c r="M81" s="33">
        <f t="shared" si="278"/>
        <v>1</v>
      </c>
      <c r="N81" s="275"/>
      <c r="O81" s="23">
        <f>+_xlfn.XLOOKUP($B81,Expenses_FY25!$B:$B,Expenses_FY25!X:X)/1000</f>
        <v>10.763500000000001</v>
      </c>
      <c r="P81" s="25"/>
      <c r="Q81" s="8">
        <f t="shared" si="279"/>
        <v>10.763500000000001</v>
      </c>
      <c r="R81" s="33">
        <f t="shared" si="280"/>
        <v>1</v>
      </c>
      <c r="S81" s="275"/>
      <c r="T81" s="23">
        <f>+_xlfn.XLOOKUP($B81,Expenses_FY25!$B:$B,Expenses_FY25!S:S)/1000</f>
        <v>10.763500000000001</v>
      </c>
      <c r="U81" s="25"/>
      <c r="V81" s="8">
        <f t="shared" si="281"/>
        <v>10.763500000000001</v>
      </c>
      <c r="W81" s="33">
        <f t="shared" si="282"/>
        <v>1</v>
      </c>
      <c r="Y81" s="23">
        <f>+_xlfn.XLOOKUP($B81,Expenses_FY25!$B:$B,Expenses_FY25!T:T)/1000</f>
        <v>10.763500000000001</v>
      </c>
      <c r="Z81" s="25"/>
      <c r="AA81" s="8">
        <f t="shared" si="283"/>
        <v>10.763500000000001</v>
      </c>
      <c r="AB81" s="33">
        <f t="shared" si="284"/>
        <v>1</v>
      </c>
      <c r="AD81" s="23">
        <f>+_xlfn.XLOOKUP($B81,Expenses_FY25!$B:$B,Expenses_FY25!U:U)/1000</f>
        <v>10.763500000000001</v>
      </c>
      <c r="AE81" s="25"/>
      <c r="AF81" s="8">
        <f t="shared" si="285"/>
        <v>10.763500000000001</v>
      </c>
      <c r="AG81" s="33">
        <f t="shared" si="286"/>
        <v>1</v>
      </c>
      <c r="AI81" s="23">
        <f>+_xlfn.XLOOKUP($B81,Expenses_FY25!$B:$B,Expenses_FY25!V:V)/1000</f>
        <v>10.763500000000001</v>
      </c>
      <c r="AJ81" s="25"/>
      <c r="AK81" s="8">
        <f t="shared" si="287"/>
        <v>10.763500000000001</v>
      </c>
      <c r="AL81" s="33">
        <f t="shared" si="288"/>
        <v>1</v>
      </c>
      <c r="AN81" s="23">
        <f>+_xlfn.XLOOKUP($B81,Expenses_FY25!$B:$B,Expenses_FY25!W:W)/1000</f>
        <v>10.763500000000001</v>
      </c>
      <c r="AO81" s="25"/>
      <c r="AP81" s="8">
        <f t="shared" si="289"/>
        <v>10.763500000000001</v>
      </c>
      <c r="AQ81" s="33">
        <f t="shared" si="290"/>
        <v>1</v>
      </c>
      <c r="AS81" s="23">
        <f>+_xlfn.XLOOKUP($B81,Expenses_FY25!$B:$B,Expenses_FY25!X:X)/1000</f>
        <v>10.763500000000001</v>
      </c>
      <c r="AT81" s="25"/>
      <c r="AU81" s="8">
        <f t="shared" si="291"/>
        <v>10.763500000000001</v>
      </c>
      <c r="AV81" s="33">
        <f t="shared" si="292"/>
        <v>1</v>
      </c>
      <c r="AX81" s="23">
        <f>+_xlfn.XLOOKUP($B81,Expenses_FY25!$B:$B,Expenses_FY25!Y:Y)/1000</f>
        <v>10.763500000000001</v>
      </c>
      <c r="AY81" s="25"/>
      <c r="AZ81" s="8">
        <f t="shared" si="293"/>
        <v>10.763500000000001</v>
      </c>
      <c r="BA81" s="33">
        <f t="shared" si="294"/>
        <v>1</v>
      </c>
      <c r="BC81" s="23">
        <f>+_xlfn.XLOOKUP($B81,Expenses_FY25!$B:$B,Expenses_FY25!Z:Z)/1000</f>
        <v>10.763500000000001</v>
      </c>
      <c r="BD81" s="25"/>
      <c r="BE81" s="8">
        <f t="shared" si="295"/>
        <v>10.763500000000001</v>
      </c>
      <c r="BF81" s="33">
        <f t="shared" si="296"/>
        <v>1</v>
      </c>
      <c r="BH81" s="23">
        <f>+_xlfn.XLOOKUP($B81,Expenses_FY25!$B:$B,Expenses_FY25!AA:AA)/1000</f>
        <v>10.763500000000001</v>
      </c>
      <c r="BI81" s="25"/>
      <c r="BJ81" s="8">
        <f t="shared" si="297"/>
        <v>10.763500000000001</v>
      </c>
      <c r="BK81" s="33">
        <f t="shared" si="298"/>
        <v>1</v>
      </c>
      <c r="BN81" s="38">
        <f t="shared" si="299"/>
        <v>32.290500000000002</v>
      </c>
      <c r="BO81" s="38">
        <f t="shared" si="299"/>
        <v>0</v>
      </c>
      <c r="BP81" s="8">
        <f t="shared" si="300"/>
        <v>32.290500000000002</v>
      </c>
      <c r="BQ81" s="33">
        <f t="shared" si="301"/>
        <v>1</v>
      </c>
    </row>
    <row r="82" spans="1:69" x14ac:dyDescent="0.25">
      <c r="B82" s="310">
        <f>+MAX($B$1:B81)+1</f>
        <v>78</v>
      </c>
      <c r="C82" s="15" t="s">
        <v>119</v>
      </c>
      <c r="E82" s="23">
        <f>+_xlfn.XLOOKUP($B82,Expenses_FY25!$B:$B,Expenses_FY25!N:N)/1000</f>
        <v>8.5870392715240674E-5</v>
      </c>
      <c r="F82" s="25"/>
      <c r="G82" s="8">
        <f t="shared" si="275"/>
        <v>8.5870392715240674E-5</v>
      </c>
      <c r="H82" s="33">
        <f t="shared" si="276"/>
        <v>1</v>
      </c>
      <c r="J82" s="23">
        <f>+_xlfn.XLOOKUP($B82,Expenses_FY25!$B:$B,Expenses_FY25!S:S)/1000</f>
        <v>0.82163664234732692</v>
      </c>
      <c r="K82" s="25"/>
      <c r="L82" s="8">
        <f t="shared" si="277"/>
        <v>0.82163664234732692</v>
      </c>
      <c r="M82" s="33">
        <f t="shared" si="278"/>
        <v>1</v>
      </c>
      <c r="N82" s="275"/>
      <c r="O82" s="23">
        <f>+_xlfn.XLOOKUP($B82,Expenses_FY25!$B:$B,Expenses_FY25!X:X)/1000</f>
        <v>0.91813641581445316</v>
      </c>
      <c r="P82" s="25"/>
      <c r="Q82" s="8">
        <f t="shared" si="279"/>
        <v>0.91813641581445316</v>
      </c>
      <c r="R82" s="33">
        <f t="shared" si="280"/>
        <v>1</v>
      </c>
      <c r="S82" s="275"/>
      <c r="T82" s="23">
        <f>+_xlfn.XLOOKUP($B82,Expenses_FY25!$B:$B,Expenses_FY25!S:S)/1000</f>
        <v>0.82163664234732692</v>
      </c>
      <c r="U82" s="25"/>
      <c r="V82" s="8">
        <f t="shared" si="281"/>
        <v>0.82163664234732692</v>
      </c>
      <c r="W82" s="33">
        <f t="shared" si="282"/>
        <v>1</v>
      </c>
      <c r="Y82" s="23">
        <f>+_xlfn.XLOOKUP($B82,Expenses_FY25!$B:$B,Expenses_FY25!T:T)/1000</f>
        <v>0.8348855171069991</v>
      </c>
      <c r="Z82" s="25"/>
      <c r="AA82" s="8">
        <f t="shared" si="283"/>
        <v>0.8348855171069991</v>
      </c>
      <c r="AB82" s="33">
        <f t="shared" si="284"/>
        <v>1</v>
      </c>
      <c r="AD82" s="23">
        <f>+_xlfn.XLOOKUP($B82,Expenses_FY25!$B:$B,Expenses_FY25!U:U)/1000</f>
        <v>0.84813439559111603</v>
      </c>
      <c r="AE82" s="25"/>
      <c r="AF82" s="8">
        <f t="shared" si="285"/>
        <v>0.84813439559111603</v>
      </c>
      <c r="AG82" s="33">
        <f t="shared" si="286"/>
        <v>1</v>
      </c>
      <c r="AI82" s="23">
        <f>+_xlfn.XLOOKUP($B82,Expenses_FY25!$B:$B,Expenses_FY25!V:V)/1000</f>
        <v>0.8605611198279407</v>
      </c>
      <c r="AJ82" s="25"/>
      <c r="AK82" s="8">
        <f t="shared" si="287"/>
        <v>0.8605611198279407</v>
      </c>
      <c r="AL82" s="33">
        <f t="shared" si="288"/>
        <v>1</v>
      </c>
      <c r="AN82" s="23">
        <f>+_xlfn.XLOOKUP($B82,Expenses_FY25!$B:$B,Expenses_FY25!W:W)/1000</f>
        <v>0.87381236930936435</v>
      </c>
      <c r="AO82" s="25"/>
      <c r="AP82" s="8">
        <f t="shared" si="289"/>
        <v>0.87381236930936435</v>
      </c>
      <c r="AQ82" s="33">
        <f t="shared" si="290"/>
        <v>1</v>
      </c>
      <c r="AS82" s="23">
        <f>+_xlfn.XLOOKUP($B82,Expenses_FY25!$B:$B,Expenses_FY25!X:X)/1000</f>
        <v>0.91813641581445316</v>
      </c>
      <c r="AT82" s="25"/>
      <c r="AU82" s="8">
        <f t="shared" si="291"/>
        <v>0.91813641581445316</v>
      </c>
      <c r="AV82" s="33">
        <f t="shared" si="292"/>
        <v>1</v>
      </c>
      <c r="AX82" s="23">
        <f>+_xlfn.XLOOKUP($B82,Expenses_FY25!$B:$B,Expenses_FY25!Y:Y)/1000</f>
        <v>0.90366083127780161</v>
      </c>
      <c r="AY82" s="25"/>
      <c r="AZ82" s="8">
        <f t="shared" si="293"/>
        <v>0.90366083127780161</v>
      </c>
      <c r="BA82" s="33">
        <f t="shared" si="294"/>
        <v>1</v>
      </c>
      <c r="BC82" s="23">
        <f>+_xlfn.XLOOKUP($B82,Expenses_FY25!$B:$B,Expenses_FY25!Z:Z)/1000</f>
        <v>0.91102234116847591</v>
      </c>
      <c r="BD82" s="25"/>
      <c r="BE82" s="8">
        <f t="shared" si="295"/>
        <v>0.91102234116847591</v>
      </c>
      <c r="BF82" s="33">
        <f t="shared" si="296"/>
        <v>1</v>
      </c>
      <c r="BH82" s="23">
        <f>+_xlfn.XLOOKUP($B82,Expenses_FY25!$B:$B,Expenses_FY25!AA:AA)/1000</f>
        <v>0.91838385008949897</v>
      </c>
      <c r="BI82" s="25"/>
      <c r="BJ82" s="8">
        <f t="shared" si="297"/>
        <v>0.91838385008949897</v>
      </c>
      <c r="BK82" s="33">
        <f t="shared" si="298"/>
        <v>1</v>
      </c>
      <c r="BN82" s="38">
        <f t="shared" si="299"/>
        <v>2.5046565550454423</v>
      </c>
      <c r="BO82" s="38">
        <f t="shared" si="299"/>
        <v>0</v>
      </c>
      <c r="BP82" s="8">
        <f t="shared" si="300"/>
        <v>2.5046565550454423</v>
      </c>
      <c r="BQ82" s="33">
        <f t="shared" si="301"/>
        <v>1</v>
      </c>
    </row>
    <row r="83" spans="1:69" x14ac:dyDescent="0.25">
      <c r="B83" s="310">
        <f>+MAX($B$1:B82)+1</f>
        <v>79</v>
      </c>
      <c r="C83" s="15" t="s">
        <v>85</v>
      </c>
      <c r="E83" s="23">
        <f>+_xlfn.XLOOKUP($B83,Expenses_FY25!$B:$B,Expenses_FY25!N:N)/1000</f>
        <v>9.6225715089659939E-5</v>
      </c>
      <c r="F83" s="25"/>
      <c r="G83" s="8">
        <f t="shared" si="275"/>
        <v>9.6225715089659939E-5</v>
      </c>
      <c r="H83" s="33">
        <f t="shared" si="276"/>
        <v>1</v>
      </c>
      <c r="J83" s="23">
        <f>+_xlfn.XLOOKUP($B83,Expenses_FY25!$B:$B,Expenses_FY25!S:S)/1000</f>
        <v>2.8989975269068662</v>
      </c>
      <c r="K83" s="25"/>
      <c r="L83" s="8">
        <f t="shared" si="277"/>
        <v>2.8989975269068662</v>
      </c>
      <c r="M83" s="33">
        <f t="shared" si="278"/>
        <v>1</v>
      </c>
      <c r="N83" s="275"/>
      <c r="O83" s="23">
        <f>+_xlfn.XLOOKUP($B83,Expenses_FY25!$B:$B,Expenses_FY25!X:X)/1000</f>
        <v>5.2527613797887494</v>
      </c>
      <c r="P83" s="25"/>
      <c r="Q83" s="8">
        <f t="shared" si="279"/>
        <v>5.2527613797887494</v>
      </c>
      <c r="R83" s="33">
        <f t="shared" si="280"/>
        <v>1</v>
      </c>
      <c r="S83" s="275"/>
      <c r="T83" s="23">
        <f>+_xlfn.XLOOKUP($B83,Expenses_FY25!$B:$B,Expenses_FY25!S:S)/1000</f>
        <v>2.8989975269068662</v>
      </c>
      <c r="U83" s="25"/>
      <c r="V83" s="8">
        <f t="shared" si="281"/>
        <v>2.8989975269068662</v>
      </c>
      <c r="W83" s="33">
        <f t="shared" si="282"/>
        <v>1</v>
      </c>
      <c r="Y83" s="23">
        <f>+_xlfn.XLOOKUP($B83,Expenses_FY25!$B:$B,Expenses_FY25!T:T)/1000</f>
        <v>2.8989975269068662</v>
      </c>
      <c r="Z83" s="25"/>
      <c r="AA83" s="8">
        <f t="shared" si="283"/>
        <v>2.8989975269068662</v>
      </c>
      <c r="AB83" s="33">
        <f t="shared" si="284"/>
        <v>1</v>
      </c>
      <c r="AD83" s="23">
        <f>+_xlfn.XLOOKUP($B83,Expenses_FY25!$B:$B,Expenses_FY25!U:U)/1000</f>
        <v>2.8989975269068662</v>
      </c>
      <c r="AE83" s="25"/>
      <c r="AF83" s="8">
        <f t="shared" si="285"/>
        <v>2.8989975269068662</v>
      </c>
      <c r="AG83" s="33">
        <f t="shared" si="286"/>
        <v>1</v>
      </c>
      <c r="AI83" s="23">
        <f>+_xlfn.XLOOKUP($B83,Expenses_FY25!$B:$B,Expenses_FY25!V:V)/1000</f>
        <v>5.2527613797887494</v>
      </c>
      <c r="AJ83" s="25"/>
      <c r="AK83" s="8">
        <f t="shared" si="287"/>
        <v>5.2527613797887494</v>
      </c>
      <c r="AL83" s="33">
        <f t="shared" si="288"/>
        <v>1</v>
      </c>
      <c r="AN83" s="23">
        <f>+_xlfn.XLOOKUP($B83,Expenses_FY25!$B:$B,Expenses_FY25!W:W)/1000</f>
        <v>5.2527613797887494</v>
      </c>
      <c r="AO83" s="25"/>
      <c r="AP83" s="8">
        <f t="shared" si="289"/>
        <v>5.2527613797887494</v>
      </c>
      <c r="AQ83" s="33">
        <f t="shared" si="290"/>
        <v>1</v>
      </c>
      <c r="AS83" s="23">
        <f>+_xlfn.XLOOKUP($B83,Expenses_FY25!$B:$B,Expenses_FY25!X:X)/1000</f>
        <v>5.2527613797887494</v>
      </c>
      <c r="AT83" s="25"/>
      <c r="AU83" s="8">
        <f t="shared" si="291"/>
        <v>5.2527613797887494</v>
      </c>
      <c r="AV83" s="33">
        <f t="shared" si="292"/>
        <v>1</v>
      </c>
      <c r="AX83" s="23">
        <f>+_xlfn.XLOOKUP($B83,Expenses_FY25!$B:$B,Expenses_FY25!Y:Y)/1000</f>
        <v>8.7703965761319651</v>
      </c>
      <c r="AY83" s="25"/>
      <c r="AZ83" s="8">
        <f t="shared" si="293"/>
        <v>8.7703965761319651</v>
      </c>
      <c r="BA83" s="33">
        <f t="shared" si="294"/>
        <v>1</v>
      </c>
      <c r="BC83" s="23">
        <f>+_xlfn.XLOOKUP($B83,Expenses_FY25!$B:$B,Expenses_FY25!Z:Z)/1000</f>
        <v>8.7703965761319651</v>
      </c>
      <c r="BD83" s="25"/>
      <c r="BE83" s="8">
        <f t="shared" si="295"/>
        <v>8.7703965761319651</v>
      </c>
      <c r="BF83" s="33">
        <f t="shared" si="296"/>
        <v>1</v>
      </c>
      <c r="BH83" s="23">
        <f>+_xlfn.XLOOKUP($B83,Expenses_FY25!$B:$B,Expenses_FY25!AA:AA)/1000</f>
        <v>8.7703965761319651</v>
      </c>
      <c r="BI83" s="25"/>
      <c r="BJ83" s="8">
        <f t="shared" si="297"/>
        <v>8.7703965761319651</v>
      </c>
      <c r="BK83" s="33">
        <f t="shared" si="298"/>
        <v>1</v>
      </c>
      <c r="BN83" s="38">
        <f t="shared" si="299"/>
        <v>8.6969925807205986</v>
      </c>
      <c r="BO83" s="38">
        <f t="shared" si="299"/>
        <v>0</v>
      </c>
      <c r="BP83" s="8">
        <f t="shared" si="300"/>
        <v>8.6969925807205986</v>
      </c>
      <c r="BQ83" s="33">
        <f t="shared" si="301"/>
        <v>1</v>
      </c>
    </row>
    <row r="84" spans="1:69" ht="15.75" thickBot="1" x14ac:dyDescent="0.3">
      <c r="B84" s="326"/>
      <c r="C84" s="95" t="s">
        <v>120</v>
      </c>
      <c r="E84" s="30">
        <f>SUM(E79:E83)</f>
        <v>4.4280591089151911E-4</v>
      </c>
      <c r="F84" s="30">
        <f>SUM(F79:F83)</f>
        <v>0</v>
      </c>
      <c r="G84" s="30">
        <f t="shared" si="275"/>
        <v>4.4280591089151911E-4</v>
      </c>
      <c r="H84" s="37">
        <f>IFERROR(G84/E84,"")</f>
        <v>1</v>
      </c>
      <c r="J84" s="30">
        <f>SUM(J79:J83)</f>
        <v>55.60354128114632</v>
      </c>
      <c r="K84" s="30">
        <f>SUM(K79:K83)</f>
        <v>0</v>
      </c>
      <c r="L84" s="30">
        <f t="shared" si="277"/>
        <v>55.60354128114632</v>
      </c>
      <c r="M84" s="37">
        <f>IFERROR(L84/J84,"")</f>
        <v>1</v>
      </c>
      <c r="N84" s="276"/>
      <c r="O84" s="30">
        <f>SUM(O79:O83)</f>
        <v>62.631208392501733</v>
      </c>
      <c r="P84" s="30">
        <f>SUM(P79:P83)</f>
        <v>0</v>
      </c>
      <c r="Q84" s="30">
        <f t="shared" si="279"/>
        <v>62.631208392501733</v>
      </c>
      <c r="R84" s="37">
        <f>IFERROR(Q84/O84,"")</f>
        <v>1</v>
      </c>
      <c r="S84" s="276"/>
      <c r="T84" s="30">
        <f>SUM(T79:T83)</f>
        <v>55.60354128114632</v>
      </c>
      <c r="U84" s="30">
        <f>SUM(U79:U83)</f>
        <v>0</v>
      </c>
      <c r="V84" s="30">
        <f t="shared" si="281"/>
        <v>55.60354128114632</v>
      </c>
      <c r="W84" s="37">
        <f>IFERROR(V84/T84,"")</f>
        <v>1</v>
      </c>
      <c r="Y84" s="30">
        <f>SUM(Y79:Y83)</f>
        <v>56.245780735747253</v>
      </c>
      <c r="Z84" s="30">
        <f>SUM(Z79:Z83)</f>
        <v>0</v>
      </c>
      <c r="AA84" s="30">
        <f t="shared" si="283"/>
        <v>56.245780735747253</v>
      </c>
      <c r="AB84" s="37">
        <f>IFERROR(AA84/Y84,"")</f>
        <v>1</v>
      </c>
      <c r="AD84" s="30">
        <f>SUM(AD79:AD83)</f>
        <v>56.888020370890708</v>
      </c>
      <c r="AE84" s="40">
        <f>SUM(AE79:AE83)</f>
        <v>0</v>
      </c>
      <c r="AF84" s="30">
        <f t="shared" si="285"/>
        <v>56.888020370890708</v>
      </c>
      <c r="AG84" s="37">
        <f>IFERROR(AF84/AD84,"")</f>
        <v>1</v>
      </c>
      <c r="AI84" s="30">
        <f>SUM(AI79:AI83)</f>
        <v>59.840244830417362</v>
      </c>
      <c r="AJ84" s="40">
        <f>SUM(AJ79:AJ83)</f>
        <v>0</v>
      </c>
      <c r="AK84" s="30">
        <f t="shared" si="287"/>
        <v>59.840244830417362</v>
      </c>
      <c r="AL84" s="37">
        <f>IFERROR(AK84/AI84,"")</f>
        <v>1</v>
      </c>
      <c r="AN84" s="30">
        <f>SUM(AN79:AN83)</f>
        <v>60.482599399700106</v>
      </c>
      <c r="AO84" s="40">
        <f>SUM(AO79:AO83)</f>
        <v>0</v>
      </c>
      <c r="AP84" s="30">
        <f t="shared" si="289"/>
        <v>60.482599399700106</v>
      </c>
      <c r="AQ84" s="37">
        <f>IFERROR(AP84/AN84,"")</f>
        <v>1</v>
      </c>
      <c r="AS84" s="30">
        <f>SUM(AS79:AS83)</f>
        <v>62.631208392501733</v>
      </c>
      <c r="AT84" s="40">
        <f>SUM(AT79:AT83)</f>
        <v>0</v>
      </c>
      <c r="AU84" s="30">
        <f t="shared" si="291"/>
        <v>62.631208392501733</v>
      </c>
      <c r="AV84" s="37">
        <f>IFERROR(AU84/AS84,"")</f>
        <v>1</v>
      </c>
      <c r="AX84" s="30">
        <f>SUM(AX79:AX83)</f>
        <v>65.447139354599585</v>
      </c>
      <c r="AY84" s="40">
        <f>SUM(AY79:AY83)</f>
        <v>0</v>
      </c>
      <c r="AZ84" s="30">
        <f t="shared" si="293"/>
        <v>65.447139354599585</v>
      </c>
      <c r="BA84" s="37">
        <f>IFERROR(AZ84/AX84,"")</f>
        <v>1</v>
      </c>
      <c r="BC84" s="30">
        <f>SUM(BC79:BC83)</f>
        <v>65.803988685805948</v>
      </c>
      <c r="BD84" s="40">
        <f>SUM(BD79:BD83)</f>
        <v>0</v>
      </c>
      <c r="BE84" s="30">
        <f t="shared" si="295"/>
        <v>65.803988685805948</v>
      </c>
      <c r="BF84" s="37">
        <f>IFERROR(BE84/BC84,"")</f>
        <v>1</v>
      </c>
      <c r="BH84" s="30">
        <f>SUM(BH79:BH83)</f>
        <v>67.85653274254102</v>
      </c>
      <c r="BI84" s="40">
        <f>SUM(BI79:BI83)</f>
        <v>0</v>
      </c>
      <c r="BJ84" s="30">
        <f t="shared" si="297"/>
        <v>67.85653274254102</v>
      </c>
      <c r="BK84" s="37">
        <f>IFERROR(BJ84/BH84,"")</f>
        <v>1</v>
      </c>
      <c r="BN84" s="241">
        <f>SUM(BN79:BN83)</f>
        <v>168.73734238778428</v>
      </c>
      <c r="BO84" s="40">
        <f>SUM(BO79:BO83)</f>
        <v>0</v>
      </c>
      <c r="BP84" s="30">
        <f t="shared" si="300"/>
        <v>168.73734238778428</v>
      </c>
      <c r="BQ84" s="37">
        <f>IFERROR(BP84/BN84,"")</f>
        <v>1</v>
      </c>
    </row>
    <row r="85" spans="1:69" ht="15.75" thickTop="1" x14ac:dyDescent="0.25">
      <c r="B85" s="326"/>
      <c r="C85" s="95"/>
      <c r="E85" s="32"/>
      <c r="F85" s="32"/>
      <c r="G85" s="32"/>
      <c r="H85" s="34"/>
      <c r="J85" s="32"/>
      <c r="K85" s="32"/>
      <c r="L85" s="32"/>
      <c r="M85" s="34"/>
      <c r="N85" s="278"/>
      <c r="O85" s="32"/>
      <c r="P85" s="32"/>
      <c r="Q85" s="32"/>
      <c r="R85" s="34"/>
      <c r="S85" s="278"/>
      <c r="T85" s="32"/>
      <c r="U85" s="32"/>
      <c r="V85" s="32"/>
      <c r="W85" s="34"/>
      <c r="Y85" s="32"/>
      <c r="Z85" s="32"/>
      <c r="AA85" s="32"/>
      <c r="AB85" s="34"/>
      <c r="AD85" s="32"/>
      <c r="AE85" s="41"/>
      <c r="AF85" s="32"/>
      <c r="AG85" s="34"/>
      <c r="AI85" s="32"/>
      <c r="AJ85" s="41"/>
      <c r="AK85" s="32"/>
      <c r="AL85" s="34"/>
      <c r="AN85" s="32"/>
      <c r="AO85" s="41"/>
      <c r="AP85" s="32"/>
      <c r="AQ85" s="34"/>
      <c r="AS85" s="32"/>
      <c r="AT85" s="41"/>
      <c r="AU85" s="32"/>
      <c r="AV85" s="34"/>
      <c r="AX85" s="32"/>
      <c r="AY85" s="41"/>
      <c r="AZ85" s="32"/>
      <c r="BA85" s="34"/>
      <c r="BC85" s="32"/>
      <c r="BD85" s="41"/>
      <c r="BE85" s="32"/>
      <c r="BF85" s="34"/>
      <c r="BH85" s="32"/>
      <c r="BI85" s="41"/>
      <c r="BJ85" s="32"/>
      <c r="BK85" s="34"/>
      <c r="BN85" s="221"/>
      <c r="BO85" s="41"/>
      <c r="BP85" s="32"/>
      <c r="BQ85" s="34"/>
    </row>
    <row r="86" spans="1:69" s="5" customFormat="1" ht="15.75" thickBot="1" x14ac:dyDescent="0.3">
      <c r="B86" s="324"/>
      <c r="C86" s="5" t="s">
        <v>121</v>
      </c>
      <c r="E86" s="27">
        <f>+E16+E26+E54+E76+E84</f>
        <v>184.95300997744866</v>
      </c>
      <c r="F86" s="27">
        <f>+F16+F26+F54+F76+F84</f>
        <v>240.89044754000003</v>
      </c>
      <c r="G86" s="27">
        <f>E86-F86</f>
        <v>-55.937437562551366</v>
      </c>
      <c r="H86" s="28">
        <f>IFERROR(G86/E86,"")</f>
        <v>-0.30244134750427593</v>
      </c>
      <c r="J86" s="27">
        <f>+J16+J26+J54+J76+J84</f>
        <v>248.75902511935072</v>
      </c>
      <c r="K86" s="27">
        <f>+K16+K26+K54+K76+K84</f>
        <v>212.69859117999999</v>
      </c>
      <c r="L86" s="27">
        <f>J86-K86</f>
        <v>36.06043393935073</v>
      </c>
      <c r="M86" s="28">
        <f>IFERROR(L86/J86,"")</f>
        <v>0.14496130913059133</v>
      </c>
      <c r="N86" s="280"/>
      <c r="O86" s="27">
        <f>+O16+O26+O54+O76+O84</f>
        <v>255.78669223070614</v>
      </c>
      <c r="P86" s="27">
        <f>+P16+P26+P54+P76+P84</f>
        <v>209.84848421999999</v>
      </c>
      <c r="Q86" s="27">
        <f>O86-P86</f>
        <v>45.938208010706148</v>
      </c>
      <c r="R86" s="28">
        <f>IFERROR(Q86/O86,"")</f>
        <v>0.17959577024934628</v>
      </c>
      <c r="S86" s="280"/>
      <c r="T86" s="27">
        <f>+T16+T26+T54+T76+T84</f>
        <v>248.75902511935072</v>
      </c>
      <c r="U86" s="27">
        <f>+U16+U26+U54+U76+U84</f>
        <v>208.21589675999999</v>
      </c>
      <c r="V86" s="27">
        <f>T86-U86</f>
        <v>40.543128359350732</v>
      </c>
      <c r="W86" s="28">
        <f>IFERROR(V86/T86,"")</f>
        <v>0.16298153741316027</v>
      </c>
      <c r="Y86" s="27">
        <f>+Y16+Y26+Y54+Y76+Y84</f>
        <v>249.17793124061834</v>
      </c>
      <c r="Z86" s="27">
        <f>+Z16+Z26+Z54+Z76+Z84</f>
        <v>190.10331987000001</v>
      </c>
      <c r="AA86" s="27">
        <f>Y86-Z86</f>
        <v>59.074611370618328</v>
      </c>
      <c r="AB86" s="28">
        <f>IFERROR(AA86/Y86,"")</f>
        <v>0.23707802322820076</v>
      </c>
      <c r="AD86" s="27">
        <f>+AD16+AD26+AD54+AD76+AD84</f>
        <v>249.82017087576179</v>
      </c>
      <c r="AE86" s="27">
        <f>+AE16+AE26+AE54+AE76+AE84</f>
        <v>163.94244878999999</v>
      </c>
      <c r="AF86" s="27">
        <f>AD86-AE86</f>
        <v>85.877722085761803</v>
      </c>
      <c r="AG86" s="28">
        <f>IFERROR(AF86/AD86,"")</f>
        <v>0.3437581592579636</v>
      </c>
      <c r="AI86" s="27">
        <f>+AI16+AI26+AI54+AI76+AI84</f>
        <v>252.77239533528845</v>
      </c>
      <c r="AJ86" s="27">
        <f>+AJ16+AJ26+AJ54+AJ76+AJ84</f>
        <v>177.19946838000001</v>
      </c>
      <c r="AK86" s="27">
        <f>AI86-AJ86</f>
        <v>75.572926955288438</v>
      </c>
      <c r="AL86" s="28">
        <f>IFERROR(AK86/AI86,"")</f>
        <v>0.29897618707551182</v>
      </c>
      <c r="AN86" s="27">
        <f>+AN16+AN26+AN54+AN76+AN84</f>
        <v>253.41474990457118</v>
      </c>
      <c r="AO86" s="27">
        <f>+AO16+AO26+AO54+AO76+AO84</f>
        <v>146.06360243</v>
      </c>
      <c r="AP86" s="27">
        <f>AN86-AO86</f>
        <v>107.35114747457118</v>
      </c>
      <c r="AQ86" s="28">
        <f>IFERROR(AP86/AN86,"")</f>
        <v>0.42361838651852973</v>
      </c>
      <c r="AS86" s="27">
        <f>+AS16+AS26+AS54+AS76+AS84</f>
        <v>255.56335889737284</v>
      </c>
      <c r="AT86" s="27">
        <f>+AT16+AT26+AT54+AT76+AT84</f>
        <v>186.82214801000001</v>
      </c>
      <c r="AU86" s="27">
        <f>AS86-AT86</f>
        <v>68.74121088737283</v>
      </c>
      <c r="AV86" s="28">
        <f>IFERROR(AU86/AS86,"")</f>
        <v>0.26897913372228527</v>
      </c>
      <c r="AX86" s="27">
        <f>+AX16+AX26+AX54+AX76+AX84</f>
        <v>258.37928985947065</v>
      </c>
      <c r="AY86" s="27">
        <f>+AY16+AY26+AY54+AY76+AY84</f>
        <v>137.24653050000001</v>
      </c>
      <c r="AZ86" s="27">
        <f>AX86-AY86</f>
        <v>121.13275935947064</v>
      </c>
      <c r="BA86" s="28">
        <f>IFERROR(AZ86/AX86,"")</f>
        <v>0.46881760308789949</v>
      </c>
      <c r="BC86" s="27">
        <f>+BC16+BC26+BC54+BC76+BC84</f>
        <v>258.73613919067702</v>
      </c>
      <c r="BD86" s="27">
        <f>+BD16+BD26+BD54+BD76+BD84</f>
        <v>189.96143341999999</v>
      </c>
      <c r="BE86" s="27">
        <f>BC86-BD86</f>
        <v>68.774705770677031</v>
      </c>
      <c r="BF86" s="28">
        <f>IFERROR(BE86/BC86,"")</f>
        <v>0.26581020334385191</v>
      </c>
      <c r="BH86" s="27">
        <f>+BH16+BH26+BH54+BH76+BH84</f>
        <v>260.78868324741211</v>
      </c>
      <c r="BI86" s="27">
        <f>+BI16+BI26+BI54+BI76+BI84</f>
        <v>196.51139061999999</v>
      </c>
      <c r="BJ86" s="27">
        <f>BH86-BI86</f>
        <v>64.277292627412123</v>
      </c>
      <c r="BK86" s="28">
        <f>IFERROR(BJ86/BH86,"")</f>
        <v>0.24647270666431409</v>
      </c>
      <c r="BN86" s="243">
        <f>+BN16+BN26+BN54+BN76+BN84</f>
        <v>2412.7528984462374</v>
      </c>
      <c r="BO86" s="27">
        <f>+BO16+BO26+BO54+BO76+BO84</f>
        <v>2259.5037617200001</v>
      </c>
      <c r="BP86" s="27">
        <f>BN86-BO86</f>
        <v>153.24913672623734</v>
      </c>
      <c r="BQ86" s="28">
        <f>IFERROR(BP86/BN86,"")</f>
        <v>6.3516299918208202E-2</v>
      </c>
    </row>
    <row r="87" spans="1:69" x14ac:dyDescent="0.25">
      <c r="C87" s="16"/>
      <c r="D87" s="16"/>
      <c r="E87" s="97"/>
      <c r="F87" s="16"/>
      <c r="G87" s="16"/>
      <c r="H87" s="16"/>
      <c r="I87" s="16"/>
      <c r="J87" s="97"/>
      <c r="K87" s="16"/>
      <c r="L87" s="16"/>
      <c r="M87" s="16"/>
      <c r="N87" s="281"/>
      <c r="O87" s="97"/>
      <c r="P87" s="16"/>
      <c r="Q87" s="16"/>
      <c r="R87" s="16"/>
      <c r="S87" s="281"/>
      <c r="T87" s="97"/>
      <c r="U87" s="16"/>
      <c r="V87" s="16"/>
      <c r="W87" s="16"/>
      <c r="X87" s="16"/>
      <c r="Y87" s="16"/>
      <c r="Z87" s="16"/>
      <c r="AA87" s="16"/>
      <c r="AB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98">
        <f>(Expenses_FY25!D76/1000)-BN86</f>
        <v>1247.6709076122161</v>
      </c>
      <c r="BO87" s="16"/>
      <c r="BP87" s="16"/>
      <c r="BQ87" s="16"/>
    </row>
    <row r="88" spans="1:69" ht="15.75" x14ac:dyDescent="0.25">
      <c r="A88" s="220"/>
      <c r="E88" s="98"/>
      <c r="J88" s="98"/>
      <c r="O88" s="98"/>
      <c r="T88" s="98"/>
    </row>
    <row r="89" spans="1:69" ht="15.75" x14ac:dyDescent="0.25">
      <c r="A89" s="220"/>
    </row>
    <row r="90" spans="1:69" ht="15.75" x14ac:dyDescent="0.25">
      <c r="A90" s="220"/>
    </row>
  </sheetData>
  <mergeCells count="3">
    <mergeCell ref="B2:T2"/>
    <mergeCell ref="B3:T3"/>
    <mergeCell ref="B4:T4"/>
  </mergeCells>
  <pageMargins left="0.7" right="0.7" top="0.75" bottom="0.75" header="0.3" footer="0.3"/>
  <pageSetup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6E76-B46A-4B8B-AC44-066189026947}">
  <sheetPr>
    <tabColor rgb="FF0070C0"/>
    <pageSetUpPr fitToPage="1"/>
  </sheetPr>
  <dimension ref="B2:I37"/>
  <sheetViews>
    <sheetView showGridLines="0" zoomScale="70" zoomScaleNormal="70" zoomScaleSheetLayoutView="70" workbookViewId="0">
      <selection activeCell="J28" sqref="J28"/>
    </sheetView>
  </sheetViews>
  <sheetFormatPr defaultColWidth="8.85546875" defaultRowHeight="15" x14ac:dyDescent="0.25"/>
  <cols>
    <col min="1" max="1" width="3" customWidth="1"/>
    <col min="2" max="2" width="37.42578125" customWidth="1"/>
    <col min="3" max="3" width="1.42578125" customWidth="1"/>
    <col min="4" max="7" width="15.85546875" customWidth="1"/>
    <col min="8" max="8" width="12" style="36" customWidth="1"/>
    <col min="9" max="9" width="10.5703125" style="36" bestFit="1" customWidth="1"/>
    <col min="10" max="10" width="12.42578125" customWidth="1"/>
    <col min="11" max="11" width="12.85546875" customWidth="1"/>
    <col min="12" max="12" width="2.42578125" customWidth="1"/>
    <col min="13" max="13" width="21.42578125" customWidth="1"/>
    <col min="14" max="14" width="10" customWidth="1"/>
    <col min="15" max="15" width="13.140625" customWidth="1"/>
    <col min="16" max="16" width="12.5703125" customWidth="1"/>
    <col min="17" max="17" width="2.42578125" customWidth="1"/>
    <col min="18" max="18" width="25.5703125" customWidth="1"/>
    <col min="19" max="19" width="10.5703125" customWidth="1"/>
    <col min="20" max="21" width="13.42578125" customWidth="1"/>
    <col min="22" max="22" width="2.5703125" customWidth="1"/>
    <col min="23" max="23" width="21.42578125" customWidth="1"/>
    <col min="24" max="24" width="10.85546875" customWidth="1"/>
    <col min="25" max="25" width="13.140625" customWidth="1"/>
    <col min="26" max="26" width="13" customWidth="1"/>
    <col min="27" max="27" width="2.5703125" customWidth="1"/>
    <col min="28" max="28" width="22.42578125" customWidth="1"/>
    <col min="29" max="29" width="11.140625" customWidth="1"/>
    <col min="30" max="31" width="13.42578125" customWidth="1"/>
    <col min="32" max="32" width="2.5703125" customWidth="1"/>
    <col min="34" max="34" width="7.5703125" customWidth="1"/>
    <col min="44" max="44" width="10.85546875" customWidth="1"/>
    <col min="49" max="49" width="10.85546875" customWidth="1"/>
    <col min="54" max="54" width="10.85546875" customWidth="1"/>
  </cols>
  <sheetData>
    <row r="2" spans="2:9" ht="15.75" x14ac:dyDescent="0.25">
      <c r="B2" s="373" t="s">
        <v>1</v>
      </c>
      <c r="C2" s="373"/>
      <c r="D2" s="373"/>
    </row>
    <row r="3" spans="2:9" ht="15.75" x14ac:dyDescent="0.25">
      <c r="B3" s="160" t="s">
        <v>122</v>
      </c>
      <c r="C3" s="160"/>
      <c r="D3" s="160"/>
      <c r="F3" s="76"/>
    </row>
    <row r="4" spans="2:9" ht="15.75" x14ac:dyDescent="0.25">
      <c r="B4" s="374" t="s">
        <v>18</v>
      </c>
      <c r="C4" s="374"/>
      <c r="D4" s="374"/>
    </row>
    <row r="5" spans="2:9" ht="15.75" x14ac:dyDescent="0.25">
      <c r="B5" s="127">
        <f>Cover!L4</f>
        <v>45838</v>
      </c>
      <c r="C5" s="127">
        <f>+[41]Cover!$L$4</f>
        <v>45000</v>
      </c>
      <c r="D5" s="129"/>
    </row>
    <row r="6" spans="2:9" x14ac:dyDescent="0.25">
      <c r="B6" s="206"/>
    </row>
    <row r="7" spans="2:9" x14ac:dyDescent="0.25">
      <c r="B7" s="207" t="s">
        <v>123</v>
      </c>
      <c r="C7" s="208"/>
      <c r="D7" s="208"/>
      <c r="E7" s="208"/>
      <c r="F7" s="208"/>
      <c r="G7" s="209"/>
    </row>
    <row r="8" spans="2:9" x14ac:dyDescent="0.25">
      <c r="B8" s="210" t="s">
        <v>131</v>
      </c>
      <c r="G8" s="211"/>
    </row>
    <row r="9" spans="2:9" x14ac:dyDescent="0.25">
      <c r="B9" s="212" t="s">
        <v>132</v>
      </c>
      <c r="C9" s="213"/>
      <c r="D9" s="213"/>
      <c r="E9" s="213"/>
      <c r="F9" s="213"/>
      <c r="G9" s="214"/>
    </row>
    <row r="10" spans="2:9" x14ac:dyDescent="0.25">
      <c r="B10" s="206"/>
      <c r="H10" s="236"/>
      <c r="I10" s="236"/>
    </row>
    <row r="11" spans="2:9" ht="33.75" x14ac:dyDescent="0.25">
      <c r="B11" s="215" t="s">
        <v>32</v>
      </c>
      <c r="C11" s="216"/>
      <c r="D11" s="215" t="s">
        <v>124</v>
      </c>
      <c r="E11" s="215" t="s">
        <v>125</v>
      </c>
      <c r="F11" s="215" t="s">
        <v>126</v>
      </c>
      <c r="G11" s="215" t="s">
        <v>130</v>
      </c>
      <c r="H11" s="237"/>
      <c r="I11" s="237"/>
    </row>
    <row r="12" spans="2:9" x14ac:dyDescent="0.25">
      <c r="B12" s="266"/>
      <c r="D12" s="264"/>
      <c r="E12" s="264"/>
      <c r="F12" s="264"/>
      <c r="G12" s="265"/>
      <c r="H12" s="236"/>
      <c r="I12" s="236"/>
    </row>
    <row r="14" spans="2:9" x14ac:dyDescent="0.25">
      <c r="B14" s="217" t="s">
        <v>127</v>
      </c>
      <c r="C14" s="19"/>
      <c r="D14" s="19"/>
      <c r="E14" s="19"/>
      <c r="F14" s="19"/>
      <c r="G14" s="19"/>
      <c r="H14" s="236"/>
    </row>
    <row r="15" spans="2:9" ht="48.95" customHeight="1" x14ac:dyDescent="0.25">
      <c r="B15" s="386"/>
      <c r="C15" s="387"/>
      <c r="D15" s="387"/>
      <c r="E15" s="387"/>
      <c r="F15" s="387"/>
      <c r="G15" s="388"/>
    </row>
    <row r="17" spans="2:7" x14ac:dyDescent="0.25">
      <c r="B17" s="217" t="s">
        <v>128</v>
      </c>
      <c r="C17" s="19"/>
      <c r="D17" s="19"/>
      <c r="E17" s="19"/>
      <c r="F17" s="19"/>
      <c r="G17" s="19"/>
    </row>
    <row r="18" spans="2:7" x14ac:dyDescent="0.25">
      <c r="B18" s="389"/>
      <c r="C18" s="390"/>
      <c r="D18" s="390"/>
      <c r="E18" s="390"/>
      <c r="F18" s="390"/>
      <c r="G18" s="391"/>
    </row>
    <row r="19" spans="2:7" x14ac:dyDescent="0.25">
      <c r="B19" s="218"/>
    </row>
    <row r="20" spans="2:7" x14ac:dyDescent="0.25">
      <c r="B20" s="217" t="s">
        <v>129</v>
      </c>
      <c r="C20" s="19"/>
      <c r="D20" s="19"/>
      <c r="E20" s="19"/>
      <c r="F20" s="19"/>
      <c r="G20" s="19"/>
    </row>
    <row r="21" spans="2:7" x14ac:dyDescent="0.25">
      <c r="B21" s="392"/>
      <c r="C21" s="393"/>
      <c r="D21" s="393"/>
      <c r="E21" s="393"/>
      <c r="F21" s="393"/>
      <c r="G21" s="394"/>
    </row>
    <row r="22" spans="2:7" ht="32.25" customHeight="1" x14ac:dyDescent="0.25">
      <c r="B22" s="267"/>
      <c r="C22" s="267"/>
      <c r="D22" s="267"/>
      <c r="E22" s="267"/>
      <c r="F22" s="267"/>
      <c r="G22" s="267"/>
    </row>
    <row r="23" spans="2:7" x14ac:dyDescent="0.25">
      <c r="B23" s="207" t="s">
        <v>190</v>
      </c>
      <c r="C23" s="208"/>
      <c r="D23" s="208"/>
      <c r="E23" s="208"/>
      <c r="F23" s="208"/>
      <c r="G23" s="209"/>
    </row>
    <row r="24" spans="2:7" x14ac:dyDescent="0.25">
      <c r="B24" s="210" t="s">
        <v>131</v>
      </c>
      <c r="G24" s="211"/>
    </row>
    <row r="25" spans="2:7" x14ac:dyDescent="0.25">
      <c r="B25" s="212" t="s">
        <v>132</v>
      </c>
      <c r="C25" s="213"/>
      <c r="D25" s="213"/>
      <c r="E25" s="213"/>
      <c r="F25" s="213"/>
      <c r="G25" s="214"/>
    </row>
    <row r="26" spans="2:7" x14ac:dyDescent="0.25">
      <c r="B26" s="206"/>
    </row>
    <row r="27" spans="2:7" ht="33.75" x14ac:dyDescent="0.25">
      <c r="B27" s="215" t="s">
        <v>32</v>
      </c>
      <c r="C27" s="216"/>
      <c r="D27" s="215" t="s">
        <v>124</v>
      </c>
      <c r="E27" s="215" t="s">
        <v>125</v>
      </c>
      <c r="F27" s="215" t="s">
        <v>126</v>
      </c>
      <c r="G27" s="215" t="s">
        <v>130</v>
      </c>
    </row>
    <row r="28" spans="2:7" x14ac:dyDescent="0.25">
      <c r="B28" s="238"/>
      <c r="D28" s="12"/>
      <c r="E28" s="12"/>
      <c r="F28" s="12"/>
      <c r="G28" s="11"/>
    </row>
    <row r="30" spans="2:7" x14ac:dyDescent="0.25">
      <c r="B30" s="217" t="s">
        <v>127</v>
      </c>
      <c r="C30" s="19"/>
      <c r="D30" s="19"/>
      <c r="E30" s="19"/>
      <c r="F30" s="19"/>
      <c r="G30" s="19"/>
    </row>
    <row r="31" spans="2:7" ht="66.75" customHeight="1" x14ac:dyDescent="0.25">
      <c r="B31" s="377"/>
      <c r="C31" s="378"/>
      <c r="D31" s="378"/>
      <c r="E31" s="378"/>
      <c r="F31" s="378"/>
      <c r="G31" s="379"/>
    </row>
    <row r="33" spans="2:7" x14ac:dyDescent="0.25">
      <c r="B33" s="217" t="s">
        <v>128</v>
      </c>
      <c r="C33" s="19"/>
      <c r="D33" s="19"/>
      <c r="E33" s="19"/>
      <c r="F33" s="19"/>
      <c r="G33" s="19"/>
    </row>
    <row r="34" spans="2:7" ht="65.25" customHeight="1" x14ac:dyDescent="0.25">
      <c r="B34" s="380"/>
      <c r="C34" s="381"/>
      <c r="D34" s="381"/>
      <c r="E34" s="381"/>
      <c r="F34" s="381"/>
      <c r="G34" s="382"/>
    </row>
    <row r="35" spans="2:7" x14ac:dyDescent="0.25">
      <c r="B35" s="218"/>
    </row>
    <row r="36" spans="2:7" x14ac:dyDescent="0.25">
      <c r="B36" s="217" t="s">
        <v>129</v>
      </c>
      <c r="C36" s="19"/>
      <c r="D36" s="19"/>
      <c r="E36" s="19"/>
      <c r="F36" s="19"/>
      <c r="G36" s="19"/>
    </row>
    <row r="37" spans="2:7" ht="72.95" customHeight="1" x14ac:dyDescent="0.25">
      <c r="B37" s="383"/>
      <c r="C37" s="384"/>
      <c r="D37" s="384"/>
      <c r="E37" s="384"/>
      <c r="F37" s="384"/>
      <c r="G37" s="385"/>
    </row>
  </sheetData>
  <mergeCells count="8">
    <mergeCell ref="B2:D2"/>
    <mergeCell ref="B4:D4"/>
    <mergeCell ref="B31:G31"/>
    <mergeCell ref="B34:G34"/>
    <mergeCell ref="B37:G37"/>
    <mergeCell ref="B15:G15"/>
    <mergeCell ref="B18:G18"/>
    <mergeCell ref="B21:G21"/>
  </mergeCells>
  <pageMargins left="0.7" right="0.7" top="0.75" bottom="0.75" header="0.3" footer="0.3"/>
  <pageSetup scale="63" orientation="landscape" r:id="rId1"/>
  <headerFooter>
    <oddHeader>&amp;F</oddHeader>
    <oddFooter>Page &amp;P of &amp;N</oddFooter>
  </headerFooter>
  <rowBreaks count="1" manualBreakCount="1">
    <brk id="6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7C65-322E-1C4A-975A-9DFA5CE30EB8}">
  <sheetPr>
    <tabColor rgb="FF0070C0"/>
    <pageSetUpPr fitToPage="1"/>
  </sheetPr>
  <dimension ref="B2:Q30"/>
  <sheetViews>
    <sheetView showGridLines="0" view="pageBreakPreview" zoomScale="60" zoomScaleNormal="100" workbookViewId="0"/>
  </sheetViews>
  <sheetFormatPr defaultColWidth="10.85546875" defaultRowHeight="15" x14ac:dyDescent="0.25"/>
  <cols>
    <col min="1" max="1" width="3" customWidth="1"/>
    <col min="2" max="2" width="5.85546875" customWidth="1"/>
    <col min="3" max="3" width="20.42578125" bestFit="1" customWidth="1"/>
    <col min="4" max="4" width="16.42578125" customWidth="1"/>
    <col min="5" max="7" width="12.5703125" bestFit="1" customWidth="1"/>
    <col min="8" max="8" width="13.140625" bestFit="1" customWidth="1"/>
    <col min="9" max="11" width="12.85546875" bestFit="1" customWidth="1"/>
    <col min="12" max="16" width="12.5703125" bestFit="1" customWidth="1"/>
    <col min="17" max="17" width="11.140625" bestFit="1" customWidth="1"/>
  </cols>
  <sheetData>
    <row r="2" spans="2:17" ht="15.75" x14ac:dyDescent="0.25">
      <c r="B2" s="373" t="s">
        <v>1</v>
      </c>
      <c r="C2" s="373"/>
      <c r="D2" s="373"/>
    </row>
    <row r="3" spans="2:17" ht="15.75" x14ac:dyDescent="0.25">
      <c r="B3" s="373" t="s">
        <v>133</v>
      </c>
      <c r="C3" s="373"/>
      <c r="D3" s="373"/>
    </row>
    <row r="4" spans="2:17" ht="15.75" x14ac:dyDescent="0.25">
      <c r="B4" s="374" t="s">
        <v>18</v>
      </c>
      <c r="C4" s="374"/>
      <c r="D4" s="374"/>
    </row>
    <row r="5" spans="2:17" ht="15.75" x14ac:dyDescent="0.25">
      <c r="B5" s="128" t="s">
        <v>19</v>
      </c>
      <c r="C5" s="127">
        <f>+Cover!$L$4</f>
        <v>45838</v>
      </c>
      <c r="D5" s="129"/>
    </row>
    <row r="7" spans="2:17" x14ac:dyDescent="0.25"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</row>
    <row r="8" spans="2:17" x14ac:dyDescent="0.25">
      <c r="E8" s="22" t="s">
        <v>134</v>
      </c>
      <c r="F8" s="228">
        <v>45168</v>
      </c>
      <c r="G8" s="228">
        <v>45199</v>
      </c>
      <c r="H8" s="228">
        <v>45229</v>
      </c>
      <c r="I8" s="228">
        <v>45260</v>
      </c>
      <c r="J8" s="228">
        <v>45290</v>
      </c>
      <c r="K8" s="228">
        <v>44956</v>
      </c>
      <c r="L8" s="228">
        <v>44985</v>
      </c>
      <c r="M8" s="228">
        <v>45013</v>
      </c>
      <c r="N8" s="228">
        <v>45044</v>
      </c>
      <c r="O8" s="228">
        <v>45074</v>
      </c>
      <c r="P8" s="228">
        <v>45105</v>
      </c>
      <c r="Q8" s="22" t="s">
        <v>135</v>
      </c>
    </row>
    <row r="9" spans="2:17" x14ac:dyDescent="0.25">
      <c r="B9" s="94" t="s">
        <v>136</v>
      </c>
    </row>
    <row r="11" spans="2:17" x14ac:dyDescent="0.25">
      <c r="C11" s="253" t="s">
        <v>137</v>
      </c>
      <c r="D11" s="252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5">
        <f>SUM(E11:P11)</f>
        <v>0</v>
      </c>
    </row>
    <row r="12" spans="2:17" x14ac:dyDescent="0.25">
      <c r="C12" s="253" t="s">
        <v>138</v>
      </c>
      <c r="D12" s="252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5">
        <f t="shared" ref="Q12:Q17" si="0">SUM(E12:P12)</f>
        <v>0</v>
      </c>
    </row>
    <row r="13" spans="2:17" x14ac:dyDescent="0.25">
      <c r="C13" s="253" t="s">
        <v>139</v>
      </c>
      <c r="D13" s="252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5">
        <f t="shared" si="0"/>
        <v>0</v>
      </c>
    </row>
    <row r="14" spans="2:17" x14ac:dyDescent="0.25">
      <c r="C14" s="253" t="s">
        <v>140</v>
      </c>
      <c r="D14" s="252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>
        <f t="shared" si="0"/>
        <v>0</v>
      </c>
    </row>
    <row r="15" spans="2:17" x14ac:dyDescent="0.25">
      <c r="C15" s="253" t="s">
        <v>141</v>
      </c>
      <c r="D15" s="252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>
        <f t="shared" si="0"/>
        <v>0</v>
      </c>
    </row>
    <row r="16" spans="2:17" x14ac:dyDescent="0.25">
      <c r="C16" s="253" t="s">
        <v>142</v>
      </c>
      <c r="D16" s="252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>
        <f t="shared" si="0"/>
        <v>0</v>
      </c>
    </row>
    <row r="17" spans="2:17" x14ac:dyDescent="0.25">
      <c r="C17" s="253" t="s">
        <v>143</v>
      </c>
      <c r="D17" s="252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>
        <f t="shared" si="0"/>
        <v>0</v>
      </c>
    </row>
    <row r="18" spans="2:17" x14ac:dyDescent="0.25">
      <c r="C18" s="253"/>
      <c r="D18" s="253" t="s">
        <v>144</v>
      </c>
      <c r="E18" s="257">
        <f>SUM(E11:E17)</f>
        <v>0</v>
      </c>
      <c r="F18" s="257">
        <f>SUM(F11:F17)</f>
        <v>0</v>
      </c>
      <c r="G18" s="257">
        <f>SUM(G11:G17)</f>
        <v>0</v>
      </c>
      <c r="H18" s="257">
        <f t="shared" ref="H18:Q18" si="1">SUM(H11:H17)</f>
        <v>0</v>
      </c>
      <c r="I18" s="257">
        <f t="shared" si="1"/>
        <v>0</v>
      </c>
      <c r="J18" s="257">
        <f t="shared" si="1"/>
        <v>0</v>
      </c>
      <c r="K18" s="257">
        <f t="shared" si="1"/>
        <v>0</v>
      </c>
      <c r="L18" s="257">
        <f t="shared" si="1"/>
        <v>0</v>
      </c>
      <c r="M18" s="257">
        <f t="shared" si="1"/>
        <v>0</v>
      </c>
      <c r="N18" s="257">
        <f t="shared" si="1"/>
        <v>0</v>
      </c>
      <c r="O18" s="257">
        <f t="shared" si="1"/>
        <v>0</v>
      </c>
      <c r="P18" s="257">
        <f t="shared" si="1"/>
        <v>0</v>
      </c>
      <c r="Q18" s="257">
        <f t="shared" si="1"/>
        <v>0</v>
      </c>
    </row>
    <row r="19" spans="2:17" x14ac:dyDescent="0.25">
      <c r="E19" s="222"/>
      <c r="F19" s="222"/>
      <c r="G19" s="222"/>
      <c r="I19" s="98"/>
      <c r="J19" s="98"/>
      <c r="K19" s="98"/>
      <c r="L19" s="222"/>
    </row>
    <row r="20" spans="2:17" x14ac:dyDescent="0.25">
      <c r="B20" s="94" t="s">
        <v>145</v>
      </c>
      <c r="E20" s="222"/>
      <c r="F20" s="222"/>
      <c r="G20" s="222"/>
      <c r="L20" s="222"/>
    </row>
    <row r="21" spans="2:17" x14ac:dyDescent="0.25"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2:17" x14ac:dyDescent="0.25">
      <c r="C22" s="253" t="s">
        <v>137</v>
      </c>
      <c r="D22" s="252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5">
        <f>SUM(E22:P22)</f>
        <v>0</v>
      </c>
    </row>
    <row r="23" spans="2:17" x14ac:dyDescent="0.25">
      <c r="C23" s="253" t="s">
        <v>138</v>
      </c>
      <c r="D23" s="252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5">
        <f t="shared" ref="Q23:Q28" si="2">SUM(E23:P23)</f>
        <v>0</v>
      </c>
    </row>
    <row r="24" spans="2:17" x14ac:dyDescent="0.25">
      <c r="C24" s="253" t="s">
        <v>139</v>
      </c>
      <c r="D24" s="252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5">
        <f t="shared" si="2"/>
        <v>0</v>
      </c>
    </row>
    <row r="25" spans="2:17" x14ac:dyDescent="0.25">
      <c r="C25" s="253" t="s">
        <v>140</v>
      </c>
      <c r="D25" s="252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5">
        <f t="shared" si="2"/>
        <v>0</v>
      </c>
    </row>
    <row r="26" spans="2:17" x14ac:dyDescent="0.25">
      <c r="C26" s="253" t="s">
        <v>141</v>
      </c>
      <c r="D26" s="252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5">
        <f t="shared" si="2"/>
        <v>0</v>
      </c>
    </row>
    <row r="27" spans="2:17" x14ac:dyDescent="0.25">
      <c r="C27" s="253" t="s">
        <v>142</v>
      </c>
      <c r="D27" s="252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5">
        <f t="shared" si="2"/>
        <v>0</v>
      </c>
    </row>
    <row r="28" spans="2:17" x14ac:dyDescent="0.25">
      <c r="C28" s="253" t="s">
        <v>146</v>
      </c>
      <c r="D28" s="252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>
        <f t="shared" si="2"/>
        <v>0</v>
      </c>
    </row>
    <row r="29" spans="2:17" x14ac:dyDescent="0.25">
      <c r="C29" s="252"/>
      <c r="D29" s="253" t="s">
        <v>144</v>
      </c>
      <c r="E29" s="257">
        <f>SUM(E22:E28)</f>
        <v>0</v>
      </c>
      <c r="F29" s="257">
        <f>SUM(F22:F28)</f>
        <v>0</v>
      </c>
      <c r="G29" s="257">
        <f>SUM(G22:G28)</f>
        <v>0</v>
      </c>
      <c r="H29" s="257">
        <f t="shared" ref="H29:Q29" si="3">SUM(H22:H28)</f>
        <v>0</v>
      </c>
      <c r="I29" s="257">
        <f t="shared" si="3"/>
        <v>0</v>
      </c>
      <c r="J29" s="257">
        <f t="shared" si="3"/>
        <v>0</v>
      </c>
      <c r="K29" s="257">
        <f t="shared" si="3"/>
        <v>0</v>
      </c>
      <c r="L29" s="257">
        <f t="shared" si="3"/>
        <v>0</v>
      </c>
      <c r="M29" s="257">
        <f t="shared" si="3"/>
        <v>0</v>
      </c>
      <c r="N29" s="257">
        <f t="shared" si="3"/>
        <v>0</v>
      </c>
      <c r="O29" s="257">
        <f t="shared" si="3"/>
        <v>0</v>
      </c>
      <c r="P29" s="257">
        <f t="shared" si="3"/>
        <v>0</v>
      </c>
      <c r="Q29" s="257">
        <f t="shared" si="3"/>
        <v>0</v>
      </c>
    </row>
    <row r="30" spans="2:17" x14ac:dyDescent="0.25">
      <c r="I30" s="98"/>
      <c r="J30" s="98"/>
      <c r="K30" s="98"/>
      <c r="L30" s="222"/>
    </row>
  </sheetData>
  <mergeCells count="3">
    <mergeCell ref="B2:D2"/>
    <mergeCell ref="B3:D3"/>
    <mergeCell ref="B4:D4"/>
  </mergeCells>
  <phoneticPr fontId="53" type="noConversion"/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"/>
  <sheetViews>
    <sheetView view="pageBreakPreview" zoomScale="60" zoomScaleNormal="100"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H610"/>
  <sheetViews>
    <sheetView showGridLines="0" zoomScale="69" zoomScaleNormal="69" workbookViewId="0">
      <selection activeCell="D17" sqref="D17"/>
    </sheetView>
  </sheetViews>
  <sheetFormatPr defaultColWidth="10" defaultRowHeight="15" outlineLevelCol="1" x14ac:dyDescent="0.25"/>
  <cols>
    <col min="1" max="1" width="0.28515625" customWidth="1"/>
    <col min="2" max="2" width="3.85546875" style="310" bestFit="1" customWidth="1"/>
    <col min="3" max="3" width="56" customWidth="1"/>
    <col min="4" max="4" width="19.42578125" style="78" bestFit="1" customWidth="1"/>
    <col min="5" max="5" width="3" customWidth="1"/>
    <col min="6" max="6" width="9" style="77" hidden="1" customWidth="1" outlineLevel="1"/>
    <col min="7" max="8" width="10" style="77" hidden="1" customWidth="1" outlineLevel="1"/>
    <col min="9" max="9" width="9.42578125" style="77" hidden="1" customWidth="1" outlineLevel="1"/>
    <col min="10" max="17" width="10" style="77" hidden="1" customWidth="1" outlineLevel="1"/>
    <col min="18" max="18" width="2.28515625" customWidth="1" collapsed="1"/>
    <col min="19" max="21" width="16.42578125" style="77" bestFit="1" customWidth="1"/>
    <col min="22" max="22" width="16.42578125" style="190" bestFit="1" customWidth="1"/>
    <col min="23" max="30" width="16.42578125" style="77" bestFit="1" customWidth="1"/>
    <col min="31" max="31" width="2.42578125" customWidth="1"/>
    <col min="32" max="32" width="12.7109375" bestFit="1" customWidth="1"/>
    <col min="33" max="33" width="8.42578125" bestFit="1" customWidth="1"/>
    <col min="34" max="34" width="12.5703125" bestFit="1" customWidth="1"/>
  </cols>
  <sheetData>
    <row r="1" spans="2:34" x14ac:dyDescent="0.25">
      <c r="V1" s="77"/>
    </row>
    <row r="2" spans="2:34" ht="15.75" thickBot="1" x14ac:dyDescent="0.3">
      <c r="C2" s="93" t="s">
        <v>168</v>
      </c>
      <c r="D2" s="93"/>
      <c r="F2" s="395" t="s">
        <v>169</v>
      </c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S2" s="184" t="s">
        <v>170</v>
      </c>
      <c r="T2" s="184"/>
      <c r="U2" s="184"/>
      <c r="V2" s="189"/>
      <c r="W2" s="184"/>
      <c r="X2" s="184"/>
      <c r="Y2" s="184"/>
      <c r="Z2" s="184"/>
      <c r="AA2" s="184"/>
      <c r="AB2" s="184"/>
      <c r="AC2" s="184"/>
      <c r="AD2" s="184"/>
    </row>
    <row r="3" spans="2:34" ht="15.75" thickTop="1" x14ac:dyDescent="0.25">
      <c r="C3" s="92" t="s">
        <v>148</v>
      </c>
      <c r="D3" s="92"/>
      <c r="F3" s="91" t="s">
        <v>149</v>
      </c>
      <c r="G3" s="91" t="s">
        <v>149</v>
      </c>
      <c r="H3" s="91" t="s">
        <v>149</v>
      </c>
      <c r="I3" s="91" t="s">
        <v>150</v>
      </c>
      <c r="J3" s="91" t="s">
        <v>150</v>
      </c>
      <c r="K3" s="91" t="s">
        <v>150</v>
      </c>
      <c r="L3" s="91" t="s">
        <v>151</v>
      </c>
      <c r="M3" s="91" t="s">
        <v>151</v>
      </c>
      <c r="N3" s="91" t="s">
        <v>151</v>
      </c>
      <c r="O3" s="91" t="s">
        <v>152</v>
      </c>
      <c r="P3" s="91" t="s">
        <v>152</v>
      </c>
      <c r="Q3" s="91" t="s">
        <v>152</v>
      </c>
      <c r="S3" s="91" t="s">
        <v>149</v>
      </c>
      <c r="T3" s="91" t="s">
        <v>149</v>
      </c>
      <c r="U3" s="91" t="s">
        <v>149</v>
      </c>
      <c r="V3" s="91" t="s">
        <v>150</v>
      </c>
      <c r="W3" s="91" t="s">
        <v>150</v>
      </c>
      <c r="X3" s="91" t="s">
        <v>150</v>
      </c>
      <c r="Y3" s="91" t="s">
        <v>151</v>
      </c>
      <c r="Z3" s="91" t="s">
        <v>151</v>
      </c>
      <c r="AA3" s="91" t="s">
        <v>151</v>
      </c>
      <c r="AB3" s="91" t="s">
        <v>152</v>
      </c>
      <c r="AC3" s="91" t="s">
        <v>152</v>
      </c>
      <c r="AD3" s="91" t="s">
        <v>152</v>
      </c>
    </row>
    <row r="4" spans="2:34" x14ac:dyDescent="0.25">
      <c r="C4" s="61" t="s">
        <v>153</v>
      </c>
      <c r="D4" s="90" t="s">
        <v>195</v>
      </c>
      <c r="F4" s="89">
        <v>45108</v>
      </c>
      <c r="G4" s="89">
        <v>45139</v>
      </c>
      <c r="H4" s="89">
        <v>45170</v>
      </c>
      <c r="I4" s="89">
        <v>45200</v>
      </c>
      <c r="J4" s="89">
        <v>45231</v>
      </c>
      <c r="K4" s="89">
        <v>45261</v>
      </c>
      <c r="L4" s="89">
        <v>45292</v>
      </c>
      <c r="M4" s="89">
        <v>45323</v>
      </c>
      <c r="N4" s="89">
        <v>45352</v>
      </c>
      <c r="O4" s="89">
        <v>45383</v>
      </c>
      <c r="P4" s="89">
        <v>45413</v>
      </c>
      <c r="Q4" s="89">
        <v>45444</v>
      </c>
      <c r="S4" s="89">
        <v>45474</v>
      </c>
      <c r="T4" s="89">
        <v>45505</v>
      </c>
      <c r="U4" s="89">
        <v>45536</v>
      </c>
      <c r="V4" s="89">
        <v>45566</v>
      </c>
      <c r="W4" s="89">
        <v>45597</v>
      </c>
      <c r="X4" s="89">
        <v>45627</v>
      </c>
      <c r="Y4" s="89">
        <v>45658</v>
      </c>
      <c r="Z4" s="89">
        <v>45689</v>
      </c>
      <c r="AA4" s="89">
        <v>45717</v>
      </c>
      <c r="AB4" s="89">
        <v>45748</v>
      </c>
      <c r="AC4" s="89">
        <v>45778</v>
      </c>
      <c r="AD4" s="89">
        <v>45809</v>
      </c>
      <c r="AF4" t="s">
        <v>171</v>
      </c>
      <c r="AG4" t="s">
        <v>172</v>
      </c>
    </row>
    <row r="5" spans="2:34" x14ac:dyDescent="0.25">
      <c r="C5" s="62" t="s">
        <v>173</v>
      </c>
      <c r="D5" s="88"/>
      <c r="E5" s="51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</row>
    <row r="6" spans="2:34" x14ac:dyDescent="0.25">
      <c r="B6" s="310">
        <v>34</v>
      </c>
      <c r="C6" s="329" t="s">
        <v>75</v>
      </c>
      <c r="D6" s="330">
        <v>1894752</v>
      </c>
      <c r="E6" s="331"/>
      <c r="F6" s="332">
        <v>8.3333333333333329E-2</v>
      </c>
      <c r="G6" s="332">
        <v>8.3333333333333329E-2</v>
      </c>
      <c r="H6" s="332">
        <v>8.3333333333333329E-2</v>
      </c>
      <c r="I6" s="332">
        <v>8.3333333333333329E-2</v>
      </c>
      <c r="J6" s="332">
        <v>8.3333333333333329E-2</v>
      </c>
      <c r="K6" s="332">
        <v>8.3333333333333329E-2</v>
      </c>
      <c r="L6" s="332">
        <v>8.3333333333333329E-2</v>
      </c>
      <c r="M6" s="332">
        <v>8.3333333333333329E-2</v>
      </c>
      <c r="N6" s="332">
        <v>8.3333333333333329E-2</v>
      </c>
      <c r="O6" s="332">
        <v>8.3333333333333329E-2</v>
      </c>
      <c r="P6" s="332">
        <v>8.3333333333333329E-2</v>
      </c>
      <c r="Q6" s="332">
        <v>8.3333333333333329E-2</v>
      </c>
      <c r="R6" s="333"/>
      <c r="S6" s="334">
        <f>IFERROR($D6*F6,"")</f>
        <v>157896</v>
      </c>
      <c r="T6" s="334">
        <f t="shared" ref="T6:AD8" si="0">IFERROR($D6*G6,"")</f>
        <v>157896</v>
      </c>
      <c r="U6" s="334">
        <f t="shared" si="0"/>
        <v>157896</v>
      </c>
      <c r="V6" s="334">
        <f t="shared" si="0"/>
        <v>157896</v>
      </c>
      <c r="W6" s="334">
        <f t="shared" si="0"/>
        <v>157896</v>
      </c>
      <c r="X6" s="334">
        <f t="shared" si="0"/>
        <v>157896</v>
      </c>
      <c r="Y6" s="334">
        <f t="shared" si="0"/>
        <v>157896</v>
      </c>
      <c r="Z6" s="334">
        <f t="shared" si="0"/>
        <v>157896</v>
      </c>
      <c r="AA6" s="334">
        <f t="shared" si="0"/>
        <v>157896</v>
      </c>
      <c r="AB6" s="334">
        <f t="shared" si="0"/>
        <v>157896</v>
      </c>
      <c r="AC6" s="334">
        <f t="shared" si="0"/>
        <v>157896</v>
      </c>
      <c r="AD6" s="334">
        <f t="shared" si="0"/>
        <v>157896</v>
      </c>
      <c r="AF6" s="83">
        <f>SUM(S6:AD6)</f>
        <v>1894752</v>
      </c>
      <c r="AG6" s="82" t="b">
        <f>AF6=D6</f>
        <v>1</v>
      </c>
    </row>
    <row r="7" spans="2:34" x14ac:dyDescent="0.25">
      <c r="B7" s="310">
        <f>+MAX($B$1:B6)+1</f>
        <v>35</v>
      </c>
      <c r="C7" s="63" t="s">
        <v>174</v>
      </c>
      <c r="D7" s="307">
        <v>481101</v>
      </c>
      <c r="E7" s="308"/>
      <c r="F7" s="309">
        <v>8.3333333333333329E-2</v>
      </c>
      <c r="G7" s="309">
        <v>8.3333333333333329E-2</v>
      </c>
      <c r="H7" s="309">
        <v>8.3333333333333329E-2</v>
      </c>
      <c r="I7" s="309">
        <v>8.3333333333333329E-2</v>
      </c>
      <c r="J7" s="309">
        <v>8.3333333333333329E-2</v>
      </c>
      <c r="K7" s="309">
        <v>8.3333333333333329E-2</v>
      </c>
      <c r="L7" s="309">
        <v>8.3333333333333329E-2</v>
      </c>
      <c r="M7" s="309">
        <v>8.3333333333333329E-2</v>
      </c>
      <c r="N7" s="309">
        <v>8.3333333333333329E-2</v>
      </c>
      <c r="O7" s="309">
        <v>8.3333333333333329E-2</v>
      </c>
      <c r="P7" s="309">
        <v>8.3333333333333329E-2</v>
      </c>
      <c r="Q7" s="309">
        <v>8.3333333333333329E-2</v>
      </c>
      <c r="R7" s="310"/>
      <c r="S7" s="311">
        <f>IFERROR($D7*F7,"")</f>
        <v>40091.75</v>
      </c>
      <c r="T7" s="311">
        <f t="shared" si="0"/>
        <v>40091.75</v>
      </c>
      <c r="U7" s="311">
        <f t="shared" si="0"/>
        <v>40091.75</v>
      </c>
      <c r="V7" s="311">
        <f t="shared" si="0"/>
        <v>40091.75</v>
      </c>
      <c r="W7" s="311">
        <f t="shared" si="0"/>
        <v>40091.75</v>
      </c>
      <c r="X7" s="311">
        <f t="shared" si="0"/>
        <v>40091.75</v>
      </c>
      <c r="Y7" s="311">
        <f t="shared" si="0"/>
        <v>40091.75</v>
      </c>
      <c r="Z7" s="311">
        <f t="shared" si="0"/>
        <v>40091.75</v>
      </c>
      <c r="AA7" s="311">
        <f t="shared" si="0"/>
        <v>40091.75</v>
      </c>
      <c r="AB7" s="311">
        <f t="shared" si="0"/>
        <v>40091.75</v>
      </c>
      <c r="AC7" s="311">
        <f t="shared" si="0"/>
        <v>40091.75</v>
      </c>
      <c r="AD7" s="311">
        <f t="shared" si="0"/>
        <v>40091.75</v>
      </c>
      <c r="AF7" s="83">
        <f>SUM(S7:AD7)</f>
        <v>481101</v>
      </c>
      <c r="AG7" s="82" t="b">
        <f>AF7=D7</f>
        <v>1</v>
      </c>
    </row>
    <row r="8" spans="2:34" x14ac:dyDescent="0.25">
      <c r="B8" s="310">
        <f>+MAX($B$1:B7)+1</f>
        <v>36</v>
      </c>
      <c r="C8" s="64" t="s">
        <v>175</v>
      </c>
      <c r="D8" s="312">
        <v>95704</v>
      </c>
      <c r="E8" s="308"/>
      <c r="F8" s="309">
        <v>8.3333333333333329E-2</v>
      </c>
      <c r="G8" s="309">
        <v>8.3333333333333329E-2</v>
      </c>
      <c r="H8" s="309">
        <v>8.3333333333333329E-2</v>
      </c>
      <c r="I8" s="309">
        <v>8.3333333333333329E-2</v>
      </c>
      <c r="J8" s="309">
        <v>8.3333333333333329E-2</v>
      </c>
      <c r="K8" s="309">
        <v>8.3333333333333329E-2</v>
      </c>
      <c r="L8" s="309">
        <v>8.3333333333333329E-2</v>
      </c>
      <c r="M8" s="309">
        <v>8.3333333333333329E-2</v>
      </c>
      <c r="N8" s="309">
        <v>8.3333333333333329E-2</v>
      </c>
      <c r="O8" s="309">
        <v>8.3333333333333329E-2</v>
      </c>
      <c r="P8" s="309">
        <v>8.3333333333333329E-2</v>
      </c>
      <c r="Q8" s="309">
        <v>8.3333333333333329E-2</v>
      </c>
      <c r="R8" s="310"/>
      <c r="S8" s="311">
        <f>IFERROR($D8*F8,"")</f>
        <v>7975.333333333333</v>
      </c>
      <c r="T8" s="311">
        <f t="shared" si="0"/>
        <v>7975.333333333333</v>
      </c>
      <c r="U8" s="311">
        <f t="shared" si="0"/>
        <v>7975.333333333333</v>
      </c>
      <c r="V8" s="311">
        <f t="shared" si="0"/>
        <v>7975.333333333333</v>
      </c>
      <c r="W8" s="311">
        <f t="shared" si="0"/>
        <v>7975.333333333333</v>
      </c>
      <c r="X8" s="311">
        <f t="shared" si="0"/>
        <v>7975.333333333333</v>
      </c>
      <c r="Y8" s="311">
        <f t="shared" si="0"/>
        <v>7975.333333333333</v>
      </c>
      <c r="Z8" s="311">
        <f t="shared" si="0"/>
        <v>7975.333333333333</v>
      </c>
      <c r="AA8" s="311">
        <f t="shared" si="0"/>
        <v>7975.333333333333</v>
      </c>
      <c r="AB8" s="311">
        <f t="shared" si="0"/>
        <v>7975.333333333333</v>
      </c>
      <c r="AC8" s="311">
        <f t="shared" si="0"/>
        <v>7975.333333333333</v>
      </c>
      <c r="AD8" s="311">
        <f t="shared" si="0"/>
        <v>7975.333333333333</v>
      </c>
      <c r="AF8" s="83">
        <f>SUM(S8:AD8)</f>
        <v>95703.999999999985</v>
      </c>
      <c r="AG8" s="82" t="b">
        <f>AF8=D8</f>
        <v>1</v>
      </c>
    </row>
    <row r="9" spans="2:34" x14ac:dyDescent="0.25">
      <c r="C9" s="65" t="s">
        <v>176</v>
      </c>
      <c r="D9" s="86">
        <f>SUM(D6:D8)</f>
        <v>2471557</v>
      </c>
      <c r="E9" s="197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S9" s="199">
        <f>SUM(S6:S8)</f>
        <v>205963.08333333334</v>
      </c>
      <c r="T9" s="200">
        <f t="shared" ref="T9:AD9" si="1">SUM(T6:T8)</f>
        <v>205963.08333333334</v>
      </c>
      <c r="U9" s="200">
        <f t="shared" si="1"/>
        <v>205963.08333333334</v>
      </c>
      <c r="V9" s="200">
        <f t="shared" si="1"/>
        <v>205963.08333333334</v>
      </c>
      <c r="W9" s="200">
        <f t="shared" si="1"/>
        <v>205963.08333333334</v>
      </c>
      <c r="X9" s="200">
        <f t="shared" si="1"/>
        <v>205963.08333333334</v>
      </c>
      <c r="Y9" s="200">
        <f t="shared" si="1"/>
        <v>205963.08333333334</v>
      </c>
      <c r="Z9" s="200">
        <f t="shared" si="1"/>
        <v>205963.08333333334</v>
      </c>
      <c r="AA9" s="200">
        <f t="shared" si="1"/>
        <v>205963.08333333334</v>
      </c>
      <c r="AB9" s="200">
        <f t="shared" si="1"/>
        <v>205963.08333333334</v>
      </c>
      <c r="AC9" s="200">
        <f t="shared" si="1"/>
        <v>205963.08333333334</v>
      </c>
      <c r="AD9" s="200">
        <f t="shared" si="1"/>
        <v>205963.08333333334</v>
      </c>
      <c r="AF9" s="83">
        <f>SUM(S9:AD9)</f>
        <v>2471557</v>
      </c>
      <c r="AG9" s="82" t="b">
        <f>AF9=D9</f>
        <v>1</v>
      </c>
    </row>
    <row r="10" spans="2:34" x14ac:dyDescent="0.25">
      <c r="C10" s="47"/>
      <c r="D10" s="87"/>
      <c r="E10" s="81"/>
      <c r="H10" s="1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83"/>
      <c r="AG10" s="82"/>
    </row>
    <row r="11" spans="2:34" x14ac:dyDescent="0.25">
      <c r="C11" s="66" t="s">
        <v>177</v>
      </c>
      <c r="D11" s="87"/>
      <c r="E11" s="81"/>
      <c r="H11" s="1"/>
      <c r="S11" s="201"/>
      <c r="T11" s="82"/>
      <c r="U11" s="82"/>
      <c r="V11" s="191"/>
      <c r="W11" s="82"/>
      <c r="X11" s="82"/>
      <c r="Y11" s="82"/>
      <c r="Z11" s="82"/>
      <c r="AA11" s="82"/>
      <c r="AB11" s="82"/>
      <c r="AC11" s="82"/>
      <c r="AD11" s="82"/>
      <c r="AF11" s="83"/>
      <c r="AG11" s="82"/>
    </row>
    <row r="12" spans="2:34" x14ac:dyDescent="0.25">
      <c r="B12" s="310">
        <f>+MAX($B$1:B11)+1</f>
        <v>37</v>
      </c>
      <c r="C12" s="335" t="s">
        <v>81</v>
      </c>
      <c r="D12" s="371">
        <v>75403.998999999996</v>
      </c>
      <c r="E12" s="337"/>
      <c r="F12" s="338">
        <v>8.3333333333333329E-2</v>
      </c>
      <c r="G12" s="338">
        <v>8.3333333333333329E-2</v>
      </c>
      <c r="H12" s="338">
        <v>8.3333333333333329E-2</v>
      </c>
      <c r="I12" s="338">
        <v>8.3333333333333329E-2</v>
      </c>
      <c r="J12" s="338">
        <v>8.3333333333333329E-2</v>
      </c>
      <c r="K12" s="338">
        <v>8.3333333333333329E-2</v>
      </c>
      <c r="L12" s="338">
        <v>8.3333333333333329E-2</v>
      </c>
      <c r="M12" s="338">
        <v>8.3333333333333329E-2</v>
      </c>
      <c r="N12" s="338">
        <v>8.3333333333333329E-2</v>
      </c>
      <c r="O12" s="338">
        <v>8.3333333333333329E-2</v>
      </c>
      <c r="P12" s="338">
        <v>8.3333333333333329E-2</v>
      </c>
      <c r="Q12" s="338">
        <v>8.3333333333333329E-2</v>
      </c>
      <c r="R12" s="339"/>
      <c r="S12" s="336">
        <f>IFERROR($D12*F12,"")</f>
        <v>6283.6665833333327</v>
      </c>
      <c r="T12" s="336">
        <f t="shared" ref="T12:AD17" si="2">IFERROR($D12*G12," ")</f>
        <v>6283.6665833333327</v>
      </c>
      <c r="U12" s="340">
        <f t="shared" si="2"/>
        <v>6283.6665833333327</v>
      </c>
      <c r="V12" s="341">
        <f t="shared" si="2"/>
        <v>6283.6665833333327</v>
      </c>
      <c r="W12" s="336">
        <f t="shared" si="2"/>
        <v>6283.6665833333327</v>
      </c>
      <c r="X12" s="336">
        <f t="shared" si="2"/>
        <v>6283.6665833333327</v>
      </c>
      <c r="Y12" s="336">
        <f t="shared" si="2"/>
        <v>6283.6665833333327</v>
      </c>
      <c r="Z12" s="336">
        <f t="shared" si="2"/>
        <v>6283.6665833333327</v>
      </c>
      <c r="AA12" s="336">
        <f t="shared" si="2"/>
        <v>6283.6665833333327</v>
      </c>
      <c r="AB12" s="336">
        <f t="shared" si="2"/>
        <v>6283.6665833333327</v>
      </c>
      <c r="AC12" s="336">
        <f t="shared" si="2"/>
        <v>6283.6665833333327</v>
      </c>
      <c r="AD12" s="336">
        <f t="shared" si="2"/>
        <v>6283.6665833333327</v>
      </c>
      <c r="AF12" s="83">
        <f>SUM(S12:AD12)</f>
        <v>75403.998999999996</v>
      </c>
      <c r="AG12" s="82" t="b">
        <f t="shared" ref="AG12:AG18" si="3">AF12=D12</f>
        <v>1</v>
      </c>
    </row>
    <row r="13" spans="2:34" x14ac:dyDescent="0.25">
      <c r="B13" s="310">
        <f>+MAX($B$1:B12)+1</f>
        <v>38</v>
      </c>
      <c r="C13" s="335" t="s">
        <v>82</v>
      </c>
      <c r="D13" s="371">
        <v>76089.807058453312</v>
      </c>
      <c r="E13" s="337"/>
      <c r="F13" s="338">
        <v>8.3333333333333329E-2</v>
      </c>
      <c r="G13" s="338">
        <v>8.3333333333333329E-2</v>
      </c>
      <c r="H13" s="338">
        <v>8.3333333333333329E-2</v>
      </c>
      <c r="I13" s="338">
        <v>8.3333333333333329E-2</v>
      </c>
      <c r="J13" s="338">
        <v>8.3333333333333329E-2</v>
      </c>
      <c r="K13" s="338">
        <v>8.3333333333333329E-2</v>
      </c>
      <c r="L13" s="338">
        <v>8.3333333333333329E-2</v>
      </c>
      <c r="M13" s="338">
        <v>8.3333333333333329E-2</v>
      </c>
      <c r="N13" s="338">
        <v>8.3333333333333329E-2</v>
      </c>
      <c r="O13" s="338">
        <v>8.3333333333333329E-2</v>
      </c>
      <c r="P13" s="338">
        <v>8.3333333333333329E-2</v>
      </c>
      <c r="Q13" s="338">
        <v>8.3333333333333329E-2</v>
      </c>
      <c r="R13" s="339"/>
      <c r="S13" s="336">
        <f t="shared" ref="S13:S17" si="4">IFERROR($D13*F13,"")</f>
        <v>6340.8172548711091</v>
      </c>
      <c r="T13" s="336">
        <f t="shared" si="2"/>
        <v>6340.8172548711091</v>
      </c>
      <c r="U13" s="340">
        <f t="shared" si="2"/>
        <v>6340.8172548711091</v>
      </c>
      <c r="V13" s="341">
        <f t="shared" si="2"/>
        <v>6340.8172548711091</v>
      </c>
      <c r="W13" s="336">
        <f t="shared" si="2"/>
        <v>6340.8172548711091</v>
      </c>
      <c r="X13" s="336">
        <f t="shared" si="2"/>
        <v>6340.8172548711091</v>
      </c>
      <c r="Y13" s="336">
        <f t="shared" si="2"/>
        <v>6340.8172548711091</v>
      </c>
      <c r="Z13" s="336">
        <f t="shared" si="2"/>
        <v>6340.8172548711091</v>
      </c>
      <c r="AA13" s="336">
        <f t="shared" si="2"/>
        <v>6340.8172548711091</v>
      </c>
      <c r="AB13" s="336">
        <f t="shared" si="2"/>
        <v>6340.8172548711091</v>
      </c>
      <c r="AC13" s="336">
        <f t="shared" si="2"/>
        <v>6340.8172548711091</v>
      </c>
      <c r="AD13" s="336">
        <f t="shared" si="2"/>
        <v>6340.8172548711091</v>
      </c>
      <c r="AF13" s="83">
        <f t="shared" ref="AF13:AF18" si="5">SUM(S13:AD13)</f>
        <v>76089.807058453312</v>
      </c>
      <c r="AG13" s="82" t="b">
        <f t="shared" si="3"/>
        <v>1</v>
      </c>
    </row>
    <row r="14" spans="2:34" x14ac:dyDescent="0.25">
      <c r="B14" s="310">
        <f>+MAX($B$1:B13)+1</f>
        <v>39</v>
      </c>
      <c r="C14" s="335" t="s">
        <v>83</v>
      </c>
      <c r="D14" s="371">
        <v>56826</v>
      </c>
      <c r="E14" s="337"/>
      <c r="F14" s="338">
        <v>8.3333333333333329E-2</v>
      </c>
      <c r="G14" s="338">
        <v>8.3333333333333329E-2</v>
      </c>
      <c r="H14" s="338">
        <v>8.3333333333333329E-2</v>
      </c>
      <c r="I14" s="338">
        <v>8.3333333333333329E-2</v>
      </c>
      <c r="J14" s="338">
        <v>8.3333333333333329E-2</v>
      </c>
      <c r="K14" s="338">
        <v>8.3333333333333329E-2</v>
      </c>
      <c r="L14" s="338">
        <v>8.3333333333333329E-2</v>
      </c>
      <c r="M14" s="338">
        <v>8.3333333333333329E-2</v>
      </c>
      <c r="N14" s="338">
        <v>8.3333333333333329E-2</v>
      </c>
      <c r="O14" s="338">
        <v>8.3333333333333329E-2</v>
      </c>
      <c r="P14" s="338">
        <v>8.3333333333333329E-2</v>
      </c>
      <c r="Q14" s="338">
        <v>8.3333333333333329E-2</v>
      </c>
      <c r="R14" s="339"/>
      <c r="S14" s="336">
        <f t="shared" si="4"/>
        <v>4735.5</v>
      </c>
      <c r="T14" s="336">
        <f t="shared" si="2"/>
        <v>4735.5</v>
      </c>
      <c r="U14" s="340">
        <f t="shared" si="2"/>
        <v>4735.5</v>
      </c>
      <c r="V14" s="341">
        <f t="shared" si="2"/>
        <v>4735.5</v>
      </c>
      <c r="W14" s="336">
        <f t="shared" si="2"/>
        <v>4735.5</v>
      </c>
      <c r="X14" s="336">
        <f t="shared" si="2"/>
        <v>4735.5</v>
      </c>
      <c r="Y14" s="336">
        <f t="shared" si="2"/>
        <v>4735.5</v>
      </c>
      <c r="Z14" s="336">
        <f t="shared" si="2"/>
        <v>4735.5</v>
      </c>
      <c r="AA14" s="336">
        <f t="shared" si="2"/>
        <v>4735.5</v>
      </c>
      <c r="AB14" s="336">
        <f t="shared" si="2"/>
        <v>4735.5</v>
      </c>
      <c r="AC14" s="336">
        <f t="shared" si="2"/>
        <v>4735.5</v>
      </c>
      <c r="AD14" s="336">
        <f t="shared" si="2"/>
        <v>4735.5</v>
      </c>
      <c r="AF14" s="83">
        <f t="shared" si="5"/>
        <v>56826</v>
      </c>
      <c r="AG14" s="82" t="b">
        <f t="shared" si="3"/>
        <v>1</v>
      </c>
    </row>
    <row r="15" spans="2:34" x14ac:dyDescent="0.25">
      <c r="B15" s="310">
        <f>+MAX($B$1:B14)+1</f>
        <v>40</v>
      </c>
      <c r="C15" s="335" t="s">
        <v>84</v>
      </c>
      <c r="D15" s="371">
        <v>24325</v>
      </c>
      <c r="E15" s="337"/>
      <c r="F15" s="338">
        <v>8.3333333333333329E-2</v>
      </c>
      <c r="G15" s="338">
        <v>8.3333333333333329E-2</v>
      </c>
      <c r="H15" s="338">
        <v>8.3333333333333329E-2</v>
      </c>
      <c r="I15" s="338">
        <v>8.3333333333333329E-2</v>
      </c>
      <c r="J15" s="338">
        <v>8.3333333333333329E-2</v>
      </c>
      <c r="K15" s="338">
        <v>8.3333333333333329E-2</v>
      </c>
      <c r="L15" s="338">
        <v>8.3333333333333329E-2</v>
      </c>
      <c r="M15" s="338">
        <v>8.3333333333333329E-2</v>
      </c>
      <c r="N15" s="338">
        <v>8.3333333333333329E-2</v>
      </c>
      <c r="O15" s="338">
        <v>8.3333333333333329E-2</v>
      </c>
      <c r="P15" s="338">
        <v>8.3333333333333329E-2</v>
      </c>
      <c r="Q15" s="338">
        <v>8.3333333333333329E-2</v>
      </c>
      <c r="R15" s="339"/>
      <c r="S15" s="336">
        <f t="shared" si="4"/>
        <v>2027.0833333333333</v>
      </c>
      <c r="T15" s="336">
        <f t="shared" si="2"/>
        <v>2027.0833333333333</v>
      </c>
      <c r="U15" s="340">
        <f t="shared" si="2"/>
        <v>2027.0833333333333</v>
      </c>
      <c r="V15" s="341">
        <f t="shared" si="2"/>
        <v>2027.0833333333333</v>
      </c>
      <c r="W15" s="336">
        <f t="shared" si="2"/>
        <v>2027.0833333333333</v>
      </c>
      <c r="X15" s="336">
        <f t="shared" si="2"/>
        <v>2027.0833333333333</v>
      </c>
      <c r="Y15" s="336">
        <f t="shared" si="2"/>
        <v>2027.0833333333333</v>
      </c>
      <c r="Z15" s="336">
        <f t="shared" si="2"/>
        <v>2027.0833333333333</v>
      </c>
      <c r="AA15" s="336">
        <f t="shared" si="2"/>
        <v>2027.0833333333333</v>
      </c>
      <c r="AB15" s="336">
        <f t="shared" si="2"/>
        <v>2027.0833333333333</v>
      </c>
      <c r="AC15" s="336">
        <f t="shared" si="2"/>
        <v>2027.0833333333333</v>
      </c>
      <c r="AD15" s="336">
        <f t="shared" si="2"/>
        <v>2027.0833333333333</v>
      </c>
      <c r="AF15" s="83">
        <f t="shared" si="5"/>
        <v>24324.999999999996</v>
      </c>
      <c r="AG15" s="82" t="b">
        <f t="shared" si="3"/>
        <v>1</v>
      </c>
      <c r="AH15" s="222"/>
    </row>
    <row r="16" spans="2:34" x14ac:dyDescent="0.25">
      <c r="B16" s="310">
        <f>+MAX($B$1:B15)+1</f>
        <v>41</v>
      </c>
      <c r="C16" s="335" t="s">
        <v>193</v>
      </c>
      <c r="D16" s="371">
        <v>13671</v>
      </c>
      <c r="E16" s="337"/>
      <c r="F16" s="342">
        <v>8.3333333333333329E-2</v>
      </c>
      <c r="G16" s="342">
        <v>8.3333333333333329E-2</v>
      </c>
      <c r="H16" s="342">
        <v>8.3333333333333329E-2</v>
      </c>
      <c r="I16" s="342">
        <v>8.3333333333333329E-2</v>
      </c>
      <c r="J16" s="342">
        <v>8.3333333333333329E-2</v>
      </c>
      <c r="K16" s="342">
        <v>8.3333333333333329E-2</v>
      </c>
      <c r="L16" s="342">
        <v>8.3333333333333329E-2</v>
      </c>
      <c r="M16" s="342">
        <v>8.3333333333333329E-2</v>
      </c>
      <c r="N16" s="342">
        <v>8.3333333333333329E-2</v>
      </c>
      <c r="O16" s="342">
        <v>8.3333333333333329E-2</v>
      </c>
      <c r="P16" s="342">
        <v>8.3333333333333329E-2</v>
      </c>
      <c r="Q16" s="342">
        <v>8.3333333333333329E-2</v>
      </c>
      <c r="R16" s="339"/>
      <c r="S16" s="336">
        <f t="shared" ref="S16" si="6">IFERROR($D16*F16,"")</f>
        <v>1139.25</v>
      </c>
      <c r="T16" s="336">
        <f t="shared" ref="T16" si="7">IFERROR($D16*G16," ")</f>
        <v>1139.25</v>
      </c>
      <c r="U16" s="340">
        <f t="shared" ref="U16" si="8">IFERROR($D16*H16," ")</f>
        <v>1139.25</v>
      </c>
      <c r="V16" s="341">
        <f t="shared" ref="V16" si="9">IFERROR($D16*I16," ")</f>
        <v>1139.25</v>
      </c>
      <c r="W16" s="336">
        <f t="shared" ref="W16" si="10">IFERROR($D16*J16," ")</f>
        <v>1139.25</v>
      </c>
      <c r="X16" s="336">
        <f t="shared" ref="X16" si="11">IFERROR($D16*K16," ")</f>
        <v>1139.25</v>
      </c>
      <c r="Y16" s="336">
        <f t="shared" ref="Y16" si="12">IFERROR($D16*L16," ")</f>
        <v>1139.25</v>
      </c>
      <c r="Z16" s="336">
        <f t="shared" ref="Z16" si="13">IFERROR($D16*M16," ")</f>
        <v>1139.25</v>
      </c>
      <c r="AA16" s="336">
        <f t="shared" ref="AA16" si="14">IFERROR($D16*N16," ")</f>
        <v>1139.25</v>
      </c>
      <c r="AB16" s="336">
        <f t="shared" ref="AB16" si="15">IFERROR($D16*O16," ")</f>
        <v>1139.25</v>
      </c>
      <c r="AC16" s="336">
        <f t="shared" ref="AC16" si="16">IFERROR($D16*P16," ")</f>
        <v>1139.25</v>
      </c>
      <c r="AD16" s="336">
        <f t="shared" ref="AD16" si="17">IFERROR($D16*Q16," ")</f>
        <v>1139.25</v>
      </c>
      <c r="AF16" s="83">
        <f t="shared" si="5"/>
        <v>13671</v>
      </c>
      <c r="AG16" s="82" t="b">
        <f t="shared" si="3"/>
        <v>1</v>
      </c>
    </row>
    <row r="17" spans="1:34" x14ac:dyDescent="0.25">
      <c r="A17" s="44"/>
      <c r="B17" s="310">
        <f>+MAX($B$1:B16)+1</f>
        <v>42</v>
      </c>
      <c r="C17" s="335" t="s">
        <v>85</v>
      </c>
      <c r="D17" s="371">
        <v>78331</v>
      </c>
      <c r="E17" s="337"/>
      <c r="F17" s="342">
        <v>8.3333333333333329E-2</v>
      </c>
      <c r="G17" s="342">
        <v>8.3333333333333329E-2</v>
      </c>
      <c r="H17" s="342">
        <v>8.3333333333333329E-2</v>
      </c>
      <c r="I17" s="342">
        <v>8.3333333333333329E-2</v>
      </c>
      <c r="J17" s="342">
        <v>8.3333333333333329E-2</v>
      </c>
      <c r="K17" s="342">
        <v>8.3333333333333329E-2</v>
      </c>
      <c r="L17" s="342">
        <v>8.3333333333333329E-2</v>
      </c>
      <c r="M17" s="342">
        <v>8.3333333333333329E-2</v>
      </c>
      <c r="N17" s="342">
        <v>8.3333333333333329E-2</v>
      </c>
      <c r="O17" s="342">
        <v>8.3333333333333329E-2</v>
      </c>
      <c r="P17" s="342">
        <v>8.3333333333333329E-2</v>
      </c>
      <c r="Q17" s="342">
        <v>8.3333333333333329E-2</v>
      </c>
      <c r="R17" s="339"/>
      <c r="S17" s="336">
        <f t="shared" si="4"/>
        <v>6527.583333333333</v>
      </c>
      <c r="T17" s="336">
        <f t="shared" si="2"/>
        <v>6527.583333333333</v>
      </c>
      <c r="U17" s="340">
        <f t="shared" si="2"/>
        <v>6527.583333333333</v>
      </c>
      <c r="V17" s="341">
        <f t="shared" si="2"/>
        <v>6527.583333333333</v>
      </c>
      <c r="W17" s="336">
        <f t="shared" si="2"/>
        <v>6527.583333333333</v>
      </c>
      <c r="X17" s="336">
        <f t="shared" si="2"/>
        <v>6527.583333333333</v>
      </c>
      <c r="Y17" s="336">
        <f t="shared" si="2"/>
        <v>6527.583333333333</v>
      </c>
      <c r="Z17" s="336">
        <f t="shared" si="2"/>
        <v>6527.583333333333</v>
      </c>
      <c r="AA17" s="336">
        <f t="shared" si="2"/>
        <v>6527.583333333333</v>
      </c>
      <c r="AB17" s="336">
        <f t="shared" si="2"/>
        <v>6527.583333333333</v>
      </c>
      <c r="AC17" s="336">
        <f t="shared" si="2"/>
        <v>6527.583333333333</v>
      </c>
      <c r="AD17" s="336">
        <f t="shared" si="2"/>
        <v>6527.583333333333</v>
      </c>
      <c r="AF17" s="83">
        <f t="shared" si="5"/>
        <v>78331</v>
      </c>
      <c r="AG17" s="82" t="b">
        <f t="shared" si="3"/>
        <v>1</v>
      </c>
    </row>
    <row r="18" spans="1:34" ht="15.75" thickBot="1" x14ac:dyDescent="0.3">
      <c r="A18" s="67"/>
      <c r="B18" s="328"/>
      <c r="C18" s="282" t="s">
        <v>178</v>
      </c>
      <c r="D18" s="283">
        <f>SUM(D12:D17)</f>
        <v>324646.80605845328</v>
      </c>
      <c r="E18" s="284"/>
      <c r="F18" s="285">
        <v>8.3333333333333329E-2</v>
      </c>
      <c r="G18" s="285">
        <v>8.3333333333333329E-2</v>
      </c>
      <c r="H18" s="285">
        <v>8.3333333333333329E-2</v>
      </c>
      <c r="I18" s="285">
        <v>8.3333333333333329E-2</v>
      </c>
      <c r="J18" s="285">
        <v>8.3333333333333329E-2</v>
      </c>
      <c r="K18" s="285">
        <v>8.3333333333333329E-2</v>
      </c>
      <c r="L18" s="285">
        <v>8.3333333333333329E-2</v>
      </c>
      <c r="M18" s="285">
        <v>8.3333333333333329E-2</v>
      </c>
      <c r="N18" s="285">
        <v>8.3333333333333329E-2</v>
      </c>
      <c r="O18" s="285">
        <v>8.3333333333333329E-2</v>
      </c>
      <c r="P18" s="285">
        <v>8.3333333333333329E-2</v>
      </c>
      <c r="Q18" s="285">
        <v>8.3333333333333329E-2</v>
      </c>
      <c r="R18" s="286"/>
      <c r="S18" s="283">
        <f t="shared" ref="S18:AD18" si="18">SUM(S12:S17)</f>
        <v>27053.900504871104</v>
      </c>
      <c r="T18" s="283">
        <f t="shared" si="18"/>
        <v>27053.900504871104</v>
      </c>
      <c r="U18" s="287">
        <f t="shared" si="18"/>
        <v>27053.900504871104</v>
      </c>
      <c r="V18" s="288">
        <f t="shared" si="18"/>
        <v>27053.900504871104</v>
      </c>
      <c r="W18" s="283">
        <f t="shared" si="18"/>
        <v>27053.900504871104</v>
      </c>
      <c r="X18" s="283">
        <f t="shared" si="18"/>
        <v>27053.900504871104</v>
      </c>
      <c r="Y18" s="283">
        <f t="shared" si="18"/>
        <v>27053.900504871104</v>
      </c>
      <c r="Z18" s="283">
        <f t="shared" si="18"/>
        <v>27053.900504871104</v>
      </c>
      <c r="AA18" s="283">
        <f t="shared" si="18"/>
        <v>27053.900504871104</v>
      </c>
      <c r="AB18" s="283">
        <f t="shared" si="18"/>
        <v>27053.900504871104</v>
      </c>
      <c r="AC18" s="283">
        <f t="shared" si="18"/>
        <v>27053.900504871104</v>
      </c>
      <c r="AD18" s="283">
        <f t="shared" si="18"/>
        <v>27053.900504871104</v>
      </c>
      <c r="AE18" s="131"/>
      <c r="AF18" s="289">
        <f t="shared" si="5"/>
        <v>324646.80605845322</v>
      </c>
      <c r="AG18" s="290" t="b">
        <f t="shared" si="3"/>
        <v>1</v>
      </c>
      <c r="AH18" s="131"/>
    </row>
    <row r="19" spans="1:34" x14ac:dyDescent="0.25">
      <c r="A19" s="44"/>
      <c r="B19" s="326"/>
      <c r="C19" s="65"/>
      <c r="D19" s="87"/>
      <c r="E19" s="81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S19" s="87"/>
      <c r="T19" s="87"/>
      <c r="U19" s="187"/>
      <c r="V19" s="249"/>
      <c r="W19" s="87"/>
      <c r="X19" s="87"/>
      <c r="Y19" s="87"/>
      <c r="Z19" s="87"/>
      <c r="AA19" s="87"/>
      <c r="AB19" s="87"/>
      <c r="AC19" s="87"/>
      <c r="AD19" s="87"/>
      <c r="AF19" s="83"/>
      <c r="AG19" s="82"/>
    </row>
    <row r="20" spans="1:34" x14ac:dyDescent="0.25">
      <c r="A20" s="44"/>
      <c r="B20" s="326"/>
      <c r="C20" s="66" t="s">
        <v>179</v>
      </c>
      <c r="D20" s="87"/>
      <c r="E20" s="81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S20" s="87"/>
      <c r="T20" s="87"/>
      <c r="U20" s="187"/>
      <c r="V20" s="249"/>
      <c r="W20" s="87"/>
      <c r="X20" s="87"/>
      <c r="Y20" s="87"/>
      <c r="Z20" s="87"/>
      <c r="AA20" s="87"/>
      <c r="AB20" s="87"/>
      <c r="AC20" s="87"/>
      <c r="AD20" s="87"/>
      <c r="AF20" s="83"/>
      <c r="AG20" s="82"/>
    </row>
    <row r="21" spans="1:34" x14ac:dyDescent="0.25">
      <c r="A21" s="44"/>
      <c r="B21" s="326"/>
      <c r="C21" s="65" t="s">
        <v>80</v>
      </c>
      <c r="D21" s="87"/>
      <c r="E21" s="81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S21" s="87"/>
      <c r="T21" s="87"/>
      <c r="U21" s="187"/>
      <c r="V21" s="249"/>
      <c r="W21" s="87"/>
      <c r="X21" s="87"/>
      <c r="Y21" s="87"/>
      <c r="Z21" s="87"/>
      <c r="AA21" s="87"/>
      <c r="AB21" s="87"/>
      <c r="AC21" s="87"/>
      <c r="AD21" s="87"/>
      <c r="AF21" s="83"/>
      <c r="AG21" s="82"/>
    </row>
    <row r="22" spans="1:34" x14ac:dyDescent="0.25">
      <c r="A22" s="44"/>
      <c r="B22" s="310">
        <f>+MAX($B$1:B20)+1</f>
        <v>43</v>
      </c>
      <c r="C22" s="64" t="s">
        <v>88</v>
      </c>
      <c r="D22" s="84">
        <v>4469</v>
      </c>
      <c r="E22" s="81"/>
      <c r="F22" s="202">
        <v>8.3333333333333329E-2</v>
      </c>
      <c r="G22" s="202">
        <v>8.3333333333333329E-2</v>
      </c>
      <c r="H22" s="202">
        <v>8.3333333333333329E-2</v>
      </c>
      <c r="I22" s="202">
        <v>8.3333333333333329E-2</v>
      </c>
      <c r="J22" s="202">
        <v>8.3333333333333329E-2</v>
      </c>
      <c r="K22" s="202">
        <v>8.3333333333333329E-2</v>
      </c>
      <c r="L22" s="202">
        <v>8.3333333333333329E-2</v>
      </c>
      <c r="M22" s="202">
        <v>8.3333333333333329E-2</v>
      </c>
      <c r="N22" s="202">
        <v>8.3333333333333329E-2</v>
      </c>
      <c r="O22" s="202">
        <v>8.3333333333333329E-2</v>
      </c>
      <c r="P22" s="202">
        <v>8.3333333333333329E-2</v>
      </c>
      <c r="Q22" s="202">
        <v>8.3333333333333329E-2</v>
      </c>
      <c r="S22" s="84">
        <f t="shared" ref="S22:S25" si="19">IFERROR($D22*F22,"")</f>
        <v>372.41666666666663</v>
      </c>
      <c r="T22" s="84">
        <f t="shared" ref="T22:AD25" si="20">IFERROR($D22*G22," ")</f>
        <v>372.41666666666663</v>
      </c>
      <c r="U22" s="185">
        <f t="shared" si="20"/>
        <v>372.41666666666663</v>
      </c>
      <c r="V22" s="247">
        <f t="shared" si="20"/>
        <v>372.41666666666663</v>
      </c>
      <c r="W22" s="84">
        <f t="shared" si="20"/>
        <v>372.41666666666663</v>
      </c>
      <c r="X22" s="84">
        <f t="shared" si="20"/>
        <v>372.41666666666663</v>
      </c>
      <c r="Y22" s="84">
        <f t="shared" si="20"/>
        <v>372.41666666666663</v>
      </c>
      <c r="Z22" s="84">
        <f t="shared" si="20"/>
        <v>372.41666666666663</v>
      </c>
      <c r="AA22" s="84">
        <f t="shared" si="20"/>
        <v>372.41666666666663</v>
      </c>
      <c r="AB22" s="84">
        <f t="shared" si="20"/>
        <v>372.41666666666663</v>
      </c>
      <c r="AC22" s="84">
        <f t="shared" si="20"/>
        <v>372.41666666666663</v>
      </c>
      <c r="AD22" s="84">
        <f t="shared" si="20"/>
        <v>372.41666666666663</v>
      </c>
      <c r="AF22" s="83">
        <f t="shared" ref="AF22:AF26" si="21">SUM(S22:AD22)</f>
        <v>4468.9999999999991</v>
      </c>
      <c r="AG22" s="82" t="b">
        <f t="shared" ref="AG22:AG26" si="22">AF22=D22</f>
        <v>1</v>
      </c>
    </row>
    <row r="23" spans="1:34" x14ac:dyDescent="0.25">
      <c r="A23" s="44"/>
      <c r="B23" s="310">
        <f>+MAX($B$1:B22)+1</f>
        <v>44</v>
      </c>
      <c r="C23" s="64" t="s">
        <v>89</v>
      </c>
      <c r="D23" s="84">
        <v>2692</v>
      </c>
      <c r="E23" s="81"/>
      <c r="F23" s="202">
        <v>8.3333333333333329E-2</v>
      </c>
      <c r="G23" s="202">
        <v>8.3333333333333329E-2</v>
      </c>
      <c r="H23" s="202">
        <v>8.3333333333333329E-2</v>
      </c>
      <c r="I23" s="202">
        <v>8.3333333333333329E-2</v>
      </c>
      <c r="J23" s="202">
        <v>8.3333333333333329E-2</v>
      </c>
      <c r="K23" s="202">
        <v>8.3333333333333329E-2</v>
      </c>
      <c r="L23" s="202">
        <v>8.3333333333333329E-2</v>
      </c>
      <c r="M23" s="202">
        <v>8.3333333333333329E-2</v>
      </c>
      <c r="N23" s="202">
        <v>8.3333333333333329E-2</v>
      </c>
      <c r="O23" s="202">
        <v>8.3333333333333329E-2</v>
      </c>
      <c r="P23" s="202">
        <v>8.3333333333333329E-2</v>
      </c>
      <c r="Q23" s="202">
        <v>8.3333333333333329E-2</v>
      </c>
      <c r="S23" s="84">
        <f t="shared" si="19"/>
        <v>224.33333333333331</v>
      </c>
      <c r="T23" s="84">
        <f t="shared" si="20"/>
        <v>224.33333333333331</v>
      </c>
      <c r="U23" s="185">
        <f t="shared" si="20"/>
        <v>224.33333333333331</v>
      </c>
      <c r="V23" s="247">
        <f t="shared" si="20"/>
        <v>224.33333333333331</v>
      </c>
      <c r="W23" s="84">
        <f t="shared" si="20"/>
        <v>224.33333333333331</v>
      </c>
      <c r="X23" s="84">
        <f t="shared" si="20"/>
        <v>224.33333333333331</v>
      </c>
      <c r="Y23" s="84">
        <f t="shared" si="20"/>
        <v>224.33333333333331</v>
      </c>
      <c r="Z23" s="84">
        <f t="shared" si="20"/>
        <v>224.33333333333331</v>
      </c>
      <c r="AA23" s="84">
        <f t="shared" si="20"/>
        <v>224.33333333333331</v>
      </c>
      <c r="AB23" s="84">
        <f t="shared" si="20"/>
        <v>224.33333333333331</v>
      </c>
      <c r="AC23" s="84">
        <f t="shared" si="20"/>
        <v>224.33333333333331</v>
      </c>
      <c r="AD23" s="84">
        <f t="shared" si="20"/>
        <v>224.33333333333331</v>
      </c>
      <c r="AF23" s="83">
        <f t="shared" si="21"/>
        <v>2692</v>
      </c>
      <c r="AG23" s="82" t="b">
        <f t="shared" si="22"/>
        <v>1</v>
      </c>
    </row>
    <row r="24" spans="1:34" x14ac:dyDescent="0.25">
      <c r="A24" s="44"/>
      <c r="B24" s="310">
        <f>+MAX($B$1:B23)+1</f>
        <v>45</v>
      </c>
      <c r="C24" s="64" t="s">
        <v>90</v>
      </c>
      <c r="D24" s="84">
        <v>361</v>
      </c>
      <c r="E24" s="81"/>
      <c r="F24" s="202">
        <v>8.3333333333333329E-2</v>
      </c>
      <c r="G24" s="202">
        <v>8.3333333333333329E-2</v>
      </c>
      <c r="H24" s="202">
        <v>8.3333333333333329E-2</v>
      </c>
      <c r="I24" s="202">
        <v>8.3333333333333329E-2</v>
      </c>
      <c r="J24" s="202">
        <v>8.3333333333333329E-2</v>
      </c>
      <c r="K24" s="202">
        <v>8.3333333333333329E-2</v>
      </c>
      <c r="L24" s="202">
        <v>8.3333333333333329E-2</v>
      </c>
      <c r="M24" s="202">
        <v>8.3333333333333329E-2</v>
      </c>
      <c r="N24" s="202">
        <v>8.3333333333333329E-2</v>
      </c>
      <c r="O24" s="202">
        <v>8.3333333333333329E-2</v>
      </c>
      <c r="P24" s="202">
        <v>8.3333333333333329E-2</v>
      </c>
      <c r="Q24" s="202">
        <v>8.3333333333333329E-2</v>
      </c>
      <c r="S24" s="84">
        <f t="shared" si="19"/>
        <v>30.083333333333332</v>
      </c>
      <c r="T24" s="84">
        <f t="shared" si="20"/>
        <v>30.083333333333332</v>
      </c>
      <c r="U24" s="185">
        <f t="shared" si="20"/>
        <v>30.083333333333332</v>
      </c>
      <c r="V24" s="247">
        <f t="shared" si="20"/>
        <v>30.083333333333332</v>
      </c>
      <c r="W24" s="84">
        <f t="shared" si="20"/>
        <v>30.083333333333332</v>
      </c>
      <c r="X24" s="84">
        <f t="shared" si="20"/>
        <v>30.083333333333332</v>
      </c>
      <c r="Y24" s="84">
        <f t="shared" si="20"/>
        <v>30.083333333333332</v>
      </c>
      <c r="Z24" s="84">
        <f t="shared" si="20"/>
        <v>30.083333333333332</v>
      </c>
      <c r="AA24" s="84">
        <f t="shared" si="20"/>
        <v>30.083333333333332</v>
      </c>
      <c r="AB24" s="84">
        <f t="shared" si="20"/>
        <v>30.083333333333332</v>
      </c>
      <c r="AC24" s="84">
        <f t="shared" si="20"/>
        <v>30.083333333333332</v>
      </c>
      <c r="AD24" s="84">
        <f t="shared" si="20"/>
        <v>30.083333333333332</v>
      </c>
      <c r="AF24" s="83">
        <f t="shared" si="21"/>
        <v>360.99999999999994</v>
      </c>
      <c r="AG24" s="82" t="b">
        <f t="shared" si="22"/>
        <v>1</v>
      </c>
    </row>
    <row r="25" spans="1:34" x14ac:dyDescent="0.25">
      <c r="A25" s="44"/>
      <c r="B25" s="310">
        <f>+MAX($B$1:B24)+1</f>
        <v>46</v>
      </c>
      <c r="C25" s="64" t="s">
        <v>91</v>
      </c>
      <c r="D25" s="84">
        <v>43</v>
      </c>
      <c r="E25" s="81"/>
      <c r="F25" s="202">
        <v>8.3333333333333329E-2</v>
      </c>
      <c r="G25" s="202">
        <v>8.3333333333333329E-2</v>
      </c>
      <c r="H25" s="202">
        <v>8.3333333333333329E-2</v>
      </c>
      <c r="I25" s="202">
        <v>8.3333333333333329E-2</v>
      </c>
      <c r="J25" s="202">
        <v>8.3333333333333329E-2</v>
      </c>
      <c r="K25" s="202">
        <v>8.3333333333333329E-2</v>
      </c>
      <c r="L25" s="202">
        <v>8.3333333333333329E-2</v>
      </c>
      <c r="M25" s="202">
        <v>8.3333333333333329E-2</v>
      </c>
      <c r="N25" s="202">
        <v>8.3333333333333329E-2</v>
      </c>
      <c r="O25" s="202">
        <v>8.3333333333333329E-2</v>
      </c>
      <c r="P25" s="202">
        <v>8.3333333333333329E-2</v>
      </c>
      <c r="Q25" s="202">
        <v>8.3333333333333329E-2</v>
      </c>
      <c r="S25" s="84">
        <f t="shared" si="19"/>
        <v>3.583333333333333</v>
      </c>
      <c r="T25" s="84">
        <f t="shared" si="20"/>
        <v>3.583333333333333</v>
      </c>
      <c r="U25" s="185">
        <f t="shared" si="20"/>
        <v>3.583333333333333</v>
      </c>
      <c r="V25" s="247">
        <f t="shared" si="20"/>
        <v>3.583333333333333</v>
      </c>
      <c r="W25" s="84">
        <f t="shared" si="20"/>
        <v>3.583333333333333</v>
      </c>
      <c r="X25" s="84">
        <f t="shared" si="20"/>
        <v>3.583333333333333</v>
      </c>
      <c r="Y25" s="84">
        <f t="shared" si="20"/>
        <v>3.583333333333333</v>
      </c>
      <c r="Z25" s="84">
        <f t="shared" si="20"/>
        <v>3.583333333333333</v>
      </c>
      <c r="AA25" s="84">
        <f t="shared" si="20"/>
        <v>3.583333333333333</v>
      </c>
      <c r="AB25" s="84">
        <f t="shared" si="20"/>
        <v>3.583333333333333</v>
      </c>
      <c r="AC25" s="84">
        <f t="shared" si="20"/>
        <v>3.583333333333333</v>
      </c>
      <c r="AD25" s="84">
        <f t="shared" si="20"/>
        <v>3.583333333333333</v>
      </c>
      <c r="AF25" s="83">
        <f t="shared" si="21"/>
        <v>43</v>
      </c>
      <c r="AG25" s="82" t="b">
        <f t="shared" si="22"/>
        <v>1</v>
      </c>
    </row>
    <row r="26" spans="1:34" x14ac:dyDescent="0.25">
      <c r="A26" s="44"/>
      <c r="B26" s="326"/>
      <c r="C26" s="68" t="s">
        <v>180</v>
      </c>
      <c r="D26" s="85">
        <f>SUM(D22:D25)</f>
        <v>7565</v>
      </c>
      <c r="E26" s="81"/>
      <c r="F26" s="202">
        <v>8.3333333333333329E-2</v>
      </c>
      <c r="G26" s="202">
        <v>8.3333333333333329E-2</v>
      </c>
      <c r="H26" s="202">
        <v>8.3333333333333329E-2</v>
      </c>
      <c r="I26" s="202">
        <v>8.3333333333333329E-2</v>
      </c>
      <c r="J26" s="202">
        <v>8.3333333333333329E-2</v>
      </c>
      <c r="K26" s="202">
        <v>8.3333333333333329E-2</v>
      </c>
      <c r="L26" s="202">
        <v>8.3333333333333329E-2</v>
      </c>
      <c r="M26" s="202">
        <v>8.3333333333333329E-2</v>
      </c>
      <c r="N26" s="202">
        <v>8.3333333333333329E-2</v>
      </c>
      <c r="O26" s="202">
        <v>8.3333333333333329E-2</v>
      </c>
      <c r="P26" s="202">
        <v>8.3333333333333329E-2</v>
      </c>
      <c r="Q26" s="202">
        <v>8.3333333333333329E-2</v>
      </c>
      <c r="S26" s="85">
        <f t="shared" ref="S26:AD26" si="23">SUM(S22:S25)</f>
        <v>630.41666666666674</v>
      </c>
      <c r="T26" s="85">
        <f t="shared" si="23"/>
        <v>630.41666666666674</v>
      </c>
      <c r="U26" s="188">
        <f t="shared" si="23"/>
        <v>630.41666666666674</v>
      </c>
      <c r="V26" s="246">
        <f t="shared" si="23"/>
        <v>630.41666666666674</v>
      </c>
      <c r="W26" s="85">
        <f t="shared" si="23"/>
        <v>630.41666666666674</v>
      </c>
      <c r="X26" s="85">
        <f t="shared" si="23"/>
        <v>630.41666666666674</v>
      </c>
      <c r="Y26" s="85">
        <f t="shared" si="23"/>
        <v>630.41666666666674</v>
      </c>
      <c r="Z26" s="85">
        <f t="shared" si="23"/>
        <v>630.41666666666674</v>
      </c>
      <c r="AA26" s="85">
        <f t="shared" si="23"/>
        <v>630.41666666666674</v>
      </c>
      <c r="AB26" s="85">
        <f t="shared" si="23"/>
        <v>630.41666666666674</v>
      </c>
      <c r="AC26" s="85">
        <f t="shared" si="23"/>
        <v>630.41666666666674</v>
      </c>
      <c r="AD26" s="85">
        <f t="shared" si="23"/>
        <v>630.41666666666674</v>
      </c>
      <c r="AF26" s="83">
        <f t="shared" si="21"/>
        <v>7565.0000000000027</v>
      </c>
      <c r="AG26" s="82" t="b">
        <f t="shared" si="22"/>
        <v>1</v>
      </c>
    </row>
    <row r="27" spans="1:34" x14ac:dyDescent="0.25">
      <c r="A27" s="44"/>
      <c r="B27" s="326"/>
      <c r="C27" s="68"/>
      <c r="D27" s="86"/>
      <c r="E27" s="81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S27" s="86"/>
      <c r="T27" s="86"/>
      <c r="U27" s="186"/>
      <c r="V27" s="248"/>
      <c r="W27" s="86"/>
      <c r="X27" s="86"/>
      <c r="Y27" s="86"/>
      <c r="Z27" s="86"/>
      <c r="AA27" s="86"/>
      <c r="AB27" s="86"/>
      <c r="AC27" s="86"/>
      <c r="AD27" s="86"/>
      <c r="AF27" s="83"/>
      <c r="AG27" s="82"/>
    </row>
    <row r="28" spans="1:34" x14ac:dyDescent="0.25">
      <c r="A28" s="44"/>
      <c r="B28" s="326"/>
      <c r="C28" s="66" t="s">
        <v>93</v>
      </c>
      <c r="D28" s="86"/>
      <c r="E28" s="81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S28" s="86"/>
      <c r="T28" s="86"/>
      <c r="U28" s="186"/>
      <c r="V28" s="248"/>
      <c r="W28" s="86"/>
      <c r="X28" s="86"/>
      <c r="Y28" s="86"/>
      <c r="Z28" s="86"/>
      <c r="AA28" s="86"/>
      <c r="AB28" s="86"/>
      <c r="AC28" s="86"/>
      <c r="AD28" s="86"/>
      <c r="AF28" s="83">
        <f t="shared" ref="AF28:AF45" si="24">SUM(S28:AD28)</f>
        <v>0</v>
      </c>
      <c r="AG28" s="82" t="b">
        <f t="shared" ref="AG28:AG44" si="25">AF28=D28</f>
        <v>1</v>
      </c>
    </row>
    <row r="29" spans="1:34" x14ac:dyDescent="0.25">
      <c r="A29" s="44"/>
      <c r="B29" s="326">
        <f>+MAX($B$1:B28)+1</f>
        <v>47</v>
      </c>
      <c r="C29" s="64" t="s">
        <v>94</v>
      </c>
      <c r="D29" s="84">
        <v>29</v>
      </c>
      <c r="E29" s="81"/>
      <c r="F29" s="202">
        <v>8.3333333333333329E-2</v>
      </c>
      <c r="G29" s="202">
        <v>8.3333333333333329E-2</v>
      </c>
      <c r="H29" s="202">
        <v>8.3333333333333329E-2</v>
      </c>
      <c r="I29" s="202">
        <v>8.3333333333333329E-2</v>
      </c>
      <c r="J29" s="202">
        <v>8.3333333333333329E-2</v>
      </c>
      <c r="K29" s="202">
        <v>8.3333333333333329E-2</v>
      </c>
      <c r="L29" s="202">
        <v>8.3333333333333329E-2</v>
      </c>
      <c r="M29" s="202">
        <v>8.3333333333333329E-2</v>
      </c>
      <c r="N29" s="202">
        <v>8.3333333333333329E-2</v>
      </c>
      <c r="O29" s="202">
        <v>8.3333333333333329E-2</v>
      </c>
      <c r="P29" s="202">
        <v>8.3333333333333329E-2</v>
      </c>
      <c r="Q29" s="202">
        <v>8.3333333333333329E-2</v>
      </c>
      <c r="S29" s="84">
        <f>IFERROR($D29*F29,"")</f>
        <v>2.4166666666666665</v>
      </c>
      <c r="T29" s="84">
        <f t="shared" ref="T29" si="26">IFERROR($D29*G29," ")</f>
        <v>2.4166666666666665</v>
      </c>
      <c r="U29" s="185">
        <f t="shared" ref="U29" si="27">IFERROR($D29*H29," ")</f>
        <v>2.4166666666666665</v>
      </c>
      <c r="V29" s="247">
        <f t="shared" ref="V29" si="28">IFERROR($D29*I29," ")</f>
        <v>2.4166666666666665</v>
      </c>
      <c r="W29" s="84">
        <f t="shared" ref="W29" si="29">IFERROR($D29*J29," ")</f>
        <v>2.4166666666666665</v>
      </c>
      <c r="X29" s="84">
        <f t="shared" ref="X29" si="30">IFERROR($D29*K29," ")</f>
        <v>2.4166666666666665</v>
      </c>
      <c r="Y29" s="84">
        <f t="shared" ref="Y29" si="31">IFERROR($D29*L29," ")</f>
        <v>2.4166666666666665</v>
      </c>
      <c r="Z29" s="84">
        <f t="shared" ref="Z29" si="32">IFERROR($D29*M29," ")</f>
        <v>2.4166666666666665</v>
      </c>
      <c r="AA29" s="84">
        <f t="shared" ref="AA29" si="33">IFERROR($D29*N29," ")</f>
        <v>2.4166666666666665</v>
      </c>
      <c r="AB29" s="84">
        <f t="shared" ref="AB29" si="34">IFERROR($D29*O29," ")</f>
        <v>2.4166666666666665</v>
      </c>
      <c r="AC29" s="84">
        <f t="shared" ref="AC29" si="35">IFERROR($D29*P29," ")</f>
        <v>2.4166666666666665</v>
      </c>
      <c r="AD29" s="84">
        <f t="shared" ref="AD29" si="36">IFERROR($D29*Q29," ")</f>
        <v>2.4166666666666665</v>
      </c>
      <c r="AF29" s="83">
        <f t="shared" si="24"/>
        <v>29.000000000000004</v>
      </c>
      <c r="AG29" s="82" t="b">
        <f t="shared" si="25"/>
        <v>1</v>
      </c>
    </row>
    <row r="30" spans="1:34" x14ac:dyDescent="0.25">
      <c r="A30" s="44"/>
      <c r="B30" s="326">
        <f>+MAX($B$1:B29)+1</f>
        <v>48</v>
      </c>
      <c r="C30" s="64" t="s">
        <v>95</v>
      </c>
      <c r="D30" s="84">
        <v>26</v>
      </c>
      <c r="E30" s="81"/>
      <c r="F30" s="202">
        <v>8.3333333333333329E-2</v>
      </c>
      <c r="G30" s="202">
        <v>8.3333333333333329E-2</v>
      </c>
      <c r="H30" s="202">
        <v>8.3333333333333329E-2</v>
      </c>
      <c r="I30" s="202">
        <v>8.3333333333333329E-2</v>
      </c>
      <c r="J30" s="202">
        <v>8.3333333333333329E-2</v>
      </c>
      <c r="K30" s="202">
        <v>8.3333333333333329E-2</v>
      </c>
      <c r="L30" s="202">
        <v>8.3333333333333329E-2</v>
      </c>
      <c r="M30" s="202">
        <v>8.3333333333333329E-2</v>
      </c>
      <c r="N30" s="202">
        <v>8.3333333333333329E-2</v>
      </c>
      <c r="O30" s="202">
        <v>8.3333333333333329E-2</v>
      </c>
      <c r="P30" s="202">
        <v>8.3333333333333329E-2</v>
      </c>
      <c r="Q30" s="202">
        <v>8.3333333333333329E-2</v>
      </c>
      <c r="S30" s="84">
        <f t="shared" ref="S30:S40" si="37">IFERROR($D30*F30,"")</f>
        <v>2.1666666666666665</v>
      </c>
      <c r="T30" s="84">
        <f t="shared" ref="T30:T40" si="38">IFERROR($D30*G30," ")</f>
        <v>2.1666666666666665</v>
      </c>
      <c r="U30" s="185">
        <f t="shared" ref="U30:U40" si="39">IFERROR($D30*H30," ")</f>
        <v>2.1666666666666665</v>
      </c>
      <c r="V30" s="247">
        <f t="shared" ref="V30:V40" si="40">IFERROR($D30*I30," ")</f>
        <v>2.1666666666666665</v>
      </c>
      <c r="W30" s="84">
        <f t="shared" ref="W30:W40" si="41">IFERROR($D30*J30," ")</f>
        <v>2.1666666666666665</v>
      </c>
      <c r="X30" s="84">
        <f t="shared" ref="X30:X40" si="42">IFERROR($D30*K30," ")</f>
        <v>2.1666666666666665</v>
      </c>
      <c r="Y30" s="84">
        <f t="shared" ref="Y30:Y40" si="43">IFERROR($D30*L30," ")</f>
        <v>2.1666666666666665</v>
      </c>
      <c r="Z30" s="84">
        <f t="shared" ref="Z30:Z40" si="44">IFERROR($D30*M30," ")</f>
        <v>2.1666666666666665</v>
      </c>
      <c r="AA30" s="84">
        <f t="shared" ref="AA30:AA40" si="45">IFERROR($D30*N30," ")</f>
        <v>2.1666666666666665</v>
      </c>
      <c r="AB30" s="84">
        <f t="shared" ref="AB30:AB40" si="46">IFERROR($D30*O30," ")</f>
        <v>2.1666666666666665</v>
      </c>
      <c r="AC30" s="84">
        <f t="shared" ref="AC30:AC40" si="47">IFERROR($D30*P30," ")</f>
        <v>2.1666666666666665</v>
      </c>
      <c r="AD30" s="84">
        <f t="shared" ref="AD30:AD40" si="48">IFERROR($D30*Q30," ")</f>
        <v>2.1666666666666665</v>
      </c>
      <c r="AF30" s="83">
        <f t="shared" si="24"/>
        <v>26.000000000000004</v>
      </c>
      <c r="AG30" s="82" t="b">
        <f t="shared" si="25"/>
        <v>1</v>
      </c>
    </row>
    <row r="31" spans="1:34" x14ac:dyDescent="0.25">
      <c r="A31" s="44"/>
      <c r="B31" s="326">
        <f>+MAX($B$1:B30)+1</f>
        <v>49</v>
      </c>
      <c r="C31" s="64" t="s">
        <v>96</v>
      </c>
      <c r="D31" s="84">
        <v>7950</v>
      </c>
      <c r="E31" s="81"/>
      <c r="F31" s="202">
        <v>8.3333333333333329E-2</v>
      </c>
      <c r="G31" s="202">
        <v>8.3333333333333329E-2</v>
      </c>
      <c r="H31" s="202">
        <v>8.3333333333333329E-2</v>
      </c>
      <c r="I31" s="202">
        <v>8.3333333333333329E-2</v>
      </c>
      <c r="J31" s="202">
        <v>8.3333333333333329E-2</v>
      </c>
      <c r="K31" s="202">
        <v>8.3333333333333329E-2</v>
      </c>
      <c r="L31" s="202">
        <v>8.3333333333333329E-2</v>
      </c>
      <c r="M31" s="202">
        <v>8.3333333333333329E-2</v>
      </c>
      <c r="N31" s="202">
        <v>8.3333333333333329E-2</v>
      </c>
      <c r="O31" s="202">
        <v>8.3333333333333329E-2</v>
      </c>
      <c r="P31" s="202">
        <v>8.3333333333333329E-2</v>
      </c>
      <c r="Q31" s="202">
        <v>8.3333333333333329E-2</v>
      </c>
      <c r="S31" s="84">
        <f t="shared" si="37"/>
        <v>662.5</v>
      </c>
      <c r="T31" s="84">
        <f t="shared" si="38"/>
        <v>662.5</v>
      </c>
      <c r="U31" s="185">
        <f t="shared" si="39"/>
        <v>662.5</v>
      </c>
      <c r="V31" s="247">
        <f t="shared" si="40"/>
        <v>662.5</v>
      </c>
      <c r="W31" s="84">
        <f t="shared" si="41"/>
        <v>662.5</v>
      </c>
      <c r="X31" s="84">
        <f t="shared" si="42"/>
        <v>662.5</v>
      </c>
      <c r="Y31" s="84">
        <f t="shared" si="43"/>
        <v>662.5</v>
      </c>
      <c r="Z31" s="84">
        <f t="shared" si="44"/>
        <v>662.5</v>
      </c>
      <c r="AA31" s="84">
        <f t="shared" si="45"/>
        <v>662.5</v>
      </c>
      <c r="AB31" s="84">
        <f t="shared" si="46"/>
        <v>662.5</v>
      </c>
      <c r="AC31" s="84">
        <f t="shared" si="47"/>
        <v>662.5</v>
      </c>
      <c r="AD31" s="84">
        <f t="shared" si="48"/>
        <v>662.5</v>
      </c>
      <c r="AF31" s="83">
        <f t="shared" si="24"/>
        <v>7950</v>
      </c>
      <c r="AG31" s="82" t="b">
        <f t="shared" si="25"/>
        <v>1</v>
      </c>
    </row>
    <row r="32" spans="1:34" x14ac:dyDescent="0.25">
      <c r="A32" s="44"/>
      <c r="B32" s="326">
        <f>+MAX($B$1:B31)+1</f>
        <v>50</v>
      </c>
      <c r="C32" s="64" t="s">
        <v>97</v>
      </c>
      <c r="D32" s="84">
        <v>797</v>
      </c>
      <c r="E32" s="81"/>
      <c r="F32" s="202">
        <v>8.3333333333333329E-2</v>
      </c>
      <c r="G32" s="202">
        <v>8.3333333333333329E-2</v>
      </c>
      <c r="H32" s="202">
        <v>8.3333333333333329E-2</v>
      </c>
      <c r="I32" s="202">
        <v>8.3333333333333329E-2</v>
      </c>
      <c r="J32" s="202">
        <v>8.3333333333333329E-2</v>
      </c>
      <c r="K32" s="202">
        <v>8.3333333333333329E-2</v>
      </c>
      <c r="L32" s="202">
        <v>8.3333333333333329E-2</v>
      </c>
      <c r="M32" s="202">
        <v>8.3333333333333329E-2</v>
      </c>
      <c r="N32" s="202">
        <v>8.3333333333333329E-2</v>
      </c>
      <c r="O32" s="202">
        <v>8.3333333333333329E-2</v>
      </c>
      <c r="P32" s="202">
        <v>8.3333333333333329E-2</v>
      </c>
      <c r="Q32" s="202">
        <v>8.3333333333333329E-2</v>
      </c>
      <c r="S32" s="84">
        <f t="shared" si="37"/>
        <v>66.416666666666657</v>
      </c>
      <c r="T32" s="84">
        <f t="shared" si="38"/>
        <v>66.416666666666657</v>
      </c>
      <c r="U32" s="185">
        <f t="shared" si="39"/>
        <v>66.416666666666657</v>
      </c>
      <c r="V32" s="247">
        <f t="shared" si="40"/>
        <v>66.416666666666657</v>
      </c>
      <c r="W32" s="84">
        <f t="shared" si="41"/>
        <v>66.416666666666657</v>
      </c>
      <c r="X32" s="84">
        <f t="shared" si="42"/>
        <v>66.416666666666657</v>
      </c>
      <c r="Y32" s="84">
        <f t="shared" si="43"/>
        <v>66.416666666666657</v>
      </c>
      <c r="Z32" s="84">
        <f t="shared" si="44"/>
        <v>66.416666666666657</v>
      </c>
      <c r="AA32" s="84">
        <f t="shared" si="45"/>
        <v>66.416666666666657</v>
      </c>
      <c r="AB32" s="84">
        <f t="shared" si="46"/>
        <v>66.416666666666657</v>
      </c>
      <c r="AC32" s="84">
        <f t="shared" si="47"/>
        <v>66.416666666666657</v>
      </c>
      <c r="AD32" s="84">
        <f t="shared" si="48"/>
        <v>66.416666666666657</v>
      </c>
      <c r="AF32" s="83">
        <f t="shared" si="24"/>
        <v>796.99999999999966</v>
      </c>
      <c r="AG32" s="82" t="b">
        <f t="shared" si="25"/>
        <v>1</v>
      </c>
    </row>
    <row r="33" spans="1:33" x14ac:dyDescent="0.25">
      <c r="A33" s="44"/>
      <c r="B33" s="326">
        <f>+MAX($B$1:B32)+1</f>
        <v>51</v>
      </c>
      <c r="C33" s="64" t="s">
        <v>98</v>
      </c>
      <c r="D33" s="84">
        <v>41</v>
      </c>
      <c r="E33" s="81"/>
      <c r="F33" s="202">
        <v>8.3333333333333329E-2</v>
      </c>
      <c r="G33" s="202">
        <v>8.3333333333333329E-2</v>
      </c>
      <c r="H33" s="202">
        <v>8.3333333333333329E-2</v>
      </c>
      <c r="I33" s="202">
        <v>8.3333333333333329E-2</v>
      </c>
      <c r="J33" s="202">
        <v>8.3333333333333329E-2</v>
      </c>
      <c r="K33" s="202">
        <v>8.3333333333333329E-2</v>
      </c>
      <c r="L33" s="202">
        <v>8.3333333333333329E-2</v>
      </c>
      <c r="M33" s="202">
        <v>8.3333333333333329E-2</v>
      </c>
      <c r="N33" s="202">
        <v>8.3333333333333329E-2</v>
      </c>
      <c r="O33" s="202">
        <v>8.3333333333333329E-2</v>
      </c>
      <c r="P33" s="202">
        <v>8.3333333333333329E-2</v>
      </c>
      <c r="Q33" s="202">
        <v>8.3333333333333329E-2</v>
      </c>
      <c r="S33" s="84">
        <f t="shared" si="37"/>
        <v>3.4166666666666665</v>
      </c>
      <c r="T33" s="84">
        <f t="shared" si="38"/>
        <v>3.4166666666666665</v>
      </c>
      <c r="U33" s="185">
        <f t="shared" si="39"/>
        <v>3.4166666666666665</v>
      </c>
      <c r="V33" s="247">
        <f t="shared" si="40"/>
        <v>3.4166666666666665</v>
      </c>
      <c r="W33" s="84">
        <f t="shared" si="41"/>
        <v>3.4166666666666665</v>
      </c>
      <c r="X33" s="84">
        <f t="shared" si="42"/>
        <v>3.4166666666666665</v>
      </c>
      <c r="Y33" s="84">
        <f t="shared" si="43"/>
        <v>3.4166666666666665</v>
      </c>
      <c r="Z33" s="84">
        <f t="shared" si="44"/>
        <v>3.4166666666666665</v>
      </c>
      <c r="AA33" s="84">
        <f t="shared" si="45"/>
        <v>3.4166666666666665</v>
      </c>
      <c r="AB33" s="84">
        <f t="shared" si="46"/>
        <v>3.4166666666666665</v>
      </c>
      <c r="AC33" s="84">
        <f t="shared" si="47"/>
        <v>3.4166666666666665</v>
      </c>
      <c r="AD33" s="84">
        <f t="shared" si="48"/>
        <v>3.4166666666666665</v>
      </c>
      <c r="AF33" s="83">
        <f t="shared" si="24"/>
        <v>41</v>
      </c>
      <c r="AG33" s="82" t="b">
        <f t="shared" si="25"/>
        <v>1</v>
      </c>
    </row>
    <row r="34" spans="1:33" x14ac:dyDescent="0.25">
      <c r="A34" s="44"/>
      <c r="B34" s="326">
        <f>+MAX($B$1:B33)+1</f>
        <v>52</v>
      </c>
      <c r="C34" s="64" t="s">
        <v>99</v>
      </c>
      <c r="D34" s="84">
        <v>728</v>
      </c>
      <c r="E34" s="81"/>
      <c r="F34" s="202">
        <v>8.3333333333333329E-2</v>
      </c>
      <c r="G34" s="202">
        <v>8.3333333333333329E-2</v>
      </c>
      <c r="H34" s="202">
        <v>8.3333333333333329E-2</v>
      </c>
      <c r="I34" s="202">
        <v>8.3333333333333329E-2</v>
      </c>
      <c r="J34" s="202">
        <v>8.3333333333333329E-2</v>
      </c>
      <c r="K34" s="202">
        <v>8.3333333333333329E-2</v>
      </c>
      <c r="L34" s="202">
        <v>8.3333333333333329E-2</v>
      </c>
      <c r="M34" s="202">
        <v>8.3333333333333329E-2</v>
      </c>
      <c r="N34" s="202">
        <v>8.3333333333333329E-2</v>
      </c>
      <c r="O34" s="202">
        <v>8.3333333333333329E-2</v>
      </c>
      <c r="P34" s="202">
        <v>8.3333333333333329E-2</v>
      </c>
      <c r="Q34" s="202">
        <v>8.3333333333333329E-2</v>
      </c>
      <c r="S34" s="84">
        <f t="shared" si="37"/>
        <v>60.666666666666664</v>
      </c>
      <c r="T34" s="84">
        <f t="shared" si="38"/>
        <v>60.666666666666664</v>
      </c>
      <c r="U34" s="185">
        <f t="shared" si="39"/>
        <v>60.666666666666664</v>
      </c>
      <c r="V34" s="247">
        <f t="shared" si="40"/>
        <v>60.666666666666664</v>
      </c>
      <c r="W34" s="84">
        <f t="shared" si="41"/>
        <v>60.666666666666664</v>
      </c>
      <c r="X34" s="84">
        <f t="shared" si="42"/>
        <v>60.666666666666664</v>
      </c>
      <c r="Y34" s="84">
        <f t="shared" si="43"/>
        <v>60.666666666666664</v>
      </c>
      <c r="Z34" s="84">
        <f t="shared" si="44"/>
        <v>60.666666666666664</v>
      </c>
      <c r="AA34" s="84">
        <f t="shared" si="45"/>
        <v>60.666666666666664</v>
      </c>
      <c r="AB34" s="84">
        <f t="shared" si="46"/>
        <v>60.666666666666664</v>
      </c>
      <c r="AC34" s="84">
        <f t="shared" si="47"/>
        <v>60.666666666666664</v>
      </c>
      <c r="AD34" s="84">
        <f t="shared" si="48"/>
        <v>60.666666666666664</v>
      </c>
      <c r="AF34" s="83">
        <f t="shared" si="24"/>
        <v>727.99999999999989</v>
      </c>
      <c r="AG34" s="82" t="b">
        <f t="shared" si="25"/>
        <v>1</v>
      </c>
    </row>
    <row r="35" spans="1:33" x14ac:dyDescent="0.25">
      <c r="A35" s="44"/>
      <c r="B35" s="326">
        <f>+MAX($B$1:B34)+1</f>
        <v>53</v>
      </c>
      <c r="C35" s="64" t="s">
        <v>100</v>
      </c>
      <c r="D35" s="84">
        <v>6</v>
      </c>
      <c r="E35" s="81"/>
      <c r="F35" s="202">
        <v>8.3333333333333329E-2</v>
      </c>
      <c r="G35" s="202">
        <v>8.3333333333333329E-2</v>
      </c>
      <c r="H35" s="202">
        <v>8.3333333333333329E-2</v>
      </c>
      <c r="I35" s="202">
        <v>8.3333333333333329E-2</v>
      </c>
      <c r="J35" s="202">
        <v>8.3333333333333329E-2</v>
      </c>
      <c r="K35" s="202">
        <v>8.3333333333333329E-2</v>
      </c>
      <c r="L35" s="202">
        <v>8.3333333333333329E-2</v>
      </c>
      <c r="M35" s="202">
        <v>8.3333333333333329E-2</v>
      </c>
      <c r="N35" s="202">
        <v>8.3333333333333329E-2</v>
      </c>
      <c r="O35" s="202">
        <v>8.3333333333333329E-2</v>
      </c>
      <c r="P35" s="202">
        <v>8.3333333333333329E-2</v>
      </c>
      <c r="Q35" s="202">
        <v>8.3333333333333329E-2</v>
      </c>
      <c r="S35" s="84">
        <f t="shared" si="37"/>
        <v>0.5</v>
      </c>
      <c r="T35" s="84">
        <f t="shared" si="38"/>
        <v>0.5</v>
      </c>
      <c r="U35" s="185">
        <f t="shared" si="39"/>
        <v>0.5</v>
      </c>
      <c r="V35" s="247">
        <f t="shared" si="40"/>
        <v>0.5</v>
      </c>
      <c r="W35" s="84">
        <f t="shared" si="41"/>
        <v>0.5</v>
      </c>
      <c r="X35" s="84">
        <f t="shared" si="42"/>
        <v>0.5</v>
      </c>
      <c r="Y35" s="84">
        <f t="shared" si="43"/>
        <v>0.5</v>
      </c>
      <c r="Z35" s="84">
        <f t="shared" si="44"/>
        <v>0.5</v>
      </c>
      <c r="AA35" s="84">
        <f t="shared" si="45"/>
        <v>0.5</v>
      </c>
      <c r="AB35" s="84">
        <f t="shared" si="46"/>
        <v>0.5</v>
      </c>
      <c r="AC35" s="84">
        <f t="shared" si="47"/>
        <v>0.5</v>
      </c>
      <c r="AD35" s="84">
        <f t="shared" si="48"/>
        <v>0.5</v>
      </c>
      <c r="AF35" s="83">
        <f t="shared" si="24"/>
        <v>6</v>
      </c>
      <c r="AG35" s="82" t="b">
        <f t="shared" si="25"/>
        <v>1</v>
      </c>
    </row>
    <row r="36" spans="1:33" x14ac:dyDescent="0.25">
      <c r="A36" s="44"/>
      <c r="B36" s="326">
        <f>+MAX($B$1:B35)+1</f>
        <v>54</v>
      </c>
      <c r="C36" s="64" t="s">
        <v>101</v>
      </c>
      <c r="D36" s="84">
        <v>554</v>
      </c>
      <c r="E36" s="81"/>
      <c r="F36" s="202">
        <v>8.3333333333333329E-2</v>
      </c>
      <c r="G36" s="202">
        <v>8.3333333333333329E-2</v>
      </c>
      <c r="H36" s="202">
        <v>8.3333333333333329E-2</v>
      </c>
      <c r="I36" s="202">
        <v>8.3333333333333329E-2</v>
      </c>
      <c r="J36" s="202">
        <v>8.3333333333333329E-2</v>
      </c>
      <c r="K36" s="202">
        <v>8.3333333333333329E-2</v>
      </c>
      <c r="L36" s="202">
        <v>8.3333333333333329E-2</v>
      </c>
      <c r="M36" s="202">
        <v>8.3333333333333329E-2</v>
      </c>
      <c r="N36" s="202">
        <v>8.3333333333333329E-2</v>
      </c>
      <c r="O36" s="202">
        <v>8.3333333333333329E-2</v>
      </c>
      <c r="P36" s="202">
        <v>8.3333333333333329E-2</v>
      </c>
      <c r="Q36" s="202">
        <v>8.3333333333333329E-2</v>
      </c>
      <c r="S36" s="84">
        <f t="shared" si="37"/>
        <v>46.166666666666664</v>
      </c>
      <c r="T36" s="84">
        <f t="shared" si="38"/>
        <v>46.166666666666664</v>
      </c>
      <c r="U36" s="185">
        <f t="shared" si="39"/>
        <v>46.166666666666664</v>
      </c>
      <c r="V36" s="247">
        <f t="shared" si="40"/>
        <v>46.166666666666664</v>
      </c>
      <c r="W36" s="84">
        <f t="shared" si="41"/>
        <v>46.166666666666664</v>
      </c>
      <c r="X36" s="84">
        <f t="shared" si="42"/>
        <v>46.166666666666664</v>
      </c>
      <c r="Y36" s="84">
        <f t="shared" si="43"/>
        <v>46.166666666666664</v>
      </c>
      <c r="Z36" s="84">
        <f t="shared" si="44"/>
        <v>46.166666666666664</v>
      </c>
      <c r="AA36" s="84">
        <f t="shared" si="45"/>
        <v>46.166666666666664</v>
      </c>
      <c r="AB36" s="84">
        <f t="shared" si="46"/>
        <v>46.166666666666664</v>
      </c>
      <c r="AC36" s="84">
        <f t="shared" si="47"/>
        <v>46.166666666666664</v>
      </c>
      <c r="AD36" s="84">
        <f t="shared" si="48"/>
        <v>46.166666666666664</v>
      </c>
      <c r="AF36" s="83">
        <f t="shared" si="24"/>
        <v>554.00000000000011</v>
      </c>
      <c r="AG36" s="82" t="b">
        <f t="shared" si="25"/>
        <v>1</v>
      </c>
    </row>
    <row r="37" spans="1:33" x14ac:dyDescent="0.25">
      <c r="A37" s="44"/>
      <c r="B37" s="326">
        <f>+MAX($B$1:B36)+1</f>
        <v>55</v>
      </c>
      <c r="C37" s="64" t="s">
        <v>102</v>
      </c>
      <c r="D37" s="84">
        <v>744</v>
      </c>
      <c r="E37" s="81"/>
      <c r="F37" s="202">
        <v>8.3333333333333329E-2</v>
      </c>
      <c r="G37" s="202">
        <v>8.3333333333333329E-2</v>
      </c>
      <c r="H37" s="202">
        <v>8.3333333333333329E-2</v>
      </c>
      <c r="I37" s="202">
        <v>8.3333333333333329E-2</v>
      </c>
      <c r="J37" s="202">
        <v>8.3333333333333329E-2</v>
      </c>
      <c r="K37" s="202">
        <v>8.3333333333333329E-2</v>
      </c>
      <c r="L37" s="202">
        <v>8.3333333333333329E-2</v>
      </c>
      <c r="M37" s="202">
        <v>8.3333333333333329E-2</v>
      </c>
      <c r="N37" s="202">
        <v>8.3333333333333329E-2</v>
      </c>
      <c r="O37" s="202">
        <v>8.3333333333333329E-2</v>
      </c>
      <c r="P37" s="202">
        <v>8.3333333333333329E-2</v>
      </c>
      <c r="Q37" s="202">
        <v>8.3333333333333329E-2</v>
      </c>
      <c r="S37" s="84">
        <f t="shared" si="37"/>
        <v>62</v>
      </c>
      <c r="T37" s="84">
        <f t="shared" si="38"/>
        <v>62</v>
      </c>
      <c r="U37" s="185">
        <f t="shared" si="39"/>
        <v>62</v>
      </c>
      <c r="V37" s="247">
        <f t="shared" si="40"/>
        <v>62</v>
      </c>
      <c r="W37" s="84">
        <f t="shared" si="41"/>
        <v>62</v>
      </c>
      <c r="X37" s="84">
        <f t="shared" si="42"/>
        <v>62</v>
      </c>
      <c r="Y37" s="84">
        <f t="shared" si="43"/>
        <v>62</v>
      </c>
      <c r="Z37" s="84">
        <f t="shared" si="44"/>
        <v>62</v>
      </c>
      <c r="AA37" s="84">
        <f t="shared" si="45"/>
        <v>62</v>
      </c>
      <c r="AB37" s="84">
        <f t="shared" si="46"/>
        <v>62</v>
      </c>
      <c r="AC37" s="84">
        <f t="shared" si="47"/>
        <v>62</v>
      </c>
      <c r="AD37" s="84">
        <f t="shared" si="48"/>
        <v>62</v>
      </c>
      <c r="AF37" s="83">
        <f t="shared" si="24"/>
        <v>744</v>
      </c>
      <c r="AG37" s="82" t="b">
        <f t="shared" si="25"/>
        <v>1</v>
      </c>
    </row>
    <row r="38" spans="1:33" x14ac:dyDescent="0.25">
      <c r="A38" s="44"/>
      <c r="B38" s="326">
        <f>+MAX($B$1:B37)+1</f>
        <v>56</v>
      </c>
      <c r="C38" s="64" t="s">
        <v>103</v>
      </c>
      <c r="D38" s="84">
        <v>357</v>
      </c>
      <c r="E38" s="81"/>
      <c r="F38" s="202">
        <v>8.3333333333333329E-2</v>
      </c>
      <c r="G38" s="202">
        <v>8.3333333333333329E-2</v>
      </c>
      <c r="H38" s="202">
        <v>8.3333333333333329E-2</v>
      </c>
      <c r="I38" s="202">
        <v>8.3333333333333329E-2</v>
      </c>
      <c r="J38" s="202">
        <v>8.3333333333333329E-2</v>
      </c>
      <c r="K38" s="202">
        <v>8.3333333333333329E-2</v>
      </c>
      <c r="L38" s="202">
        <v>8.3333333333333329E-2</v>
      </c>
      <c r="M38" s="202">
        <v>8.3333333333333329E-2</v>
      </c>
      <c r="N38" s="202">
        <v>8.3333333333333329E-2</v>
      </c>
      <c r="O38" s="202">
        <v>8.3333333333333329E-2</v>
      </c>
      <c r="P38" s="202">
        <v>8.3333333333333329E-2</v>
      </c>
      <c r="Q38" s="202">
        <v>8.3333333333333329E-2</v>
      </c>
      <c r="S38" s="84">
        <f t="shared" si="37"/>
        <v>29.75</v>
      </c>
      <c r="T38" s="84">
        <f t="shared" si="38"/>
        <v>29.75</v>
      </c>
      <c r="U38" s="185">
        <f t="shared" si="39"/>
        <v>29.75</v>
      </c>
      <c r="V38" s="247">
        <f t="shared" si="40"/>
        <v>29.75</v>
      </c>
      <c r="W38" s="84">
        <f t="shared" si="41"/>
        <v>29.75</v>
      </c>
      <c r="X38" s="84">
        <f t="shared" si="42"/>
        <v>29.75</v>
      </c>
      <c r="Y38" s="84">
        <f t="shared" si="43"/>
        <v>29.75</v>
      </c>
      <c r="Z38" s="84">
        <f t="shared" si="44"/>
        <v>29.75</v>
      </c>
      <c r="AA38" s="84">
        <f t="shared" si="45"/>
        <v>29.75</v>
      </c>
      <c r="AB38" s="84">
        <f t="shared" si="46"/>
        <v>29.75</v>
      </c>
      <c r="AC38" s="84">
        <f t="shared" si="47"/>
        <v>29.75</v>
      </c>
      <c r="AD38" s="84">
        <f t="shared" si="48"/>
        <v>29.75</v>
      </c>
      <c r="AF38" s="83">
        <f t="shared" si="24"/>
        <v>357</v>
      </c>
      <c r="AG38" s="82" t="b">
        <f t="shared" si="25"/>
        <v>1</v>
      </c>
    </row>
    <row r="39" spans="1:33" x14ac:dyDescent="0.25">
      <c r="A39" s="44"/>
      <c r="B39" s="326">
        <f>+MAX($B$1:B38)+1</f>
        <v>57</v>
      </c>
      <c r="C39" s="64" t="s">
        <v>104</v>
      </c>
      <c r="D39" s="84">
        <v>541</v>
      </c>
      <c r="E39" s="81"/>
      <c r="F39" s="202">
        <v>8.3333333333333329E-2</v>
      </c>
      <c r="G39" s="202">
        <v>8.3333333333333329E-2</v>
      </c>
      <c r="H39" s="202">
        <v>8.3333333333333329E-2</v>
      </c>
      <c r="I39" s="202">
        <v>8.3333333333333329E-2</v>
      </c>
      <c r="J39" s="202">
        <v>8.3333333333333329E-2</v>
      </c>
      <c r="K39" s="202">
        <v>8.3333333333333329E-2</v>
      </c>
      <c r="L39" s="202">
        <v>8.3333333333333329E-2</v>
      </c>
      <c r="M39" s="202">
        <v>8.3333333333333329E-2</v>
      </c>
      <c r="N39" s="202">
        <v>8.3333333333333329E-2</v>
      </c>
      <c r="O39" s="202">
        <v>8.3333333333333329E-2</v>
      </c>
      <c r="P39" s="202">
        <v>8.3333333333333329E-2</v>
      </c>
      <c r="Q39" s="202">
        <v>8.3333333333333329E-2</v>
      </c>
      <c r="S39" s="84">
        <f t="shared" si="37"/>
        <v>45.083333333333329</v>
      </c>
      <c r="T39" s="84">
        <f t="shared" si="38"/>
        <v>45.083333333333329</v>
      </c>
      <c r="U39" s="185">
        <f t="shared" si="39"/>
        <v>45.083333333333329</v>
      </c>
      <c r="V39" s="247">
        <f t="shared" si="40"/>
        <v>45.083333333333329</v>
      </c>
      <c r="W39" s="84">
        <f t="shared" si="41"/>
        <v>45.083333333333329</v>
      </c>
      <c r="X39" s="84">
        <f t="shared" si="42"/>
        <v>45.083333333333329</v>
      </c>
      <c r="Y39" s="84">
        <f t="shared" si="43"/>
        <v>45.083333333333329</v>
      </c>
      <c r="Z39" s="84">
        <f t="shared" si="44"/>
        <v>45.083333333333329</v>
      </c>
      <c r="AA39" s="84">
        <f t="shared" si="45"/>
        <v>45.083333333333329</v>
      </c>
      <c r="AB39" s="84">
        <f t="shared" si="46"/>
        <v>45.083333333333329</v>
      </c>
      <c r="AC39" s="84">
        <f t="shared" si="47"/>
        <v>45.083333333333329</v>
      </c>
      <c r="AD39" s="84">
        <f t="shared" si="48"/>
        <v>45.083333333333329</v>
      </c>
      <c r="AF39" s="83">
        <f t="shared" si="24"/>
        <v>540.99999999999989</v>
      </c>
      <c r="AG39" s="82" t="b">
        <f t="shared" si="25"/>
        <v>1</v>
      </c>
    </row>
    <row r="40" spans="1:33" x14ac:dyDescent="0.25">
      <c r="A40" s="44"/>
      <c r="B40" s="326">
        <f>+MAX($B$1:B39)+1</f>
        <v>58</v>
      </c>
      <c r="C40" s="64" t="s">
        <v>105</v>
      </c>
      <c r="D40" s="84">
        <v>30150</v>
      </c>
      <c r="E40" s="81"/>
      <c r="F40" s="202">
        <v>8.3333333333333329E-2</v>
      </c>
      <c r="G40" s="202">
        <v>8.3333333333333329E-2</v>
      </c>
      <c r="H40" s="202">
        <v>8.3333333333333329E-2</v>
      </c>
      <c r="I40" s="202">
        <v>8.3333333333333329E-2</v>
      </c>
      <c r="J40" s="202">
        <v>8.3333333333333329E-2</v>
      </c>
      <c r="K40" s="202">
        <v>8.3333333333333329E-2</v>
      </c>
      <c r="L40" s="202">
        <v>8.3333333333333329E-2</v>
      </c>
      <c r="M40" s="202">
        <v>8.3333333333333329E-2</v>
      </c>
      <c r="N40" s="202">
        <v>8.3333333333333329E-2</v>
      </c>
      <c r="O40" s="202">
        <v>8.3333333333333329E-2</v>
      </c>
      <c r="P40" s="202">
        <v>8.3333333333333329E-2</v>
      </c>
      <c r="Q40" s="202">
        <v>8.3333333333333329E-2</v>
      </c>
      <c r="S40" s="84">
        <f t="shared" si="37"/>
        <v>2512.5</v>
      </c>
      <c r="T40" s="84">
        <f t="shared" si="38"/>
        <v>2512.5</v>
      </c>
      <c r="U40" s="185">
        <f t="shared" si="39"/>
        <v>2512.5</v>
      </c>
      <c r="V40" s="247">
        <f t="shared" si="40"/>
        <v>2512.5</v>
      </c>
      <c r="W40" s="84">
        <f t="shared" si="41"/>
        <v>2512.5</v>
      </c>
      <c r="X40" s="84">
        <f t="shared" si="42"/>
        <v>2512.5</v>
      </c>
      <c r="Y40" s="84">
        <f t="shared" si="43"/>
        <v>2512.5</v>
      </c>
      <c r="Z40" s="84">
        <f t="shared" si="44"/>
        <v>2512.5</v>
      </c>
      <c r="AA40" s="84">
        <f t="shared" si="45"/>
        <v>2512.5</v>
      </c>
      <c r="AB40" s="84">
        <f t="shared" si="46"/>
        <v>2512.5</v>
      </c>
      <c r="AC40" s="84">
        <f t="shared" si="47"/>
        <v>2512.5</v>
      </c>
      <c r="AD40" s="84">
        <f t="shared" si="48"/>
        <v>2512.5</v>
      </c>
      <c r="AF40" s="83">
        <f t="shared" si="24"/>
        <v>30150</v>
      </c>
      <c r="AG40" s="82" t="b">
        <f t="shared" si="25"/>
        <v>1</v>
      </c>
    </row>
    <row r="41" spans="1:33" x14ac:dyDescent="0.25">
      <c r="A41" s="44"/>
      <c r="B41" s="326">
        <f>+MAX($B$1:B40)+1</f>
        <v>59</v>
      </c>
      <c r="C41" s="64" t="s">
        <v>106</v>
      </c>
      <c r="D41" s="84">
        <v>32821</v>
      </c>
      <c r="E41" s="81"/>
      <c r="F41" s="202">
        <v>8.3333333333333329E-2</v>
      </c>
      <c r="G41" s="202">
        <v>8.3333333333333329E-2</v>
      </c>
      <c r="H41" s="202">
        <v>8.3333333333333329E-2</v>
      </c>
      <c r="I41" s="202">
        <v>8.3333333333333329E-2</v>
      </c>
      <c r="J41" s="202">
        <v>8.3333333333333329E-2</v>
      </c>
      <c r="K41" s="202">
        <v>8.3333333333333329E-2</v>
      </c>
      <c r="L41" s="202">
        <v>8.3333333333333329E-2</v>
      </c>
      <c r="M41" s="202">
        <v>8.3333333333333329E-2</v>
      </c>
      <c r="N41" s="202">
        <v>8.3333333333333329E-2</v>
      </c>
      <c r="O41" s="202">
        <v>8.3333333333333329E-2</v>
      </c>
      <c r="P41" s="202">
        <v>8.3333333333333329E-2</v>
      </c>
      <c r="Q41" s="202">
        <v>8.3333333333333329E-2</v>
      </c>
      <c r="S41" s="84">
        <f t="shared" ref="S41:S44" si="49">IFERROR($D41*F41,"")</f>
        <v>2735.083333333333</v>
      </c>
      <c r="T41" s="84">
        <f t="shared" ref="T41" si="50">IFERROR($D41*G41,"")</f>
        <v>2735.083333333333</v>
      </c>
      <c r="U41" s="185">
        <f t="shared" ref="U41" si="51">IFERROR($D41*H41,"")</f>
        <v>2735.083333333333</v>
      </c>
      <c r="V41" s="247">
        <f t="shared" ref="V41" si="52">IFERROR($D41*I41,"")</f>
        <v>2735.083333333333</v>
      </c>
      <c r="W41" s="84">
        <f t="shared" ref="W41" si="53">IFERROR($D41*J41,"")</f>
        <v>2735.083333333333</v>
      </c>
      <c r="X41" s="84">
        <f t="shared" ref="X41" si="54">IFERROR($D41*K41,"")</f>
        <v>2735.083333333333</v>
      </c>
      <c r="Y41" s="84">
        <f t="shared" ref="Y41" si="55">IFERROR($D41*L41,"")</f>
        <v>2735.083333333333</v>
      </c>
      <c r="Z41" s="84">
        <f t="shared" ref="Z41" si="56">IFERROR($D41*M41,"")</f>
        <v>2735.083333333333</v>
      </c>
      <c r="AA41" s="84">
        <f t="shared" ref="AA41" si="57">IFERROR($D41*N41,"")</f>
        <v>2735.083333333333</v>
      </c>
      <c r="AB41" s="84">
        <f t="shared" ref="AB41" si="58">IFERROR($D41*O41,"")</f>
        <v>2735.083333333333</v>
      </c>
      <c r="AC41" s="84">
        <f t="shared" ref="AC41" si="59">IFERROR($D41*P41,"")</f>
        <v>2735.083333333333</v>
      </c>
      <c r="AD41" s="84">
        <f t="shared" ref="AD41" si="60">IFERROR($D41*Q41,"")</f>
        <v>2735.083333333333</v>
      </c>
      <c r="AF41" s="83">
        <f t="shared" si="24"/>
        <v>32820.999999999993</v>
      </c>
      <c r="AG41" s="82" t="b">
        <f t="shared" si="25"/>
        <v>1</v>
      </c>
    </row>
    <row r="42" spans="1:33" x14ac:dyDescent="0.25">
      <c r="A42" s="44"/>
      <c r="B42" s="326"/>
      <c r="C42" s="68" t="s">
        <v>107</v>
      </c>
      <c r="D42" s="85">
        <f>SUM(D29:D41)</f>
        <v>74744</v>
      </c>
      <c r="E42" s="81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S42" s="85">
        <f>SUM(S29:S41)</f>
        <v>6228.6666666666661</v>
      </c>
      <c r="T42" s="85">
        <f>SUM(T29:T41)</f>
        <v>6228.6666666666661</v>
      </c>
      <c r="U42" s="188">
        <f t="shared" ref="U42:AC42" si="61">SUM(U29:U41)</f>
        <v>6228.6666666666661</v>
      </c>
      <c r="V42" s="246">
        <f t="shared" si="61"/>
        <v>6228.6666666666661</v>
      </c>
      <c r="W42" s="85">
        <f t="shared" si="61"/>
        <v>6228.6666666666661</v>
      </c>
      <c r="X42" s="85">
        <f t="shared" si="61"/>
        <v>6228.6666666666661</v>
      </c>
      <c r="Y42" s="85">
        <f t="shared" si="61"/>
        <v>6228.6666666666661</v>
      </c>
      <c r="Z42" s="85">
        <f t="shared" si="61"/>
        <v>6228.6666666666661</v>
      </c>
      <c r="AA42" s="85">
        <f t="shared" si="61"/>
        <v>6228.6666666666661</v>
      </c>
      <c r="AB42" s="85">
        <f t="shared" si="61"/>
        <v>6228.6666666666661</v>
      </c>
      <c r="AC42" s="85">
        <f t="shared" si="61"/>
        <v>6228.6666666666661</v>
      </c>
      <c r="AD42" s="85">
        <f>SUM(AD29:AD41)</f>
        <v>6228.6666666666661</v>
      </c>
      <c r="AF42" s="83">
        <f t="shared" si="24"/>
        <v>74743.999999999985</v>
      </c>
      <c r="AG42" s="82" t="b">
        <f t="shared" si="25"/>
        <v>1</v>
      </c>
    </row>
    <row r="43" spans="1:33" x14ac:dyDescent="0.25">
      <c r="A43" s="44"/>
      <c r="B43" s="326">
        <f>+MAX($B$1:B42)+1</f>
        <v>60</v>
      </c>
      <c r="C43" s="239" t="s">
        <v>40</v>
      </c>
      <c r="D43" s="84">
        <v>1993</v>
      </c>
      <c r="E43" s="81"/>
      <c r="F43" s="202">
        <v>8.3333333333333329E-2</v>
      </c>
      <c r="G43" s="202">
        <v>8.3333333333333329E-2</v>
      </c>
      <c r="H43" s="202">
        <v>8.3333333333333329E-2</v>
      </c>
      <c r="I43" s="202">
        <v>8.3333333333333329E-2</v>
      </c>
      <c r="J43" s="202">
        <v>8.3333333333333329E-2</v>
      </c>
      <c r="K43" s="202">
        <v>8.3333333333333329E-2</v>
      </c>
      <c r="L43" s="202">
        <v>8.3333333333333329E-2</v>
      </c>
      <c r="M43" s="202">
        <v>8.3333333333333329E-2</v>
      </c>
      <c r="N43" s="202">
        <v>8.3333333333333329E-2</v>
      </c>
      <c r="O43" s="202">
        <v>8.3333333333333329E-2</v>
      </c>
      <c r="P43" s="202">
        <v>8.3333333333333329E-2</v>
      </c>
      <c r="Q43" s="202">
        <v>8.3333333333333329E-2</v>
      </c>
      <c r="S43" s="84">
        <f t="shared" si="49"/>
        <v>166.08333333333331</v>
      </c>
      <c r="T43" s="84">
        <f t="shared" ref="T43:T44" si="62">IFERROR($D43*G43,"")</f>
        <v>166.08333333333331</v>
      </c>
      <c r="U43" s="185">
        <f t="shared" ref="U43:U44" si="63">IFERROR($D43*H43,"")</f>
        <v>166.08333333333331</v>
      </c>
      <c r="V43" s="247">
        <f t="shared" ref="V43:V44" si="64">IFERROR($D43*I43,"")</f>
        <v>166.08333333333331</v>
      </c>
      <c r="W43" s="84">
        <f t="shared" ref="W43:W44" si="65">IFERROR($D43*J43,"")</f>
        <v>166.08333333333331</v>
      </c>
      <c r="X43" s="84">
        <f t="shared" ref="X43:X44" si="66">IFERROR($D43*K43,"")</f>
        <v>166.08333333333331</v>
      </c>
      <c r="Y43" s="84">
        <f t="shared" ref="Y43:Y44" si="67">IFERROR($D43*L43,"")</f>
        <v>166.08333333333331</v>
      </c>
      <c r="Z43" s="84">
        <f t="shared" ref="Z43:Z44" si="68">IFERROR($D43*M43,"")</f>
        <v>166.08333333333331</v>
      </c>
      <c r="AA43" s="84">
        <f t="shared" ref="AA43:AA44" si="69">IFERROR($D43*N43,"")</f>
        <v>166.08333333333331</v>
      </c>
      <c r="AB43" s="84">
        <f t="shared" ref="AB43:AB44" si="70">IFERROR($D43*O43,"")</f>
        <v>166.08333333333331</v>
      </c>
      <c r="AC43" s="84">
        <f t="shared" ref="AC43:AC44" si="71">IFERROR($D43*P43,"")</f>
        <v>166.08333333333331</v>
      </c>
      <c r="AD43" s="84">
        <f t="shared" ref="AD43:AD44" si="72">IFERROR($D43*Q43," ")</f>
        <v>166.08333333333331</v>
      </c>
      <c r="AF43" s="83">
        <f t="shared" si="24"/>
        <v>1992.9999999999993</v>
      </c>
      <c r="AG43" s="82" t="b">
        <f t="shared" si="25"/>
        <v>1</v>
      </c>
    </row>
    <row r="44" spans="1:33" x14ac:dyDescent="0.25">
      <c r="A44" s="44"/>
      <c r="B44" s="326">
        <f>+MAX($B$1:B43)+1</f>
        <v>61</v>
      </c>
      <c r="C44" s="239" t="s">
        <v>85</v>
      </c>
      <c r="D44" s="84">
        <v>645</v>
      </c>
      <c r="E44" s="81"/>
      <c r="F44" s="202">
        <v>8.3333333333333329E-2</v>
      </c>
      <c r="G44" s="202">
        <v>8.3333333333333329E-2</v>
      </c>
      <c r="H44" s="202">
        <v>8.3333333333333329E-2</v>
      </c>
      <c r="I44" s="202">
        <v>8.3333333333333329E-2</v>
      </c>
      <c r="J44" s="202">
        <v>8.3333333333333329E-2</v>
      </c>
      <c r="K44" s="202">
        <v>8.3333333333333329E-2</v>
      </c>
      <c r="L44" s="202">
        <v>8.3333333333333329E-2</v>
      </c>
      <c r="M44" s="202">
        <v>8.3333333333333329E-2</v>
      </c>
      <c r="N44" s="202">
        <v>8.3333333333333329E-2</v>
      </c>
      <c r="O44" s="202">
        <v>8.3333333333333329E-2</v>
      </c>
      <c r="P44" s="202">
        <v>8.3333333333333329E-2</v>
      </c>
      <c r="Q44" s="202">
        <v>8.3333333333333329E-2</v>
      </c>
      <c r="S44" s="84">
        <f t="shared" si="49"/>
        <v>53.75</v>
      </c>
      <c r="T44" s="84">
        <f t="shared" si="62"/>
        <v>53.75</v>
      </c>
      <c r="U44" s="185">
        <f t="shared" si="63"/>
        <v>53.75</v>
      </c>
      <c r="V44" s="247">
        <f t="shared" si="64"/>
        <v>53.75</v>
      </c>
      <c r="W44" s="84">
        <f t="shared" si="65"/>
        <v>53.75</v>
      </c>
      <c r="X44" s="84">
        <f t="shared" si="66"/>
        <v>53.75</v>
      </c>
      <c r="Y44" s="84">
        <f t="shared" si="67"/>
        <v>53.75</v>
      </c>
      <c r="Z44" s="84">
        <f t="shared" si="68"/>
        <v>53.75</v>
      </c>
      <c r="AA44" s="84">
        <f t="shared" si="69"/>
        <v>53.75</v>
      </c>
      <c r="AB44" s="84">
        <f t="shared" si="70"/>
        <v>53.75</v>
      </c>
      <c r="AC44" s="84">
        <f t="shared" si="71"/>
        <v>53.75</v>
      </c>
      <c r="AD44" s="84">
        <f t="shared" si="72"/>
        <v>53.75</v>
      </c>
      <c r="AF44" s="83">
        <f t="shared" si="24"/>
        <v>645</v>
      </c>
      <c r="AG44" s="82" t="b">
        <f t="shared" si="25"/>
        <v>1</v>
      </c>
    </row>
    <row r="45" spans="1:33" x14ac:dyDescent="0.25">
      <c r="A45" s="44"/>
      <c r="B45" s="326"/>
      <c r="C45" s="68" t="s">
        <v>109</v>
      </c>
      <c r="D45" s="85">
        <f>SUM(D26,D42:D44)</f>
        <v>84947</v>
      </c>
      <c r="E45" s="81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61"/>
      <c r="S45" s="85">
        <f t="shared" ref="S45:AD45" si="73">SUM(S26,S42:S44)</f>
        <v>7078.9166666666661</v>
      </c>
      <c r="T45" s="85">
        <f t="shared" si="73"/>
        <v>7078.9166666666661</v>
      </c>
      <c r="U45" s="188">
        <f t="shared" si="73"/>
        <v>7078.9166666666661</v>
      </c>
      <c r="V45" s="246">
        <f t="shared" si="73"/>
        <v>7078.9166666666661</v>
      </c>
      <c r="W45" s="85">
        <f t="shared" si="73"/>
        <v>7078.9166666666661</v>
      </c>
      <c r="X45" s="85">
        <f t="shared" si="73"/>
        <v>7078.9166666666661</v>
      </c>
      <c r="Y45" s="85">
        <f t="shared" si="73"/>
        <v>7078.9166666666661</v>
      </c>
      <c r="Z45" s="85">
        <f t="shared" si="73"/>
        <v>7078.9166666666661</v>
      </c>
      <c r="AA45" s="85">
        <f t="shared" si="73"/>
        <v>7078.9166666666661</v>
      </c>
      <c r="AB45" s="85">
        <f t="shared" si="73"/>
        <v>7078.9166666666661</v>
      </c>
      <c r="AC45" s="85">
        <f t="shared" si="73"/>
        <v>7078.9166666666661</v>
      </c>
      <c r="AD45" s="85">
        <f t="shared" si="73"/>
        <v>7078.9166666666661</v>
      </c>
      <c r="AF45" s="83">
        <f t="shared" si="24"/>
        <v>84947</v>
      </c>
      <c r="AG45" s="82" t="b">
        <f>AF45=D45</f>
        <v>1</v>
      </c>
    </row>
    <row r="46" spans="1:33" x14ac:dyDescent="0.25">
      <c r="A46" s="44"/>
      <c r="B46" s="326"/>
      <c r="C46" s="68"/>
      <c r="D46" s="86"/>
      <c r="E46" s="186"/>
      <c r="F46" s="227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83"/>
      <c r="S46" s="86"/>
      <c r="T46" s="86"/>
      <c r="U46" s="186"/>
      <c r="V46" s="248"/>
      <c r="W46" s="86"/>
      <c r="X46" s="86"/>
      <c r="Y46" s="86"/>
      <c r="Z46" s="86"/>
      <c r="AA46" s="86"/>
      <c r="AB46" s="86"/>
      <c r="AC46" s="86"/>
      <c r="AD46" s="86"/>
      <c r="AF46" s="83"/>
      <c r="AG46" s="82"/>
    </row>
    <row r="47" spans="1:33" x14ac:dyDescent="0.25">
      <c r="A47" s="44"/>
      <c r="B47" s="326"/>
      <c r="C47" s="66" t="s">
        <v>181</v>
      </c>
      <c r="D47" s="86"/>
      <c r="E47" s="81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S47" s="86"/>
      <c r="T47" s="86"/>
      <c r="U47" s="186"/>
      <c r="V47" s="248"/>
      <c r="W47" s="86"/>
      <c r="X47" s="86"/>
      <c r="Y47" s="86"/>
      <c r="Z47" s="86"/>
      <c r="AA47" s="86"/>
      <c r="AB47" s="86"/>
      <c r="AC47" s="86"/>
      <c r="AD47" s="86"/>
      <c r="AF47" s="83"/>
      <c r="AG47" s="82"/>
    </row>
    <row r="48" spans="1:33" x14ac:dyDescent="0.25">
      <c r="A48" s="44"/>
      <c r="B48" s="326"/>
      <c r="C48" s="65" t="s">
        <v>80</v>
      </c>
      <c r="D48" s="86"/>
      <c r="E48" s="81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S48" s="86"/>
      <c r="T48" s="86"/>
      <c r="U48" s="186"/>
      <c r="V48" s="248"/>
      <c r="W48" s="86"/>
      <c r="X48" s="86"/>
      <c r="Y48" s="86"/>
      <c r="Z48" s="86"/>
      <c r="AA48" s="86"/>
      <c r="AB48" s="86"/>
      <c r="AC48" s="86"/>
      <c r="AD48" s="86"/>
      <c r="AF48" s="83"/>
      <c r="AG48" s="82"/>
    </row>
    <row r="49" spans="1:33" x14ac:dyDescent="0.25">
      <c r="A49" s="44"/>
      <c r="B49" s="326">
        <f>+MAX($B$1:B48)+1</f>
        <v>62</v>
      </c>
      <c r="C49" s="239" t="s">
        <v>88</v>
      </c>
      <c r="D49" s="84">
        <v>2543</v>
      </c>
      <c r="E49" s="81"/>
      <c r="F49" s="202">
        <v>8.3333333333333329E-2</v>
      </c>
      <c r="G49" s="202">
        <v>8.3333333333333329E-2</v>
      </c>
      <c r="H49" s="202">
        <v>8.3333333333333329E-2</v>
      </c>
      <c r="I49" s="202">
        <v>8.3333333333333329E-2</v>
      </c>
      <c r="J49" s="202">
        <v>8.3333333333333329E-2</v>
      </c>
      <c r="K49" s="202">
        <v>8.3333333333333329E-2</v>
      </c>
      <c r="L49" s="202">
        <v>8.3333333333333329E-2</v>
      </c>
      <c r="M49" s="202">
        <v>8.3333333333333329E-2</v>
      </c>
      <c r="N49" s="202">
        <v>8.3333333333333329E-2</v>
      </c>
      <c r="O49" s="202">
        <v>8.3333333333333329E-2</v>
      </c>
      <c r="P49" s="202">
        <v>8.3333333333333329E-2</v>
      </c>
      <c r="Q49" s="202">
        <v>8.3333333333333329E-2</v>
      </c>
      <c r="S49" s="84">
        <f t="shared" ref="S49:S52" si="74">IFERROR($D49*F49,"")</f>
        <v>211.91666666666666</v>
      </c>
      <c r="T49" s="84">
        <f t="shared" ref="T49:T52" si="75">IFERROR($D49*G49,"")</f>
        <v>211.91666666666666</v>
      </c>
      <c r="U49" s="185">
        <f t="shared" ref="U49:U52" si="76">IFERROR($D49*H49,"")</f>
        <v>211.91666666666666</v>
      </c>
      <c r="V49" s="247">
        <f t="shared" ref="V49:V52" si="77">IFERROR($D49*I49,"")</f>
        <v>211.91666666666666</v>
      </c>
      <c r="W49" s="84">
        <f t="shared" ref="W49:W52" si="78">IFERROR($D49*J49,"")</f>
        <v>211.91666666666666</v>
      </c>
      <c r="X49" s="84">
        <f t="shared" ref="X49:X52" si="79">IFERROR($D49*K49,"")</f>
        <v>211.91666666666666</v>
      </c>
      <c r="Y49" s="84">
        <f t="shared" ref="Y49:Y52" si="80">IFERROR($D49*L49,"")</f>
        <v>211.91666666666666</v>
      </c>
      <c r="Z49" s="84">
        <f t="shared" ref="Z49:Z52" si="81">IFERROR($D49*M49,"")</f>
        <v>211.91666666666666</v>
      </c>
      <c r="AA49" s="84">
        <f t="shared" ref="AA49:AA52" si="82">IFERROR($D49*N49,"")</f>
        <v>211.91666666666666</v>
      </c>
      <c r="AB49" s="84">
        <f t="shared" ref="AB49:AB52" si="83">IFERROR($D49*O49,"")</f>
        <v>211.91666666666666</v>
      </c>
      <c r="AC49" s="84">
        <f t="shared" ref="AC49:AC52" si="84">IFERROR($D49*P49,"")</f>
        <v>211.91666666666666</v>
      </c>
      <c r="AD49" s="84">
        <f t="shared" ref="AD49:AD52" si="85">IFERROR($D49*Q49,"")</f>
        <v>211.91666666666666</v>
      </c>
      <c r="AF49" s="83">
        <f t="shared" ref="AF49:AF53" si="86">SUM(S49:AD49)</f>
        <v>2543</v>
      </c>
      <c r="AG49" s="82" t="b">
        <f t="shared" ref="AG49:AG53" si="87">AF49=D49</f>
        <v>1</v>
      </c>
    </row>
    <row r="50" spans="1:33" x14ac:dyDescent="0.25">
      <c r="A50" s="44"/>
      <c r="B50" s="326">
        <f>+MAX($B$1:B49)+1</f>
        <v>63</v>
      </c>
      <c r="C50" s="64" t="s">
        <v>89</v>
      </c>
      <c r="D50" s="84">
        <v>1532</v>
      </c>
      <c r="E50" s="81"/>
      <c r="F50" s="202">
        <v>8.3333333333333329E-2</v>
      </c>
      <c r="G50" s="202">
        <v>8.3333333333333329E-2</v>
      </c>
      <c r="H50" s="202">
        <v>8.3333333333333329E-2</v>
      </c>
      <c r="I50" s="202">
        <v>8.3333333333333329E-2</v>
      </c>
      <c r="J50" s="202">
        <v>8.3333333333333329E-2</v>
      </c>
      <c r="K50" s="202">
        <v>8.3333333333333329E-2</v>
      </c>
      <c r="L50" s="202">
        <v>8.3333333333333329E-2</v>
      </c>
      <c r="M50" s="202">
        <v>8.3333333333333329E-2</v>
      </c>
      <c r="N50" s="202">
        <v>8.3333333333333329E-2</v>
      </c>
      <c r="O50" s="202">
        <v>8.3333333333333329E-2</v>
      </c>
      <c r="P50" s="202">
        <v>8.3333333333333329E-2</v>
      </c>
      <c r="Q50" s="202">
        <v>8.3333333333333329E-2</v>
      </c>
      <c r="S50" s="84">
        <f t="shared" si="74"/>
        <v>127.66666666666666</v>
      </c>
      <c r="T50" s="84">
        <f t="shared" si="75"/>
        <v>127.66666666666666</v>
      </c>
      <c r="U50" s="185">
        <f t="shared" si="76"/>
        <v>127.66666666666666</v>
      </c>
      <c r="V50" s="247">
        <f t="shared" si="77"/>
        <v>127.66666666666666</v>
      </c>
      <c r="W50" s="84">
        <f t="shared" si="78"/>
        <v>127.66666666666666</v>
      </c>
      <c r="X50" s="84">
        <f t="shared" si="79"/>
        <v>127.66666666666666</v>
      </c>
      <c r="Y50" s="84">
        <f t="shared" si="80"/>
        <v>127.66666666666666</v>
      </c>
      <c r="Z50" s="84">
        <f t="shared" si="81"/>
        <v>127.66666666666666</v>
      </c>
      <c r="AA50" s="84">
        <f t="shared" si="82"/>
        <v>127.66666666666666</v>
      </c>
      <c r="AB50" s="84">
        <f t="shared" si="83"/>
        <v>127.66666666666666</v>
      </c>
      <c r="AC50" s="84">
        <f t="shared" si="84"/>
        <v>127.66666666666666</v>
      </c>
      <c r="AD50" s="84">
        <f t="shared" si="85"/>
        <v>127.66666666666666</v>
      </c>
      <c r="AF50" s="83">
        <f t="shared" si="86"/>
        <v>1532</v>
      </c>
      <c r="AG50" s="82" t="b">
        <f t="shared" si="87"/>
        <v>1</v>
      </c>
    </row>
    <row r="51" spans="1:33" x14ac:dyDescent="0.25">
      <c r="A51" s="44"/>
      <c r="B51" s="326">
        <f>+MAX($B$1:B50)+1</f>
        <v>64</v>
      </c>
      <c r="C51" s="64" t="s">
        <v>90</v>
      </c>
      <c r="D51" s="84">
        <v>288</v>
      </c>
      <c r="E51" s="81"/>
      <c r="F51" s="202">
        <v>8.3333333333333329E-2</v>
      </c>
      <c r="G51" s="202">
        <v>8.3333333333333329E-2</v>
      </c>
      <c r="H51" s="202">
        <v>8.3333333333333329E-2</v>
      </c>
      <c r="I51" s="202">
        <v>8.3333333333333329E-2</v>
      </c>
      <c r="J51" s="202">
        <v>8.3333333333333329E-2</v>
      </c>
      <c r="K51" s="202">
        <v>8.3333333333333329E-2</v>
      </c>
      <c r="L51" s="202">
        <v>8.3333333333333329E-2</v>
      </c>
      <c r="M51" s="202">
        <v>8.3333333333333329E-2</v>
      </c>
      <c r="N51" s="202">
        <v>8.3333333333333329E-2</v>
      </c>
      <c r="O51" s="202">
        <v>8.3333333333333329E-2</v>
      </c>
      <c r="P51" s="202">
        <v>8.3333333333333329E-2</v>
      </c>
      <c r="Q51" s="202">
        <v>8.3333333333333329E-2</v>
      </c>
      <c r="S51" s="84">
        <f t="shared" si="74"/>
        <v>24</v>
      </c>
      <c r="T51" s="84">
        <f t="shared" si="75"/>
        <v>24</v>
      </c>
      <c r="U51" s="185">
        <f t="shared" si="76"/>
        <v>24</v>
      </c>
      <c r="V51" s="247">
        <f t="shared" si="77"/>
        <v>24</v>
      </c>
      <c r="W51" s="84">
        <f t="shared" si="78"/>
        <v>24</v>
      </c>
      <c r="X51" s="84">
        <f t="shared" si="79"/>
        <v>24</v>
      </c>
      <c r="Y51" s="84">
        <f t="shared" si="80"/>
        <v>24</v>
      </c>
      <c r="Z51" s="84">
        <f t="shared" si="81"/>
        <v>24</v>
      </c>
      <c r="AA51" s="84">
        <f t="shared" si="82"/>
        <v>24</v>
      </c>
      <c r="AB51" s="84">
        <f t="shared" si="83"/>
        <v>24</v>
      </c>
      <c r="AC51" s="84">
        <f t="shared" si="84"/>
        <v>24</v>
      </c>
      <c r="AD51" s="84">
        <f t="shared" si="85"/>
        <v>24</v>
      </c>
      <c r="AF51" s="83">
        <f t="shared" si="86"/>
        <v>288</v>
      </c>
      <c r="AG51" s="82" t="b">
        <f t="shared" si="87"/>
        <v>1</v>
      </c>
    </row>
    <row r="52" spans="1:33" x14ac:dyDescent="0.25">
      <c r="A52" s="44"/>
      <c r="B52" s="326">
        <f>+MAX($B$1:B51)+1</f>
        <v>65</v>
      </c>
      <c r="C52" s="64" t="s">
        <v>91</v>
      </c>
      <c r="D52" s="84">
        <v>35</v>
      </c>
      <c r="E52" s="81"/>
      <c r="F52" s="202">
        <v>8.3333333333333329E-2</v>
      </c>
      <c r="G52" s="202">
        <v>8.3333333333333329E-2</v>
      </c>
      <c r="H52" s="202">
        <v>8.3333333333333329E-2</v>
      </c>
      <c r="I52" s="202">
        <v>8.3333333333333329E-2</v>
      </c>
      <c r="J52" s="202">
        <v>8.3333333333333329E-2</v>
      </c>
      <c r="K52" s="202">
        <v>8.3333333333333329E-2</v>
      </c>
      <c r="L52" s="202">
        <v>8.3333333333333329E-2</v>
      </c>
      <c r="M52" s="202">
        <v>8.3333333333333329E-2</v>
      </c>
      <c r="N52" s="202">
        <v>8.3333333333333329E-2</v>
      </c>
      <c r="O52" s="202">
        <v>8.3333333333333329E-2</v>
      </c>
      <c r="P52" s="202">
        <v>8.3333333333333329E-2</v>
      </c>
      <c r="Q52" s="202">
        <v>8.3333333333333329E-2</v>
      </c>
      <c r="S52" s="84">
        <f t="shared" si="74"/>
        <v>2.9166666666666665</v>
      </c>
      <c r="T52" s="84">
        <f t="shared" si="75"/>
        <v>2.9166666666666665</v>
      </c>
      <c r="U52" s="185">
        <f t="shared" si="76"/>
        <v>2.9166666666666665</v>
      </c>
      <c r="V52" s="247">
        <f t="shared" si="77"/>
        <v>2.9166666666666665</v>
      </c>
      <c r="W52" s="84">
        <f t="shared" si="78"/>
        <v>2.9166666666666665</v>
      </c>
      <c r="X52" s="84">
        <f t="shared" si="79"/>
        <v>2.9166666666666665</v>
      </c>
      <c r="Y52" s="84">
        <f t="shared" si="80"/>
        <v>2.9166666666666665</v>
      </c>
      <c r="Z52" s="84">
        <f t="shared" si="81"/>
        <v>2.9166666666666665</v>
      </c>
      <c r="AA52" s="84">
        <f t="shared" si="82"/>
        <v>2.9166666666666665</v>
      </c>
      <c r="AB52" s="84">
        <f t="shared" si="83"/>
        <v>2.9166666666666665</v>
      </c>
      <c r="AC52" s="84">
        <f t="shared" si="84"/>
        <v>2.9166666666666665</v>
      </c>
      <c r="AD52" s="84">
        <f t="shared" si="85"/>
        <v>2.9166666666666665</v>
      </c>
      <c r="AF52" s="83">
        <f t="shared" si="86"/>
        <v>35</v>
      </c>
      <c r="AG52" s="82" t="b">
        <f t="shared" si="87"/>
        <v>1</v>
      </c>
    </row>
    <row r="53" spans="1:33" x14ac:dyDescent="0.25">
      <c r="A53" s="44"/>
      <c r="B53" s="326"/>
      <c r="C53" s="68" t="s">
        <v>112</v>
      </c>
      <c r="D53" s="85">
        <f>SUM(D49:D52)</f>
        <v>4398</v>
      </c>
      <c r="E53" s="81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S53" s="85">
        <f>SUM(S49:S52)</f>
        <v>366.5</v>
      </c>
      <c r="T53" s="85">
        <f t="shared" ref="T53:AD53" si="88">SUM(T49:T52)</f>
        <v>366.5</v>
      </c>
      <c r="U53" s="188">
        <f t="shared" si="88"/>
        <v>366.5</v>
      </c>
      <c r="V53" s="246">
        <f t="shared" si="88"/>
        <v>366.5</v>
      </c>
      <c r="W53" s="85">
        <f t="shared" si="88"/>
        <v>366.5</v>
      </c>
      <c r="X53" s="85">
        <f t="shared" si="88"/>
        <v>366.5</v>
      </c>
      <c r="Y53" s="85">
        <f t="shared" si="88"/>
        <v>366.5</v>
      </c>
      <c r="Z53" s="85">
        <f t="shared" si="88"/>
        <v>366.5</v>
      </c>
      <c r="AA53" s="85">
        <f t="shared" si="88"/>
        <v>366.5</v>
      </c>
      <c r="AB53" s="85">
        <f t="shared" si="88"/>
        <v>366.5</v>
      </c>
      <c r="AC53" s="85">
        <f t="shared" si="88"/>
        <v>366.5</v>
      </c>
      <c r="AD53" s="85">
        <f t="shared" si="88"/>
        <v>366.5</v>
      </c>
      <c r="AF53" s="83">
        <f t="shared" si="86"/>
        <v>4398</v>
      </c>
      <c r="AG53" s="82" t="b">
        <f t="shared" si="87"/>
        <v>1</v>
      </c>
    </row>
    <row r="54" spans="1:33" x14ac:dyDescent="0.25">
      <c r="A54" s="44"/>
      <c r="B54" s="326"/>
      <c r="C54" s="68"/>
      <c r="D54" s="86"/>
      <c r="E54" s="81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S54" s="86"/>
      <c r="T54" s="86"/>
      <c r="U54" s="186"/>
      <c r="V54" s="248"/>
      <c r="W54" s="86"/>
      <c r="X54" s="86"/>
      <c r="Y54" s="86"/>
      <c r="Z54" s="86"/>
      <c r="AA54" s="86"/>
      <c r="AB54" s="86"/>
      <c r="AC54" s="86"/>
      <c r="AD54" s="86"/>
      <c r="AF54" s="83"/>
      <c r="AG54" s="82"/>
    </row>
    <row r="55" spans="1:33" x14ac:dyDescent="0.25">
      <c r="A55" s="44"/>
      <c r="B55" s="326"/>
      <c r="C55" s="68" t="s">
        <v>93</v>
      </c>
      <c r="D55" s="84"/>
      <c r="E55" s="81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S55" s="86"/>
      <c r="T55" s="86"/>
      <c r="U55" s="186"/>
      <c r="V55" s="248"/>
      <c r="W55" s="86"/>
      <c r="X55" s="86"/>
      <c r="Y55" s="86"/>
      <c r="Z55" s="86"/>
      <c r="AA55" s="86"/>
      <c r="AB55" s="86"/>
      <c r="AC55" s="86"/>
      <c r="AD55" s="86"/>
      <c r="AF55" s="83"/>
      <c r="AG55" s="82"/>
    </row>
    <row r="56" spans="1:33" x14ac:dyDescent="0.25">
      <c r="A56" s="44"/>
      <c r="B56" s="326">
        <f>+MAX($B$1:B55)+1</f>
        <v>66</v>
      </c>
      <c r="C56" s="64" t="s">
        <v>94</v>
      </c>
      <c r="D56" s="84">
        <v>724</v>
      </c>
      <c r="E56" s="81"/>
      <c r="F56" s="202">
        <v>8.3333333333333329E-2</v>
      </c>
      <c r="G56" s="202">
        <v>8.3333333333333329E-2</v>
      </c>
      <c r="H56" s="202">
        <v>8.3333333333333329E-2</v>
      </c>
      <c r="I56" s="202">
        <v>8.3333333333333329E-2</v>
      </c>
      <c r="J56" s="202">
        <v>8.3333333333333329E-2</v>
      </c>
      <c r="K56" s="202">
        <v>8.3333333333333329E-2</v>
      </c>
      <c r="L56" s="202">
        <v>8.3333333333333329E-2</v>
      </c>
      <c r="M56" s="202">
        <v>8.3333333333333329E-2</v>
      </c>
      <c r="N56" s="202">
        <v>8.3333333333333329E-2</v>
      </c>
      <c r="O56" s="202">
        <v>8.3333333333333329E-2</v>
      </c>
      <c r="P56" s="202">
        <v>8.3333333333333329E-2</v>
      </c>
      <c r="Q56" s="202">
        <v>8.3333333333333329E-2</v>
      </c>
      <c r="S56" s="84">
        <f>IFERROR($D56*F56,"")</f>
        <v>60.333333333333329</v>
      </c>
      <c r="T56" s="84">
        <f t="shared" ref="T56:T62" si="89">IFERROR($D56*G56,"")</f>
        <v>60.333333333333329</v>
      </c>
      <c r="U56" s="185">
        <f t="shared" ref="U56:U62" si="90">IFERROR($D56*H56,"")</f>
        <v>60.333333333333329</v>
      </c>
      <c r="V56" s="247">
        <f t="shared" ref="V56:V62" si="91">IFERROR($D56*I56,"")</f>
        <v>60.333333333333329</v>
      </c>
      <c r="W56" s="84">
        <f t="shared" ref="W56:W62" si="92">IFERROR($D56*J56,"")</f>
        <v>60.333333333333329</v>
      </c>
      <c r="X56" s="84">
        <f t="shared" ref="X56:X62" si="93">IFERROR($D56*K56,"")</f>
        <v>60.333333333333329</v>
      </c>
      <c r="Y56" s="84">
        <f t="shared" ref="Y56:Y62" si="94">IFERROR($D56*L56,"")</f>
        <v>60.333333333333329</v>
      </c>
      <c r="Z56" s="84">
        <f t="shared" ref="Z56:Z62" si="95">IFERROR($D56*M56,"")</f>
        <v>60.333333333333329</v>
      </c>
      <c r="AA56" s="84">
        <f t="shared" ref="AA56:AA62" si="96">IFERROR($D56*N56,"")</f>
        <v>60.333333333333329</v>
      </c>
      <c r="AB56" s="84">
        <f t="shared" ref="AB56:AB62" si="97">IFERROR($D56*O56,"")</f>
        <v>60.333333333333329</v>
      </c>
      <c r="AC56" s="84">
        <f t="shared" ref="AC56:AC62" si="98">IFERROR($D56*P56,"")</f>
        <v>60.333333333333329</v>
      </c>
      <c r="AD56" s="84">
        <f t="shared" ref="AD56:AD62" si="99">IFERROR($D56*Q56,"")</f>
        <v>60.333333333333329</v>
      </c>
      <c r="AF56" s="83">
        <f t="shared" ref="AF56:AF65" si="100">SUM(S56:AD56)</f>
        <v>724</v>
      </c>
      <c r="AG56" s="82" t="b">
        <f t="shared" ref="AG56:AG65" si="101">AF56=D56</f>
        <v>1</v>
      </c>
    </row>
    <row r="57" spans="1:33" x14ac:dyDescent="0.25">
      <c r="A57" s="44"/>
      <c r="B57" s="326">
        <f>+MAX($B$1:B56)+1</f>
        <v>67</v>
      </c>
      <c r="C57" s="64" t="s">
        <v>95</v>
      </c>
      <c r="D57" s="84">
        <v>244</v>
      </c>
      <c r="E57" s="81"/>
      <c r="F57" s="202">
        <v>8.3333333333333329E-2</v>
      </c>
      <c r="G57" s="202">
        <v>8.3333333333333329E-2</v>
      </c>
      <c r="H57" s="202">
        <v>8.3333333333333329E-2</v>
      </c>
      <c r="I57" s="202">
        <v>8.3333333333333329E-2</v>
      </c>
      <c r="J57" s="202">
        <v>8.3333333333333329E-2</v>
      </c>
      <c r="K57" s="202">
        <v>8.3333333333333329E-2</v>
      </c>
      <c r="L57" s="202">
        <v>8.3333333333333329E-2</v>
      </c>
      <c r="M57" s="202">
        <v>8.3333333333333329E-2</v>
      </c>
      <c r="N57" s="202">
        <v>8.3333333333333329E-2</v>
      </c>
      <c r="O57" s="202">
        <v>8.3333333333333329E-2</v>
      </c>
      <c r="P57" s="202">
        <v>8.3333333333333329E-2</v>
      </c>
      <c r="Q57" s="202">
        <v>8.3333333333333329E-2</v>
      </c>
      <c r="S57" s="84">
        <f t="shared" ref="S57:S64" si="102">IFERROR($D57*F57,"")</f>
        <v>20.333333333333332</v>
      </c>
      <c r="T57" s="84">
        <f t="shared" si="89"/>
        <v>20.333333333333332</v>
      </c>
      <c r="U57" s="185">
        <f t="shared" si="90"/>
        <v>20.333333333333332</v>
      </c>
      <c r="V57" s="247">
        <f t="shared" si="91"/>
        <v>20.333333333333332</v>
      </c>
      <c r="W57" s="84">
        <f t="shared" si="92"/>
        <v>20.333333333333332</v>
      </c>
      <c r="X57" s="84">
        <f t="shared" si="93"/>
        <v>20.333333333333332</v>
      </c>
      <c r="Y57" s="84">
        <f t="shared" si="94"/>
        <v>20.333333333333332</v>
      </c>
      <c r="Z57" s="84">
        <f t="shared" si="95"/>
        <v>20.333333333333332</v>
      </c>
      <c r="AA57" s="84">
        <f t="shared" si="96"/>
        <v>20.333333333333332</v>
      </c>
      <c r="AB57" s="84">
        <f t="shared" si="97"/>
        <v>20.333333333333332</v>
      </c>
      <c r="AC57" s="84">
        <f t="shared" si="98"/>
        <v>20.333333333333332</v>
      </c>
      <c r="AD57" s="84">
        <f t="shared" si="99"/>
        <v>20.333333333333332</v>
      </c>
      <c r="AF57" s="83">
        <f t="shared" si="100"/>
        <v>244.00000000000003</v>
      </c>
      <c r="AG57" s="82" t="b">
        <f t="shared" si="101"/>
        <v>1</v>
      </c>
    </row>
    <row r="58" spans="1:33" x14ac:dyDescent="0.25">
      <c r="A58" s="44"/>
      <c r="B58" s="326">
        <f>+MAX($B$1:B57)+1</f>
        <v>68</v>
      </c>
      <c r="C58" s="64" t="s">
        <v>97</v>
      </c>
      <c r="D58" s="84">
        <v>1712</v>
      </c>
      <c r="E58" s="81"/>
      <c r="F58" s="202">
        <v>8.3333333333333329E-2</v>
      </c>
      <c r="G58" s="202">
        <v>8.3333333333333329E-2</v>
      </c>
      <c r="H58" s="202">
        <v>8.3333333333333329E-2</v>
      </c>
      <c r="I58" s="202">
        <v>8.3333333333333329E-2</v>
      </c>
      <c r="J58" s="202">
        <v>8.3333333333333329E-2</v>
      </c>
      <c r="K58" s="202">
        <v>8.3333333333333329E-2</v>
      </c>
      <c r="L58" s="202">
        <v>8.3333333333333329E-2</v>
      </c>
      <c r="M58" s="202">
        <v>8.3333333333333329E-2</v>
      </c>
      <c r="N58" s="202">
        <v>8.3333333333333329E-2</v>
      </c>
      <c r="O58" s="202">
        <v>8.3333333333333329E-2</v>
      </c>
      <c r="P58" s="202">
        <v>8.3333333333333329E-2</v>
      </c>
      <c r="Q58" s="202">
        <v>8.3333333333333329E-2</v>
      </c>
      <c r="S58" s="84">
        <f t="shared" si="102"/>
        <v>142.66666666666666</v>
      </c>
      <c r="T58" s="84">
        <f t="shared" si="89"/>
        <v>142.66666666666666</v>
      </c>
      <c r="U58" s="185">
        <f t="shared" si="90"/>
        <v>142.66666666666666</v>
      </c>
      <c r="V58" s="247">
        <f t="shared" si="91"/>
        <v>142.66666666666666</v>
      </c>
      <c r="W58" s="84">
        <f t="shared" si="92"/>
        <v>142.66666666666666</v>
      </c>
      <c r="X58" s="84">
        <f t="shared" si="93"/>
        <v>142.66666666666666</v>
      </c>
      <c r="Y58" s="84">
        <f t="shared" si="94"/>
        <v>142.66666666666666</v>
      </c>
      <c r="Z58" s="84">
        <f t="shared" si="95"/>
        <v>142.66666666666666</v>
      </c>
      <c r="AA58" s="84">
        <f t="shared" si="96"/>
        <v>142.66666666666666</v>
      </c>
      <c r="AB58" s="84">
        <f t="shared" si="97"/>
        <v>142.66666666666666</v>
      </c>
      <c r="AC58" s="84">
        <f t="shared" si="98"/>
        <v>142.66666666666666</v>
      </c>
      <c r="AD58" s="84">
        <f t="shared" si="99"/>
        <v>142.66666666666666</v>
      </c>
      <c r="AF58" s="83">
        <f t="shared" si="100"/>
        <v>1712.0000000000002</v>
      </c>
      <c r="AG58" s="82" t="b">
        <f t="shared" si="101"/>
        <v>1</v>
      </c>
    </row>
    <row r="59" spans="1:33" x14ac:dyDescent="0.25">
      <c r="A59" s="44"/>
      <c r="B59" s="326">
        <f>+MAX($B$1:B58)+1</f>
        <v>69</v>
      </c>
      <c r="C59" s="64" t="s">
        <v>98</v>
      </c>
      <c r="D59" s="84">
        <v>80</v>
      </c>
      <c r="E59" s="81"/>
      <c r="F59" s="202">
        <v>8.3333333333333329E-2</v>
      </c>
      <c r="G59" s="202">
        <v>8.3333333333333329E-2</v>
      </c>
      <c r="H59" s="202">
        <v>8.3333333333333329E-2</v>
      </c>
      <c r="I59" s="202">
        <v>8.3333333333333329E-2</v>
      </c>
      <c r="J59" s="202">
        <v>8.3333333333333329E-2</v>
      </c>
      <c r="K59" s="202">
        <v>8.3333333333333329E-2</v>
      </c>
      <c r="L59" s="202">
        <v>8.3333333333333329E-2</v>
      </c>
      <c r="M59" s="202">
        <v>8.3333333333333329E-2</v>
      </c>
      <c r="N59" s="202">
        <v>8.3333333333333329E-2</v>
      </c>
      <c r="O59" s="202">
        <v>8.3333333333333329E-2</v>
      </c>
      <c r="P59" s="202">
        <v>8.3333333333333329E-2</v>
      </c>
      <c r="Q59" s="202">
        <v>8.3333333333333329E-2</v>
      </c>
      <c r="S59" s="84">
        <f t="shared" si="102"/>
        <v>6.6666666666666661</v>
      </c>
      <c r="T59" s="84">
        <f t="shared" si="89"/>
        <v>6.6666666666666661</v>
      </c>
      <c r="U59" s="185">
        <f t="shared" si="90"/>
        <v>6.6666666666666661</v>
      </c>
      <c r="V59" s="247">
        <f t="shared" si="91"/>
        <v>6.6666666666666661</v>
      </c>
      <c r="W59" s="84">
        <f t="shared" si="92"/>
        <v>6.6666666666666661</v>
      </c>
      <c r="X59" s="84">
        <f t="shared" si="93"/>
        <v>6.6666666666666661</v>
      </c>
      <c r="Y59" s="84">
        <f t="shared" si="94"/>
        <v>6.6666666666666661</v>
      </c>
      <c r="Z59" s="84">
        <f t="shared" si="95"/>
        <v>6.6666666666666661</v>
      </c>
      <c r="AA59" s="84">
        <f t="shared" si="96"/>
        <v>6.6666666666666661</v>
      </c>
      <c r="AB59" s="84">
        <f t="shared" si="97"/>
        <v>6.6666666666666661</v>
      </c>
      <c r="AC59" s="84">
        <f t="shared" si="98"/>
        <v>6.6666666666666661</v>
      </c>
      <c r="AD59" s="84">
        <f t="shared" si="99"/>
        <v>6.6666666666666661</v>
      </c>
      <c r="AF59" s="83">
        <f t="shared" si="100"/>
        <v>80</v>
      </c>
      <c r="AG59" s="82" t="b">
        <f t="shared" si="101"/>
        <v>1</v>
      </c>
    </row>
    <row r="60" spans="1:33" x14ac:dyDescent="0.25">
      <c r="A60" s="44"/>
      <c r="B60" s="326">
        <f>+MAX($B$1:B59)+1</f>
        <v>70</v>
      </c>
      <c r="C60" s="64" t="s">
        <v>101</v>
      </c>
      <c r="D60" s="84">
        <v>187</v>
      </c>
      <c r="E60" s="81"/>
      <c r="F60" s="202">
        <v>8.3333333333333329E-2</v>
      </c>
      <c r="G60" s="202">
        <v>8.3333333333333329E-2</v>
      </c>
      <c r="H60" s="202">
        <v>8.3333333333333329E-2</v>
      </c>
      <c r="I60" s="202">
        <v>8.3333333333333329E-2</v>
      </c>
      <c r="J60" s="202">
        <v>8.3333333333333329E-2</v>
      </c>
      <c r="K60" s="202">
        <v>8.3333333333333329E-2</v>
      </c>
      <c r="L60" s="202">
        <v>8.3333333333333329E-2</v>
      </c>
      <c r="M60" s="202">
        <v>8.3333333333333329E-2</v>
      </c>
      <c r="N60" s="202">
        <v>8.3333333333333329E-2</v>
      </c>
      <c r="O60" s="202">
        <v>8.3333333333333329E-2</v>
      </c>
      <c r="P60" s="202">
        <v>8.3333333333333329E-2</v>
      </c>
      <c r="Q60" s="202">
        <v>8.3333333333333329E-2</v>
      </c>
      <c r="S60" s="84">
        <f t="shared" si="102"/>
        <v>15.583333333333332</v>
      </c>
      <c r="T60" s="84">
        <f t="shared" si="89"/>
        <v>15.583333333333332</v>
      </c>
      <c r="U60" s="185">
        <f t="shared" si="90"/>
        <v>15.583333333333332</v>
      </c>
      <c r="V60" s="247">
        <f t="shared" si="91"/>
        <v>15.583333333333332</v>
      </c>
      <c r="W60" s="84">
        <f t="shared" si="92"/>
        <v>15.583333333333332</v>
      </c>
      <c r="X60" s="84">
        <f t="shared" si="93"/>
        <v>15.583333333333332</v>
      </c>
      <c r="Y60" s="84">
        <f t="shared" si="94"/>
        <v>15.583333333333332</v>
      </c>
      <c r="Z60" s="84">
        <f t="shared" si="95"/>
        <v>15.583333333333332</v>
      </c>
      <c r="AA60" s="84">
        <f t="shared" si="96"/>
        <v>15.583333333333332</v>
      </c>
      <c r="AB60" s="84">
        <f t="shared" si="97"/>
        <v>15.583333333333332</v>
      </c>
      <c r="AC60" s="84">
        <f t="shared" si="98"/>
        <v>15.583333333333332</v>
      </c>
      <c r="AD60" s="84">
        <f t="shared" si="99"/>
        <v>15.583333333333332</v>
      </c>
      <c r="AF60" s="83">
        <f t="shared" si="100"/>
        <v>187</v>
      </c>
      <c r="AG60" s="82" t="b">
        <f t="shared" si="101"/>
        <v>1</v>
      </c>
    </row>
    <row r="61" spans="1:33" x14ac:dyDescent="0.25">
      <c r="A61" s="44"/>
      <c r="B61" s="326">
        <f>+MAX($B$1:B60)+1</f>
        <v>71</v>
      </c>
      <c r="C61" s="64" t="s">
        <v>102</v>
      </c>
      <c r="D61" s="84">
        <v>731</v>
      </c>
      <c r="E61" s="81"/>
      <c r="F61" s="202">
        <v>8.3333333333333329E-2</v>
      </c>
      <c r="G61" s="202">
        <v>8.3333333333333329E-2</v>
      </c>
      <c r="H61" s="202">
        <v>8.3333333333333329E-2</v>
      </c>
      <c r="I61" s="202">
        <v>8.3333333333333329E-2</v>
      </c>
      <c r="J61" s="202">
        <v>8.3333333333333329E-2</v>
      </c>
      <c r="K61" s="202">
        <v>8.3333333333333329E-2</v>
      </c>
      <c r="L61" s="202">
        <v>8.3333333333333329E-2</v>
      </c>
      <c r="M61" s="202">
        <v>8.3333333333333329E-2</v>
      </c>
      <c r="N61" s="202">
        <v>8.3333333333333329E-2</v>
      </c>
      <c r="O61" s="202">
        <v>8.3333333333333329E-2</v>
      </c>
      <c r="P61" s="202">
        <v>8.3333333333333329E-2</v>
      </c>
      <c r="Q61" s="202">
        <v>8.3333333333333329E-2</v>
      </c>
      <c r="S61" s="84">
        <f t="shared" si="102"/>
        <v>60.916666666666664</v>
      </c>
      <c r="T61" s="84">
        <f t="shared" si="89"/>
        <v>60.916666666666664</v>
      </c>
      <c r="U61" s="185">
        <f t="shared" si="90"/>
        <v>60.916666666666664</v>
      </c>
      <c r="V61" s="247">
        <f t="shared" si="91"/>
        <v>60.916666666666664</v>
      </c>
      <c r="W61" s="84">
        <f t="shared" si="92"/>
        <v>60.916666666666664</v>
      </c>
      <c r="X61" s="84">
        <f t="shared" si="93"/>
        <v>60.916666666666664</v>
      </c>
      <c r="Y61" s="84">
        <f t="shared" si="94"/>
        <v>60.916666666666664</v>
      </c>
      <c r="Z61" s="84">
        <f t="shared" si="95"/>
        <v>60.916666666666664</v>
      </c>
      <c r="AA61" s="84">
        <f t="shared" si="96"/>
        <v>60.916666666666664</v>
      </c>
      <c r="AB61" s="84">
        <f t="shared" si="97"/>
        <v>60.916666666666664</v>
      </c>
      <c r="AC61" s="84">
        <f t="shared" si="98"/>
        <v>60.916666666666664</v>
      </c>
      <c r="AD61" s="84">
        <f t="shared" si="99"/>
        <v>60.916666666666664</v>
      </c>
      <c r="AF61" s="83">
        <f t="shared" si="100"/>
        <v>730.99999999999989</v>
      </c>
      <c r="AG61" s="82" t="b">
        <f t="shared" si="101"/>
        <v>1</v>
      </c>
    </row>
    <row r="62" spans="1:33" x14ac:dyDescent="0.25">
      <c r="A62" s="44"/>
      <c r="B62" s="326">
        <f>+MAX($B$1:B61)+1</f>
        <v>72</v>
      </c>
      <c r="C62" s="64" t="s">
        <v>104</v>
      </c>
      <c r="D62" s="84">
        <v>1792</v>
      </c>
      <c r="E62" s="81"/>
      <c r="F62" s="202">
        <v>8.3333333333333329E-2</v>
      </c>
      <c r="G62" s="202">
        <v>8.3333333333333329E-2</v>
      </c>
      <c r="H62" s="202">
        <v>8.3333333333333329E-2</v>
      </c>
      <c r="I62" s="202">
        <v>8.3333333333333329E-2</v>
      </c>
      <c r="J62" s="202">
        <v>8.3333333333333329E-2</v>
      </c>
      <c r="K62" s="202">
        <v>8.3333333333333329E-2</v>
      </c>
      <c r="L62" s="202">
        <v>8.3333333333333329E-2</v>
      </c>
      <c r="M62" s="202">
        <v>8.3333333333333329E-2</v>
      </c>
      <c r="N62" s="202">
        <v>8.3333333333333329E-2</v>
      </c>
      <c r="O62" s="202">
        <v>8.3333333333333329E-2</v>
      </c>
      <c r="P62" s="202">
        <v>8.3333333333333329E-2</v>
      </c>
      <c r="Q62" s="202">
        <v>8.3333333333333329E-2</v>
      </c>
      <c r="S62" s="84">
        <f t="shared" si="102"/>
        <v>149.33333333333331</v>
      </c>
      <c r="T62" s="84">
        <f t="shared" si="89"/>
        <v>149.33333333333331</v>
      </c>
      <c r="U62" s="185">
        <f t="shared" si="90"/>
        <v>149.33333333333331</v>
      </c>
      <c r="V62" s="247">
        <f t="shared" si="91"/>
        <v>149.33333333333331</v>
      </c>
      <c r="W62" s="84">
        <f t="shared" si="92"/>
        <v>149.33333333333331</v>
      </c>
      <c r="X62" s="84">
        <f t="shared" si="93"/>
        <v>149.33333333333331</v>
      </c>
      <c r="Y62" s="84">
        <f t="shared" si="94"/>
        <v>149.33333333333331</v>
      </c>
      <c r="Z62" s="84">
        <f t="shared" si="95"/>
        <v>149.33333333333331</v>
      </c>
      <c r="AA62" s="84">
        <f t="shared" si="96"/>
        <v>149.33333333333331</v>
      </c>
      <c r="AB62" s="84">
        <f t="shared" si="97"/>
        <v>149.33333333333331</v>
      </c>
      <c r="AC62" s="84">
        <f t="shared" si="98"/>
        <v>149.33333333333331</v>
      </c>
      <c r="AD62" s="84">
        <f t="shared" si="99"/>
        <v>149.33333333333331</v>
      </c>
      <c r="AF62" s="83">
        <f t="shared" si="100"/>
        <v>1791.9999999999993</v>
      </c>
      <c r="AG62" s="82" t="b">
        <f t="shared" si="101"/>
        <v>1</v>
      </c>
    </row>
    <row r="63" spans="1:33" x14ac:dyDescent="0.25">
      <c r="A63" s="44"/>
      <c r="B63" s="326"/>
      <c r="C63" s="68" t="s">
        <v>113</v>
      </c>
      <c r="D63" s="85">
        <f>SUM(D56:D62)</f>
        <v>5470</v>
      </c>
      <c r="E63" s="81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S63" s="85">
        <f>SUM(S56:S62)</f>
        <v>455.83333333333331</v>
      </c>
      <c r="T63" s="85">
        <f t="shared" ref="T63:AD63" si="103">SUM(T56:T62)</f>
        <v>455.83333333333331</v>
      </c>
      <c r="U63" s="188">
        <f t="shared" si="103"/>
        <v>455.83333333333331</v>
      </c>
      <c r="V63" s="246">
        <f t="shared" si="103"/>
        <v>455.83333333333331</v>
      </c>
      <c r="W63" s="85">
        <f t="shared" si="103"/>
        <v>455.83333333333331</v>
      </c>
      <c r="X63" s="85">
        <f t="shared" si="103"/>
        <v>455.83333333333331</v>
      </c>
      <c r="Y63" s="85">
        <f t="shared" si="103"/>
        <v>455.83333333333331</v>
      </c>
      <c r="Z63" s="85">
        <f t="shared" si="103"/>
        <v>455.83333333333331</v>
      </c>
      <c r="AA63" s="85">
        <f t="shared" si="103"/>
        <v>455.83333333333331</v>
      </c>
      <c r="AB63" s="85">
        <f t="shared" si="103"/>
        <v>455.83333333333331</v>
      </c>
      <c r="AC63" s="85">
        <f t="shared" si="103"/>
        <v>455.83333333333331</v>
      </c>
      <c r="AD63" s="85">
        <f t="shared" si="103"/>
        <v>455.83333333333331</v>
      </c>
      <c r="AF63" s="83">
        <f t="shared" si="100"/>
        <v>5469.9999999999991</v>
      </c>
      <c r="AG63" s="82" t="b">
        <f t="shared" si="101"/>
        <v>1</v>
      </c>
    </row>
    <row r="64" spans="1:33" x14ac:dyDescent="0.25">
      <c r="A64" s="44"/>
      <c r="B64" s="326">
        <f>+MAX($B$1:B63)+1</f>
        <v>73</v>
      </c>
      <c r="C64" s="239" t="s">
        <v>40</v>
      </c>
      <c r="D64" s="84">
        <v>1181</v>
      </c>
      <c r="E64" s="81"/>
      <c r="F64" s="202">
        <v>8.3333333333333329E-2</v>
      </c>
      <c r="G64" s="202">
        <v>8.3333333333333329E-2</v>
      </c>
      <c r="H64" s="202">
        <v>8.3333333333333329E-2</v>
      </c>
      <c r="I64" s="202">
        <v>8.3333333333333329E-2</v>
      </c>
      <c r="J64" s="202">
        <v>8.3333333333333329E-2</v>
      </c>
      <c r="K64" s="202">
        <v>8.3333333333333329E-2</v>
      </c>
      <c r="L64" s="202">
        <v>8.3333333333333329E-2</v>
      </c>
      <c r="M64" s="202">
        <v>8.3333333333333329E-2</v>
      </c>
      <c r="N64" s="202">
        <v>8.3333333333333329E-2</v>
      </c>
      <c r="O64" s="202">
        <v>8.3333333333333329E-2</v>
      </c>
      <c r="P64" s="202">
        <v>8.3333333333333329E-2</v>
      </c>
      <c r="Q64" s="202">
        <v>8.3333333333333329E-2</v>
      </c>
      <c r="S64" s="84">
        <f t="shared" si="102"/>
        <v>98.416666666666657</v>
      </c>
      <c r="T64" s="84">
        <f t="shared" ref="T64:T65" si="104">IFERROR($D64*G64,"")</f>
        <v>98.416666666666657</v>
      </c>
      <c r="U64" s="185">
        <f t="shared" ref="U64:U65" si="105">IFERROR($D64*H64,"")</f>
        <v>98.416666666666657</v>
      </c>
      <c r="V64" s="247">
        <f t="shared" ref="V64:V65" si="106">IFERROR($D64*I64,"")</f>
        <v>98.416666666666657</v>
      </c>
      <c r="W64" s="84">
        <f t="shared" ref="W64:W65" si="107">IFERROR($D64*J64,"")</f>
        <v>98.416666666666657</v>
      </c>
      <c r="X64" s="84">
        <f t="shared" ref="X64:X65" si="108">IFERROR($D64*K64,"")</f>
        <v>98.416666666666657</v>
      </c>
      <c r="Y64" s="84">
        <f t="shared" ref="Y64:Y65" si="109">IFERROR($D64*L64,"")</f>
        <v>98.416666666666657</v>
      </c>
      <c r="Z64" s="84">
        <f t="shared" ref="Z64:Z65" si="110">IFERROR($D64*M64,"")</f>
        <v>98.416666666666657</v>
      </c>
      <c r="AA64" s="84">
        <f t="shared" ref="AA64:AA65" si="111">IFERROR($D64*N64,"")</f>
        <v>98.416666666666657</v>
      </c>
      <c r="AB64" s="84">
        <f t="shared" ref="AB64:AB65" si="112">IFERROR($D64*O64,"")</f>
        <v>98.416666666666657</v>
      </c>
      <c r="AC64" s="84">
        <f t="shared" ref="AC64:AC65" si="113">IFERROR($D64*P64,"")</f>
        <v>98.416666666666657</v>
      </c>
      <c r="AD64" s="84">
        <f t="shared" ref="AD64:AD65" si="114">IFERROR($D64*Q64,"")</f>
        <v>98.416666666666657</v>
      </c>
      <c r="AF64" s="83">
        <f t="shared" si="100"/>
        <v>1180.9999999999998</v>
      </c>
      <c r="AG64" s="82" t="b">
        <f t="shared" si="101"/>
        <v>1</v>
      </c>
    </row>
    <row r="65" spans="1:33" x14ac:dyDescent="0.25">
      <c r="A65" s="44"/>
      <c r="B65" s="326">
        <f>+MAX($B$1:B64)+1</f>
        <v>74</v>
      </c>
      <c r="C65" s="239" t="s">
        <v>85</v>
      </c>
      <c r="D65" s="84">
        <v>2471</v>
      </c>
      <c r="E65" s="81"/>
      <c r="F65" s="202">
        <v>8.3333333333333329E-2</v>
      </c>
      <c r="G65" s="202">
        <v>8.3333333333333329E-2</v>
      </c>
      <c r="H65" s="202">
        <v>8.3333333333333329E-2</v>
      </c>
      <c r="I65" s="202">
        <v>8.3333333333333329E-2</v>
      </c>
      <c r="J65" s="202">
        <v>8.3333333333333329E-2</v>
      </c>
      <c r="K65" s="202">
        <v>8.3333333333333329E-2</v>
      </c>
      <c r="L65" s="202">
        <v>8.3333333333333329E-2</v>
      </c>
      <c r="M65" s="202">
        <v>8.3333333333333329E-2</v>
      </c>
      <c r="N65" s="202">
        <v>8.3333333333333329E-2</v>
      </c>
      <c r="O65" s="202">
        <v>8.3333333333333329E-2</v>
      </c>
      <c r="P65" s="202">
        <v>8.3333333333333329E-2</v>
      </c>
      <c r="Q65" s="202">
        <v>8.3333333333333329E-2</v>
      </c>
      <c r="S65" s="84">
        <f>IFERROR($D65*F65,"")</f>
        <v>205.91666666666666</v>
      </c>
      <c r="T65" s="84">
        <f t="shared" si="104"/>
        <v>205.91666666666666</v>
      </c>
      <c r="U65" s="185">
        <f t="shared" si="105"/>
        <v>205.91666666666666</v>
      </c>
      <c r="V65" s="247">
        <f t="shared" si="106"/>
        <v>205.91666666666666</v>
      </c>
      <c r="W65" s="84">
        <f t="shared" si="107"/>
        <v>205.91666666666666</v>
      </c>
      <c r="X65" s="84">
        <f t="shared" si="108"/>
        <v>205.91666666666666</v>
      </c>
      <c r="Y65" s="84">
        <f t="shared" si="109"/>
        <v>205.91666666666666</v>
      </c>
      <c r="Z65" s="84">
        <f t="shared" si="110"/>
        <v>205.91666666666666</v>
      </c>
      <c r="AA65" s="84">
        <f t="shared" si="111"/>
        <v>205.91666666666666</v>
      </c>
      <c r="AB65" s="84">
        <f t="shared" si="112"/>
        <v>205.91666666666666</v>
      </c>
      <c r="AC65" s="84">
        <f t="shared" si="113"/>
        <v>205.91666666666666</v>
      </c>
      <c r="AD65" s="84">
        <f t="shared" si="114"/>
        <v>205.91666666666666</v>
      </c>
      <c r="AF65" s="83">
        <f t="shared" si="100"/>
        <v>2471</v>
      </c>
      <c r="AG65" s="82" t="b">
        <f t="shared" si="101"/>
        <v>1</v>
      </c>
    </row>
    <row r="66" spans="1:33" x14ac:dyDescent="0.25">
      <c r="A66" s="44"/>
      <c r="B66" s="326"/>
      <c r="C66" s="68" t="s">
        <v>114</v>
      </c>
      <c r="D66" s="85">
        <f>SUM(D53,D63:D65)</f>
        <v>13520</v>
      </c>
      <c r="E66" s="81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S66" s="85">
        <f t="shared" ref="S66:AD66" si="115">SUM(S53,S63:S65)</f>
        <v>1126.6666666666665</v>
      </c>
      <c r="T66" s="85">
        <f t="shared" si="115"/>
        <v>1126.6666666666665</v>
      </c>
      <c r="U66" s="188">
        <f t="shared" si="115"/>
        <v>1126.6666666666665</v>
      </c>
      <c r="V66" s="246">
        <f t="shared" si="115"/>
        <v>1126.6666666666665</v>
      </c>
      <c r="W66" s="85">
        <f t="shared" si="115"/>
        <v>1126.6666666666665</v>
      </c>
      <c r="X66" s="85">
        <f t="shared" si="115"/>
        <v>1126.6666666666665</v>
      </c>
      <c r="Y66" s="85">
        <f t="shared" si="115"/>
        <v>1126.6666666666665</v>
      </c>
      <c r="Z66" s="85">
        <f t="shared" si="115"/>
        <v>1126.6666666666665</v>
      </c>
      <c r="AA66" s="85">
        <f t="shared" si="115"/>
        <v>1126.6666666666665</v>
      </c>
      <c r="AB66" s="85">
        <f t="shared" si="115"/>
        <v>1126.6666666666665</v>
      </c>
      <c r="AC66" s="85">
        <f t="shared" si="115"/>
        <v>1126.6666666666665</v>
      </c>
      <c r="AD66" s="85">
        <f t="shared" si="115"/>
        <v>1126.6666666666665</v>
      </c>
      <c r="AF66" s="83">
        <f>SUM(S66:AD66)</f>
        <v>13519.999999999995</v>
      </c>
      <c r="AG66" s="82" t="b">
        <f>AF66=D66</f>
        <v>1</v>
      </c>
    </row>
    <row r="67" spans="1:33" x14ac:dyDescent="0.25">
      <c r="A67" s="44"/>
      <c r="B67" s="326"/>
      <c r="C67" s="68"/>
      <c r="D67" s="84"/>
      <c r="E67" s="81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S67" s="86"/>
      <c r="T67" s="86"/>
      <c r="U67" s="186"/>
      <c r="V67" s="248"/>
      <c r="W67" s="86"/>
      <c r="X67" s="86"/>
      <c r="Y67" s="86"/>
      <c r="Z67" s="86"/>
      <c r="AA67" s="86"/>
      <c r="AB67" s="86"/>
      <c r="AC67" s="86"/>
      <c r="AD67" s="86"/>
      <c r="AF67" s="83"/>
      <c r="AG67" s="82"/>
    </row>
    <row r="68" spans="1:33" x14ac:dyDescent="0.25">
      <c r="A68" s="44"/>
      <c r="B68" s="326"/>
      <c r="C68" s="66" t="s">
        <v>182</v>
      </c>
      <c r="D68" s="84"/>
      <c r="E68" s="81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S68" s="86"/>
      <c r="T68" s="86"/>
      <c r="U68" s="186"/>
      <c r="V68" s="248"/>
      <c r="W68" s="86"/>
      <c r="X68" s="86"/>
      <c r="Y68" s="86"/>
      <c r="Z68" s="86"/>
      <c r="AA68" s="86"/>
      <c r="AB68" s="86"/>
      <c r="AC68" s="86"/>
      <c r="AD68" s="86"/>
      <c r="AF68" s="83"/>
      <c r="AG68" s="82"/>
    </row>
    <row r="69" spans="1:33" x14ac:dyDescent="0.25">
      <c r="A69" s="44"/>
      <c r="B69" s="326">
        <f>+MAX($B$1:B68)+1</f>
        <v>75</v>
      </c>
      <c r="C69" s="64" t="s">
        <v>117</v>
      </c>
      <c r="D69" s="84">
        <v>254172</v>
      </c>
      <c r="E69" s="81"/>
      <c r="F69" s="202">
        <v>7.0116428882318393E-2</v>
      </c>
      <c r="G69" s="202">
        <v>7.2591093990360456E-2</v>
      </c>
      <c r="H69" s="202">
        <v>7.5065759794065545E-2</v>
      </c>
      <c r="I69" s="202">
        <v>7.7541752941215805E-2</v>
      </c>
      <c r="J69" s="202">
        <v>8.0016861607006398E-2</v>
      </c>
      <c r="K69" s="202">
        <v>8.8295841771212302E-2</v>
      </c>
      <c r="L69" s="202">
        <v>8.5592048081471805E-2</v>
      </c>
      <c r="M69" s="202">
        <v>8.696705327998186E-2</v>
      </c>
      <c r="N69" s="202">
        <v>8.9519750342971396E-2</v>
      </c>
      <c r="O69" s="202">
        <v>9.0056130823741157E-2</v>
      </c>
      <c r="P69" s="202">
        <v>9.1431135902202504E-2</v>
      </c>
      <c r="Q69" s="202">
        <v>9.2806142583452475E-2</v>
      </c>
      <c r="S69" s="84">
        <f t="shared" ref="S69:S73" si="116">IFERROR($D69*F69,"")</f>
        <v>17821.632961876632</v>
      </c>
      <c r="T69" s="84">
        <f t="shared" ref="T69:T73" si="117">IFERROR($D69*G69,"")</f>
        <v>18450.623541717898</v>
      </c>
      <c r="U69" s="185">
        <f t="shared" ref="U69:U73" si="118">IFERROR($D69*H69,"")</f>
        <v>19079.614298377226</v>
      </c>
      <c r="V69" s="247">
        <f t="shared" ref="V69:V73" si="119">IFERROR($D69*I69,"")</f>
        <v>19708.942428574705</v>
      </c>
      <c r="W69" s="84">
        <f t="shared" ref="W69:W73" si="120">IFERROR($D69*J69,"")</f>
        <v>20338.045748376029</v>
      </c>
      <c r="X69" s="84">
        <f t="shared" ref="X69:X73" si="121">IFERROR($D69*K69,"")</f>
        <v>22442.330694672572</v>
      </c>
      <c r="Y69" s="84">
        <f t="shared" ref="Y69:Y73" si="122">IFERROR($D69*L69,"")</f>
        <v>21755.102044963853</v>
      </c>
      <c r="Z69" s="84">
        <f t="shared" ref="Z69:Z73" si="123">IFERROR($D69*M69,"")</f>
        <v>22104.589866279548</v>
      </c>
      <c r="AA69" s="84">
        <f t="shared" ref="AA69:AA73" si="124">IFERROR($D69*N69,"")</f>
        <v>22753.413984173727</v>
      </c>
      <c r="AB69" s="84">
        <f t="shared" ref="AB69:AB73" si="125">IFERROR($D69*O69,"")</f>
        <v>22889.746883731936</v>
      </c>
      <c r="AC69" s="84">
        <f t="shared" ref="AC69:AC73" si="126">IFERROR($D69*P69,"")</f>
        <v>23239.234674534615</v>
      </c>
      <c r="AD69" s="84">
        <f t="shared" ref="AD69:AD73" si="127">IFERROR($D69*Q69,"")</f>
        <v>23588.722872721282</v>
      </c>
      <c r="AF69" s="83">
        <f t="shared" ref="AF69:AF74" si="128">SUM(S69:AD69)</f>
        <v>254172.00000000006</v>
      </c>
      <c r="AG69" s="82" t="b">
        <f t="shared" ref="AG69:AG74" si="129">AF69=D69</f>
        <v>1</v>
      </c>
    </row>
    <row r="70" spans="1:33" x14ac:dyDescent="0.25">
      <c r="A70" s="44"/>
      <c r="B70" s="326">
        <f>+MAX($B$1:B69)+1</f>
        <v>76</v>
      </c>
      <c r="C70" s="64" t="s">
        <v>118</v>
      </c>
      <c r="D70" s="84">
        <v>280580</v>
      </c>
      <c r="E70" s="81"/>
      <c r="F70" s="202">
        <v>8.303433655291001E-2</v>
      </c>
      <c r="G70" s="202">
        <v>8.303433655291001E-2</v>
      </c>
      <c r="H70" s="202">
        <v>8.303433655291001E-2</v>
      </c>
      <c r="I70" s="202">
        <v>8.2880033866369537E-2</v>
      </c>
      <c r="J70" s="202">
        <v>8.2880033866369537E-2</v>
      </c>
      <c r="K70" s="202">
        <v>8.2880033866369537E-2</v>
      </c>
      <c r="L70" s="202">
        <v>8.2880033866369537E-2</v>
      </c>
      <c r="M70" s="202">
        <v>8.2880033866369537E-2</v>
      </c>
      <c r="N70" s="202">
        <v>8.7856719410313755E-2</v>
      </c>
      <c r="O70" s="202">
        <v>8.2880033866369537E-2</v>
      </c>
      <c r="P70" s="202">
        <v>8.2880033866369537E-2</v>
      </c>
      <c r="Q70" s="202">
        <v>8.2880033866369537E-2</v>
      </c>
      <c r="S70" s="84">
        <f t="shared" si="116"/>
        <v>23297.774150015492</v>
      </c>
      <c r="T70" s="84">
        <f t="shared" si="117"/>
        <v>23297.774150015492</v>
      </c>
      <c r="U70" s="185">
        <f t="shared" si="118"/>
        <v>23297.774150015492</v>
      </c>
      <c r="V70" s="247">
        <f t="shared" si="119"/>
        <v>23254.479902225965</v>
      </c>
      <c r="W70" s="84">
        <f t="shared" si="120"/>
        <v>23254.479902225965</v>
      </c>
      <c r="X70" s="84">
        <f t="shared" si="121"/>
        <v>23254.479902225965</v>
      </c>
      <c r="Y70" s="84">
        <f t="shared" si="122"/>
        <v>23254.479902225965</v>
      </c>
      <c r="Z70" s="84">
        <f t="shared" si="123"/>
        <v>23254.479902225965</v>
      </c>
      <c r="AA70" s="84">
        <f t="shared" si="124"/>
        <v>24650.838332145835</v>
      </c>
      <c r="AB70" s="84">
        <f t="shared" si="125"/>
        <v>23254.479902225965</v>
      </c>
      <c r="AC70" s="84">
        <f t="shared" si="126"/>
        <v>23254.479902225965</v>
      </c>
      <c r="AD70" s="84">
        <f t="shared" si="127"/>
        <v>23254.479902225965</v>
      </c>
      <c r="AF70" s="83">
        <f t="shared" si="128"/>
        <v>280580</v>
      </c>
      <c r="AG70" s="82" t="b">
        <f t="shared" si="129"/>
        <v>1</v>
      </c>
    </row>
    <row r="71" spans="1:33" x14ac:dyDescent="0.25">
      <c r="A71" s="44"/>
      <c r="B71" s="326">
        <f>+MAX($B$1:B70)+1</f>
        <v>77</v>
      </c>
      <c r="C71" s="64" t="s">
        <v>84</v>
      </c>
      <c r="D71" s="84">
        <v>129162</v>
      </c>
      <c r="E71" s="81"/>
      <c r="F71" s="202">
        <v>8.3333333333333329E-2</v>
      </c>
      <c r="G71" s="202">
        <v>8.3333333333333329E-2</v>
      </c>
      <c r="H71" s="202">
        <v>8.3333333333333329E-2</v>
      </c>
      <c r="I71" s="202">
        <v>8.3333333333333329E-2</v>
      </c>
      <c r="J71" s="202">
        <v>8.3333333333333329E-2</v>
      </c>
      <c r="K71" s="202">
        <v>8.3333333333333329E-2</v>
      </c>
      <c r="L71" s="202">
        <v>8.3333333333333329E-2</v>
      </c>
      <c r="M71" s="202">
        <v>8.3333333333333329E-2</v>
      </c>
      <c r="N71" s="202">
        <v>8.3333333333333329E-2</v>
      </c>
      <c r="O71" s="202">
        <v>8.3333333333333329E-2</v>
      </c>
      <c r="P71" s="202">
        <v>8.3333333333333329E-2</v>
      </c>
      <c r="Q71" s="202">
        <v>8.3333333333333329E-2</v>
      </c>
      <c r="S71" s="84">
        <f t="shared" si="116"/>
        <v>10763.5</v>
      </c>
      <c r="T71" s="84">
        <f t="shared" si="117"/>
        <v>10763.5</v>
      </c>
      <c r="U71" s="185">
        <f t="shared" si="118"/>
        <v>10763.5</v>
      </c>
      <c r="V71" s="247">
        <f t="shared" si="119"/>
        <v>10763.5</v>
      </c>
      <c r="W71" s="84">
        <f t="shared" si="120"/>
        <v>10763.5</v>
      </c>
      <c r="X71" s="84">
        <f t="shared" si="121"/>
        <v>10763.5</v>
      </c>
      <c r="Y71" s="84">
        <f t="shared" si="122"/>
        <v>10763.5</v>
      </c>
      <c r="Z71" s="84">
        <f t="shared" si="123"/>
        <v>10763.5</v>
      </c>
      <c r="AA71" s="84">
        <f t="shared" si="124"/>
        <v>10763.5</v>
      </c>
      <c r="AB71" s="84">
        <f t="shared" si="125"/>
        <v>10763.5</v>
      </c>
      <c r="AC71" s="84">
        <f t="shared" si="126"/>
        <v>10763.5</v>
      </c>
      <c r="AD71" s="84">
        <f t="shared" si="127"/>
        <v>10763.5</v>
      </c>
      <c r="AF71" s="83">
        <f t="shared" si="128"/>
        <v>129162</v>
      </c>
      <c r="AG71" s="82" t="b">
        <f t="shared" si="129"/>
        <v>1</v>
      </c>
    </row>
    <row r="72" spans="1:33" x14ac:dyDescent="0.25">
      <c r="A72" s="44"/>
      <c r="B72" s="326">
        <f>+MAX($B$1:B71)+1</f>
        <v>78</v>
      </c>
      <c r="C72" s="64" t="s">
        <v>119</v>
      </c>
      <c r="D72" s="84">
        <v>10695</v>
      </c>
      <c r="E72" s="81"/>
      <c r="F72" s="202">
        <v>7.6824370485958568E-2</v>
      </c>
      <c r="G72" s="202">
        <v>7.8063161954838631E-2</v>
      </c>
      <c r="H72" s="202">
        <v>7.9301953771960351E-2</v>
      </c>
      <c r="I72" s="202">
        <v>8.0463872821686835E-2</v>
      </c>
      <c r="J72" s="202">
        <v>8.1702886330936364E-2</v>
      </c>
      <c r="K72" s="202">
        <v>8.5847257205652464E-2</v>
      </c>
      <c r="L72" s="202">
        <v>8.4493766365385845E-2</v>
      </c>
      <c r="M72" s="202">
        <v>8.5182079585645248E-2</v>
      </c>
      <c r="N72" s="202">
        <v>8.5870392715240676E-2</v>
      </c>
      <c r="O72" s="202">
        <v>8.6728439493287748E-2</v>
      </c>
      <c r="P72" s="202">
        <v>8.7416752653452029E-2</v>
      </c>
      <c r="Q72" s="202">
        <v>8.8105066615955532E-2</v>
      </c>
      <c r="S72" s="84">
        <f t="shared" si="116"/>
        <v>821.63664234732687</v>
      </c>
      <c r="T72" s="84">
        <f t="shared" si="117"/>
        <v>834.88551710699915</v>
      </c>
      <c r="U72" s="185">
        <f t="shared" si="118"/>
        <v>848.134395591116</v>
      </c>
      <c r="V72" s="247">
        <f t="shared" si="119"/>
        <v>860.56111982794073</v>
      </c>
      <c r="W72" s="84">
        <f t="shared" si="120"/>
        <v>873.81236930936439</v>
      </c>
      <c r="X72" s="84">
        <f t="shared" si="121"/>
        <v>918.13641581445313</v>
      </c>
      <c r="Y72" s="84">
        <f t="shared" si="122"/>
        <v>903.66083127780166</v>
      </c>
      <c r="Z72" s="84">
        <f t="shared" si="123"/>
        <v>911.02234116847592</v>
      </c>
      <c r="AA72" s="84">
        <f t="shared" si="124"/>
        <v>918.38385008949899</v>
      </c>
      <c r="AB72" s="84">
        <f t="shared" si="125"/>
        <v>927.56066038071242</v>
      </c>
      <c r="AC72" s="84">
        <f t="shared" si="126"/>
        <v>934.92216962866939</v>
      </c>
      <c r="AD72" s="84">
        <f t="shared" si="127"/>
        <v>942.28368745764442</v>
      </c>
      <c r="AF72" s="83">
        <f t="shared" si="128"/>
        <v>10695.000000000004</v>
      </c>
      <c r="AG72" s="82" t="b">
        <f t="shared" si="129"/>
        <v>1</v>
      </c>
    </row>
    <row r="73" spans="1:33" x14ac:dyDescent="0.25">
      <c r="A73" s="44"/>
      <c r="B73" s="326">
        <f>+MAX($B$1:B72)+1</f>
        <v>79</v>
      </c>
      <c r="C73" s="64" t="s">
        <v>85</v>
      </c>
      <c r="D73" s="84">
        <v>91144</v>
      </c>
      <c r="E73" s="81"/>
      <c r="F73" s="202">
        <v>3.1806784065949119E-2</v>
      </c>
      <c r="G73" s="202">
        <v>3.1806784065949119E-2</v>
      </c>
      <c r="H73" s="202">
        <v>3.1806784065949119E-2</v>
      </c>
      <c r="I73" s="202">
        <v>5.763145549667284E-2</v>
      </c>
      <c r="J73" s="202">
        <v>5.763145549667284E-2</v>
      </c>
      <c r="K73" s="202">
        <v>5.763145549667284E-2</v>
      </c>
      <c r="L73" s="202">
        <v>9.6225715089659936E-2</v>
      </c>
      <c r="M73" s="202">
        <v>9.6225715089659936E-2</v>
      </c>
      <c r="N73" s="202">
        <v>9.6225715089659936E-2</v>
      </c>
      <c r="O73" s="202">
        <v>0.14766937868105148</v>
      </c>
      <c r="P73" s="202">
        <v>0.14766937868105148</v>
      </c>
      <c r="Q73" s="202">
        <v>0.14766937868105148</v>
      </c>
      <c r="S73" s="84">
        <f t="shared" si="116"/>
        <v>2898.9975269068664</v>
      </c>
      <c r="T73" s="84">
        <f t="shared" si="117"/>
        <v>2898.9975269068664</v>
      </c>
      <c r="U73" s="185">
        <f t="shared" si="118"/>
        <v>2898.9975269068664</v>
      </c>
      <c r="V73" s="247">
        <f t="shared" si="119"/>
        <v>5252.7613797887498</v>
      </c>
      <c r="W73" s="84">
        <f t="shared" si="120"/>
        <v>5252.7613797887498</v>
      </c>
      <c r="X73" s="84">
        <f t="shared" si="121"/>
        <v>5252.7613797887498</v>
      </c>
      <c r="Y73" s="84">
        <f t="shared" si="122"/>
        <v>8770.396576131965</v>
      </c>
      <c r="Z73" s="84">
        <f t="shared" si="123"/>
        <v>8770.396576131965</v>
      </c>
      <c r="AA73" s="84">
        <f t="shared" si="124"/>
        <v>8770.396576131965</v>
      </c>
      <c r="AB73" s="84">
        <f t="shared" si="125"/>
        <v>13459.177850505755</v>
      </c>
      <c r="AC73" s="84">
        <f t="shared" si="126"/>
        <v>13459.177850505755</v>
      </c>
      <c r="AD73" s="84">
        <f t="shared" si="127"/>
        <v>13459.177850505755</v>
      </c>
      <c r="AF73" s="83">
        <f t="shared" si="128"/>
        <v>91144.000000000015</v>
      </c>
      <c r="AG73" s="82" t="b">
        <f t="shared" si="129"/>
        <v>1</v>
      </c>
    </row>
    <row r="74" spans="1:33" x14ac:dyDescent="0.25">
      <c r="A74" s="44"/>
      <c r="B74" s="326"/>
      <c r="C74" s="68" t="s">
        <v>120</v>
      </c>
      <c r="D74" s="85">
        <f>SUM(D69:D73)</f>
        <v>765753</v>
      </c>
      <c r="E74" s="81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S74" s="85">
        <f>SUM(S69:S73)</f>
        <v>55603.541281146325</v>
      </c>
      <c r="T74" s="85">
        <f>SUM(T69:T73)</f>
        <v>56245.780735747263</v>
      </c>
      <c r="U74" s="188">
        <f t="shared" ref="U74:AD74" si="130">SUM(U69:U73)</f>
        <v>56888.020370890699</v>
      </c>
      <c r="V74" s="246">
        <f t="shared" si="130"/>
        <v>59840.244830417359</v>
      </c>
      <c r="W74" s="85">
        <f t="shared" si="130"/>
        <v>60482.599399700106</v>
      </c>
      <c r="X74" s="85">
        <f t="shared" si="130"/>
        <v>62631.208392501736</v>
      </c>
      <c r="Y74" s="85">
        <f t="shared" si="130"/>
        <v>65447.139354599582</v>
      </c>
      <c r="Z74" s="85">
        <f t="shared" si="130"/>
        <v>65803.988685805962</v>
      </c>
      <c r="AA74" s="85">
        <f t="shared" si="130"/>
        <v>67856.532742541021</v>
      </c>
      <c r="AB74" s="85">
        <f t="shared" si="130"/>
        <v>71294.46529684437</v>
      </c>
      <c r="AC74" s="85">
        <f t="shared" si="130"/>
        <v>71651.314596895012</v>
      </c>
      <c r="AD74" s="85">
        <f t="shared" si="130"/>
        <v>72008.164312910652</v>
      </c>
      <c r="AF74" s="83">
        <f t="shared" si="128"/>
        <v>765753.00000000012</v>
      </c>
      <c r="AG74" s="82" t="b">
        <f t="shared" si="129"/>
        <v>1</v>
      </c>
    </row>
    <row r="75" spans="1:33" x14ac:dyDescent="0.25">
      <c r="A75" s="44"/>
      <c r="B75" s="326"/>
      <c r="C75" s="68"/>
      <c r="D75" s="86"/>
      <c r="E75" s="81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S75" s="86"/>
      <c r="T75" s="86"/>
      <c r="U75" s="186"/>
      <c r="V75" s="248"/>
      <c r="W75" s="86"/>
      <c r="X75" s="86"/>
      <c r="Y75" s="86"/>
      <c r="Z75" s="86"/>
      <c r="AA75" s="86"/>
      <c r="AB75" s="86"/>
      <c r="AC75" s="86"/>
      <c r="AD75" s="86"/>
      <c r="AF75" s="83"/>
      <c r="AG75" s="82"/>
    </row>
    <row r="76" spans="1:33" x14ac:dyDescent="0.25">
      <c r="A76" s="44"/>
      <c r="B76" s="326"/>
      <c r="C76" s="68" t="s">
        <v>121</v>
      </c>
      <c r="D76" s="85">
        <f>SUM(D74,D66,D45,D18,D9)</f>
        <v>3660423.8060584534</v>
      </c>
      <c r="E76" s="81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S76" s="86"/>
      <c r="T76" s="86"/>
      <c r="U76" s="186"/>
      <c r="V76" s="248"/>
      <c r="W76" s="86"/>
      <c r="X76" s="86"/>
      <c r="Y76" s="86"/>
      <c r="Z76" s="86"/>
      <c r="AA76" s="86"/>
      <c r="AB76" s="86"/>
      <c r="AC76" s="86"/>
      <c r="AD76" s="86"/>
      <c r="AF76" s="83"/>
      <c r="AG76" s="82"/>
    </row>
    <row r="77" spans="1:33" x14ac:dyDescent="0.25">
      <c r="A77" s="44"/>
      <c r="B77" s="326"/>
      <c r="C77" s="229" t="s">
        <v>183</v>
      </c>
      <c r="D77" s="262">
        <f>Revenue_FY24B!D55-D76</f>
        <v>77237.193941546604</v>
      </c>
      <c r="E77" s="81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S77" s="86"/>
      <c r="T77" s="86"/>
      <c r="U77" s="186"/>
      <c r="V77" s="248"/>
      <c r="W77" s="86"/>
      <c r="X77" s="86"/>
      <c r="Y77" s="86"/>
      <c r="Z77" s="86"/>
      <c r="AA77" s="86"/>
      <c r="AB77" s="86"/>
      <c r="AC77" s="86"/>
      <c r="AD77" s="86"/>
      <c r="AF77" s="83"/>
      <c r="AG77" s="82"/>
    </row>
    <row r="78" spans="1:33" x14ac:dyDescent="0.25">
      <c r="C78" s="69"/>
      <c r="D78" s="80"/>
      <c r="E78" s="51"/>
      <c r="V78" s="77"/>
    </row>
    <row r="79" spans="1:33" x14ac:dyDescent="0.25">
      <c r="C79" s="69"/>
      <c r="D79" s="79"/>
      <c r="E79" s="51"/>
      <c r="S79" s="192"/>
      <c r="V79" s="77"/>
    </row>
    <row r="80" spans="1:33" x14ac:dyDescent="0.25">
      <c r="C80" s="69"/>
      <c r="D80" s="79"/>
      <c r="E80" s="51"/>
      <c r="S80" s="192"/>
      <c r="V80" s="77"/>
    </row>
    <row r="81" spans="3:22" x14ac:dyDescent="0.25">
      <c r="C81" s="69"/>
      <c r="D81" s="79"/>
      <c r="E81" s="51"/>
      <c r="S81" s="192"/>
      <c r="V81" s="77"/>
    </row>
    <row r="82" spans="3:22" x14ac:dyDescent="0.25">
      <c r="C82" s="69"/>
      <c r="D82" s="79"/>
      <c r="E82" s="51"/>
      <c r="S82" s="192"/>
      <c r="V82" s="77"/>
    </row>
    <row r="83" spans="3:22" x14ac:dyDescent="0.25">
      <c r="C83" s="69"/>
      <c r="D83" s="79"/>
      <c r="E83" s="51"/>
      <c r="S83" s="192"/>
      <c r="V83" s="77"/>
    </row>
    <row r="84" spans="3:22" x14ac:dyDescent="0.25">
      <c r="C84" s="69"/>
      <c r="D84" s="79"/>
      <c r="E84" s="51"/>
      <c r="S84" s="192"/>
      <c r="V84" s="77"/>
    </row>
    <row r="85" spans="3:22" x14ac:dyDescent="0.25">
      <c r="C85" s="69"/>
      <c r="D85" s="79"/>
      <c r="E85" s="51"/>
      <c r="S85" s="192"/>
      <c r="V85" s="77"/>
    </row>
    <row r="86" spans="3:22" x14ac:dyDescent="0.25">
      <c r="C86" s="69"/>
      <c r="D86" s="79"/>
      <c r="E86" s="51"/>
      <c r="S86" s="192"/>
      <c r="V86" s="77"/>
    </row>
    <row r="87" spans="3:22" x14ac:dyDescent="0.25">
      <c r="C87" s="69"/>
      <c r="D87" s="79"/>
      <c r="E87" s="51"/>
      <c r="S87" s="192"/>
      <c r="V87" s="77"/>
    </row>
    <row r="88" spans="3:22" x14ac:dyDescent="0.25">
      <c r="C88" s="69"/>
      <c r="D88" s="79"/>
      <c r="E88" s="51"/>
      <c r="S88" s="192"/>
      <c r="V88" s="77"/>
    </row>
    <row r="89" spans="3:22" x14ac:dyDescent="0.25">
      <c r="C89" s="69"/>
      <c r="D89" s="79"/>
      <c r="E89" s="51"/>
      <c r="S89" s="192"/>
      <c r="V89" s="77"/>
    </row>
    <row r="90" spans="3:22" x14ac:dyDescent="0.25">
      <c r="C90" s="69"/>
      <c r="D90" s="79"/>
      <c r="E90" s="51"/>
      <c r="S90" s="192"/>
      <c r="V90" s="77"/>
    </row>
    <row r="91" spans="3:22" x14ac:dyDescent="0.25">
      <c r="C91" s="69"/>
      <c r="D91" s="79"/>
      <c r="E91" s="51"/>
      <c r="S91" s="192"/>
      <c r="V91" s="77"/>
    </row>
    <row r="92" spans="3:22" x14ac:dyDescent="0.25">
      <c r="C92" s="69"/>
      <c r="D92" s="79"/>
      <c r="E92" s="51"/>
      <c r="S92" s="192"/>
      <c r="V92" s="77"/>
    </row>
    <row r="93" spans="3:22" x14ac:dyDescent="0.25">
      <c r="C93" s="69"/>
      <c r="D93" s="79"/>
      <c r="E93" s="51"/>
      <c r="S93" s="192"/>
      <c r="V93" s="77"/>
    </row>
    <row r="94" spans="3:22" x14ac:dyDescent="0.25">
      <c r="C94" s="69"/>
      <c r="D94" s="79"/>
      <c r="E94" s="51"/>
      <c r="S94" s="192"/>
      <c r="V94" s="77"/>
    </row>
    <row r="95" spans="3:22" x14ac:dyDescent="0.25">
      <c r="C95" s="69"/>
      <c r="D95" s="79"/>
      <c r="E95" s="51"/>
      <c r="S95" s="192"/>
      <c r="V95" s="77"/>
    </row>
    <row r="96" spans="3:22" x14ac:dyDescent="0.25">
      <c r="C96" s="69"/>
      <c r="D96" s="79"/>
      <c r="E96" s="51"/>
      <c r="S96" s="192"/>
      <c r="V96" s="77"/>
    </row>
    <row r="97" spans="3:22" x14ac:dyDescent="0.25">
      <c r="C97" s="69"/>
      <c r="D97" s="79"/>
      <c r="E97" s="51"/>
      <c r="S97" s="192"/>
      <c r="V97" s="77"/>
    </row>
    <row r="98" spans="3:22" x14ac:dyDescent="0.25">
      <c r="V98" s="77"/>
    </row>
    <row r="99" spans="3:22" x14ac:dyDescent="0.25">
      <c r="V99" s="77"/>
    </row>
    <row r="100" spans="3:22" x14ac:dyDescent="0.25">
      <c r="V100" s="77"/>
    </row>
    <row r="101" spans="3:22" x14ac:dyDescent="0.25">
      <c r="V101" s="77"/>
    </row>
    <row r="102" spans="3:22" x14ac:dyDescent="0.25">
      <c r="V102" s="77"/>
    </row>
    <row r="103" spans="3:22" x14ac:dyDescent="0.25">
      <c r="V103" s="77"/>
    </row>
    <row r="104" spans="3:22" x14ac:dyDescent="0.25">
      <c r="V104" s="77"/>
    </row>
    <row r="105" spans="3:22" x14ac:dyDescent="0.25">
      <c r="V105" s="77"/>
    </row>
    <row r="106" spans="3:22" x14ac:dyDescent="0.25">
      <c r="V106" s="77"/>
    </row>
    <row r="107" spans="3:22" x14ac:dyDescent="0.25">
      <c r="V107" s="77"/>
    </row>
    <row r="108" spans="3:22" x14ac:dyDescent="0.25">
      <c r="V108" s="77"/>
    </row>
    <row r="109" spans="3:22" x14ac:dyDescent="0.25">
      <c r="V109" s="77"/>
    </row>
    <row r="110" spans="3:22" x14ac:dyDescent="0.25">
      <c r="V110" s="77"/>
    </row>
    <row r="111" spans="3:22" x14ac:dyDescent="0.25">
      <c r="V111" s="77"/>
    </row>
    <row r="112" spans="3:22" x14ac:dyDescent="0.25">
      <c r="V112" s="77"/>
    </row>
    <row r="113" spans="22:22" x14ac:dyDescent="0.25">
      <c r="V113" s="77"/>
    </row>
    <row r="114" spans="22:22" x14ac:dyDescent="0.25">
      <c r="V114" s="77"/>
    </row>
    <row r="115" spans="22:22" x14ac:dyDescent="0.25">
      <c r="V115" s="77"/>
    </row>
    <row r="116" spans="22:22" x14ac:dyDescent="0.25">
      <c r="V116" s="77"/>
    </row>
    <row r="117" spans="22:22" x14ac:dyDescent="0.25">
      <c r="V117" s="77"/>
    </row>
    <row r="118" spans="22:22" x14ac:dyDescent="0.25">
      <c r="V118" s="77"/>
    </row>
    <row r="119" spans="22:22" x14ac:dyDescent="0.25">
      <c r="V119" s="77"/>
    </row>
    <row r="120" spans="22:22" x14ac:dyDescent="0.25">
      <c r="V120" s="77"/>
    </row>
    <row r="121" spans="22:22" x14ac:dyDescent="0.25">
      <c r="V121" s="77"/>
    </row>
    <row r="122" spans="22:22" x14ac:dyDescent="0.25">
      <c r="V122" s="77"/>
    </row>
    <row r="123" spans="22:22" x14ac:dyDescent="0.25">
      <c r="V123" s="77"/>
    </row>
    <row r="124" spans="22:22" x14ac:dyDescent="0.25">
      <c r="V124" s="77"/>
    </row>
    <row r="125" spans="22:22" x14ac:dyDescent="0.25">
      <c r="V125" s="77"/>
    </row>
    <row r="126" spans="22:22" x14ac:dyDescent="0.25">
      <c r="V126" s="77"/>
    </row>
    <row r="127" spans="22:22" x14ac:dyDescent="0.25">
      <c r="V127" s="77"/>
    </row>
    <row r="128" spans="22:22" x14ac:dyDescent="0.25">
      <c r="V128" s="77"/>
    </row>
    <row r="129" spans="22:22" x14ac:dyDescent="0.25">
      <c r="V129" s="77"/>
    </row>
    <row r="130" spans="22:22" x14ac:dyDescent="0.25">
      <c r="V130" s="77"/>
    </row>
    <row r="131" spans="22:22" x14ac:dyDescent="0.25">
      <c r="V131" s="77"/>
    </row>
    <row r="132" spans="22:22" x14ac:dyDescent="0.25">
      <c r="V132" s="77"/>
    </row>
    <row r="133" spans="22:22" x14ac:dyDescent="0.25">
      <c r="V133" s="77"/>
    </row>
    <row r="134" spans="22:22" x14ac:dyDescent="0.25">
      <c r="V134" s="77"/>
    </row>
    <row r="135" spans="22:22" x14ac:dyDescent="0.25">
      <c r="V135" s="77"/>
    </row>
    <row r="136" spans="22:22" x14ac:dyDescent="0.25">
      <c r="V136" s="77"/>
    </row>
    <row r="137" spans="22:22" x14ac:dyDescent="0.25">
      <c r="V137" s="77"/>
    </row>
    <row r="138" spans="22:22" x14ac:dyDescent="0.25">
      <c r="V138" s="77"/>
    </row>
    <row r="139" spans="22:22" x14ac:dyDescent="0.25">
      <c r="V139" s="77"/>
    </row>
    <row r="140" spans="22:22" x14ac:dyDescent="0.25">
      <c r="V140" s="77"/>
    </row>
    <row r="141" spans="22:22" x14ac:dyDescent="0.25">
      <c r="V141" s="77"/>
    </row>
    <row r="142" spans="22:22" x14ac:dyDescent="0.25">
      <c r="V142" s="77"/>
    </row>
    <row r="143" spans="22:22" x14ac:dyDescent="0.25">
      <c r="V143" s="77"/>
    </row>
    <row r="144" spans="22:22" x14ac:dyDescent="0.25">
      <c r="V144" s="77"/>
    </row>
    <row r="145" spans="22:22" x14ac:dyDescent="0.25">
      <c r="V145" s="77"/>
    </row>
    <row r="146" spans="22:22" x14ac:dyDescent="0.25">
      <c r="V146" s="77"/>
    </row>
    <row r="147" spans="22:22" x14ac:dyDescent="0.25">
      <c r="V147" s="77"/>
    </row>
    <row r="148" spans="22:22" x14ac:dyDescent="0.25">
      <c r="V148" s="77"/>
    </row>
    <row r="149" spans="22:22" x14ac:dyDescent="0.25">
      <c r="V149" s="77"/>
    </row>
    <row r="150" spans="22:22" x14ac:dyDescent="0.25">
      <c r="V150" s="77"/>
    </row>
    <row r="151" spans="22:22" x14ac:dyDescent="0.25">
      <c r="V151" s="77"/>
    </row>
    <row r="152" spans="22:22" x14ac:dyDescent="0.25">
      <c r="V152" s="77"/>
    </row>
    <row r="153" spans="22:22" x14ac:dyDescent="0.25">
      <c r="V153" s="77"/>
    </row>
    <row r="154" spans="22:22" x14ac:dyDescent="0.25">
      <c r="V154" s="77"/>
    </row>
    <row r="155" spans="22:22" x14ac:dyDescent="0.25">
      <c r="V155" s="77"/>
    </row>
    <row r="156" spans="22:22" x14ac:dyDescent="0.25">
      <c r="V156" s="77"/>
    </row>
    <row r="157" spans="22:22" x14ac:dyDescent="0.25">
      <c r="V157" s="77"/>
    </row>
    <row r="158" spans="22:22" x14ac:dyDescent="0.25">
      <c r="V158" s="77"/>
    </row>
    <row r="159" spans="22:22" x14ac:dyDescent="0.25">
      <c r="V159" s="77"/>
    </row>
    <row r="160" spans="22:22" x14ac:dyDescent="0.25">
      <c r="V160" s="77"/>
    </row>
    <row r="161" spans="22:22" x14ac:dyDescent="0.25">
      <c r="V161" s="77"/>
    </row>
    <row r="162" spans="22:22" x14ac:dyDescent="0.25">
      <c r="V162" s="77"/>
    </row>
    <row r="163" spans="22:22" x14ac:dyDescent="0.25">
      <c r="V163" s="77"/>
    </row>
    <row r="164" spans="22:22" x14ac:dyDescent="0.25">
      <c r="V164" s="77"/>
    </row>
    <row r="165" spans="22:22" x14ac:dyDescent="0.25">
      <c r="V165" s="77"/>
    </row>
    <row r="166" spans="22:22" x14ac:dyDescent="0.25">
      <c r="V166" s="77"/>
    </row>
    <row r="167" spans="22:22" x14ac:dyDescent="0.25">
      <c r="V167" s="77"/>
    </row>
    <row r="168" spans="22:22" x14ac:dyDescent="0.25">
      <c r="V168" s="77"/>
    </row>
    <row r="169" spans="22:22" x14ac:dyDescent="0.25">
      <c r="V169" s="77"/>
    </row>
    <row r="170" spans="22:22" x14ac:dyDescent="0.25">
      <c r="V170" s="77"/>
    </row>
    <row r="171" spans="22:22" x14ac:dyDescent="0.25">
      <c r="V171" s="77"/>
    </row>
    <row r="172" spans="22:22" x14ac:dyDescent="0.25">
      <c r="V172" s="77"/>
    </row>
    <row r="173" spans="22:22" x14ac:dyDescent="0.25">
      <c r="V173" s="77"/>
    </row>
    <row r="174" spans="22:22" x14ac:dyDescent="0.25">
      <c r="V174" s="77"/>
    </row>
    <row r="175" spans="22:22" x14ac:dyDescent="0.25">
      <c r="V175" s="77"/>
    </row>
    <row r="176" spans="22:22" x14ac:dyDescent="0.25">
      <c r="V176" s="77"/>
    </row>
    <row r="177" spans="22:22" x14ac:dyDescent="0.25">
      <c r="V177" s="77"/>
    </row>
    <row r="178" spans="22:22" x14ac:dyDescent="0.25">
      <c r="V178" s="77"/>
    </row>
    <row r="179" spans="22:22" x14ac:dyDescent="0.25">
      <c r="V179" s="77"/>
    </row>
    <row r="180" spans="22:22" x14ac:dyDescent="0.25">
      <c r="V180" s="77"/>
    </row>
    <row r="181" spans="22:22" x14ac:dyDescent="0.25">
      <c r="V181" s="77"/>
    </row>
    <row r="182" spans="22:22" x14ac:dyDescent="0.25">
      <c r="V182" s="77"/>
    </row>
    <row r="183" spans="22:22" x14ac:dyDescent="0.25">
      <c r="V183" s="77"/>
    </row>
    <row r="184" spans="22:22" x14ac:dyDescent="0.25">
      <c r="V184" s="77"/>
    </row>
    <row r="185" spans="22:22" x14ac:dyDescent="0.25">
      <c r="V185" s="77"/>
    </row>
    <row r="186" spans="22:22" x14ac:dyDescent="0.25">
      <c r="V186" s="77"/>
    </row>
    <row r="187" spans="22:22" x14ac:dyDescent="0.25">
      <c r="V187" s="77"/>
    </row>
    <row r="188" spans="22:22" x14ac:dyDescent="0.25">
      <c r="V188" s="77"/>
    </row>
    <row r="189" spans="22:22" x14ac:dyDescent="0.25">
      <c r="V189" s="77"/>
    </row>
    <row r="190" spans="22:22" x14ac:dyDescent="0.25">
      <c r="V190" s="77"/>
    </row>
    <row r="191" spans="22:22" x14ac:dyDescent="0.25">
      <c r="V191" s="77"/>
    </row>
    <row r="192" spans="22:22" x14ac:dyDescent="0.25">
      <c r="V192" s="77"/>
    </row>
    <row r="193" spans="22:22" x14ac:dyDescent="0.25">
      <c r="V193" s="77"/>
    </row>
    <row r="194" spans="22:22" x14ac:dyDescent="0.25">
      <c r="V194" s="77"/>
    </row>
    <row r="195" spans="22:22" x14ac:dyDescent="0.25">
      <c r="V195" s="77"/>
    </row>
    <row r="196" spans="22:22" x14ac:dyDescent="0.25">
      <c r="V196" s="77"/>
    </row>
    <row r="197" spans="22:22" x14ac:dyDescent="0.25">
      <c r="V197" s="77"/>
    </row>
    <row r="198" spans="22:22" x14ac:dyDescent="0.25">
      <c r="V198" s="77"/>
    </row>
    <row r="199" spans="22:22" x14ac:dyDescent="0.25">
      <c r="V199" s="77"/>
    </row>
    <row r="200" spans="22:22" x14ac:dyDescent="0.25">
      <c r="V200" s="77"/>
    </row>
    <row r="201" spans="22:22" x14ac:dyDescent="0.25">
      <c r="V201" s="77"/>
    </row>
    <row r="202" spans="22:22" x14ac:dyDescent="0.25">
      <c r="V202" s="77"/>
    </row>
    <row r="203" spans="22:22" x14ac:dyDescent="0.25">
      <c r="V203" s="77"/>
    </row>
    <row r="204" spans="22:22" x14ac:dyDescent="0.25">
      <c r="V204" s="77"/>
    </row>
    <row r="205" spans="22:22" x14ac:dyDescent="0.25">
      <c r="V205" s="77"/>
    </row>
    <row r="206" spans="22:22" x14ac:dyDescent="0.25">
      <c r="V206" s="77"/>
    </row>
    <row r="207" spans="22:22" x14ac:dyDescent="0.25">
      <c r="V207" s="77"/>
    </row>
    <row r="208" spans="22:22" x14ac:dyDescent="0.25">
      <c r="V208" s="77"/>
    </row>
    <row r="209" spans="22:22" x14ac:dyDescent="0.25">
      <c r="V209" s="77"/>
    </row>
    <row r="210" spans="22:22" x14ac:dyDescent="0.25">
      <c r="V210" s="77"/>
    </row>
    <row r="211" spans="22:22" x14ac:dyDescent="0.25">
      <c r="V211" s="77"/>
    </row>
    <row r="212" spans="22:22" x14ac:dyDescent="0.25">
      <c r="V212" s="77"/>
    </row>
    <row r="213" spans="22:22" x14ac:dyDescent="0.25">
      <c r="V213" s="77"/>
    </row>
    <row r="214" spans="22:22" x14ac:dyDescent="0.25">
      <c r="V214" s="77"/>
    </row>
    <row r="215" spans="22:22" x14ac:dyDescent="0.25">
      <c r="V215" s="77"/>
    </row>
    <row r="216" spans="22:22" x14ac:dyDescent="0.25">
      <c r="V216" s="77"/>
    </row>
    <row r="217" spans="22:22" x14ac:dyDescent="0.25">
      <c r="V217" s="77"/>
    </row>
    <row r="218" spans="22:22" x14ac:dyDescent="0.25">
      <c r="V218" s="77"/>
    </row>
    <row r="219" spans="22:22" x14ac:dyDescent="0.25">
      <c r="V219" s="77"/>
    </row>
    <row r="220" spans="22:22" x14ac:dyDescent="0.25">
      <c r="V220" s="77"/>
    </row>
    <row r="221" spans="22:22" x14ac:dyDescent="0.25">
      <c r="V221" s="77"/>
    </row>
    <row r="222" spans="22:22" x14ac:dyDescent="0.25">
      <c r="V222" s="77"/>
    </row>
    <row r="223" spans="22:22" x14ac:dyDescent="0.25">
      <c r="V223" s="77"/>
    </row>
    <row r="224" spans="22:22" x14ac:dyDescent="0.25">
      <c r="V224" s="77"/>
    </row>
    <row r="225" spans="22:22" x14ac:dyDescent="0.25">
      <c r="V225" s="77"/>
    </row>
    <row r="226" spans="22:22" x14ac:dyDescent="0.25">
      <c r="V226" s="77"/>
    </row>
    <row r="227" spans="22:22" x14ac:dyDescent="0.25">
      <c r="V227" s="77"/>
    </row>
    <row r="228" spans="22:22" x14ac:dyDescent="0.25">
      <c r="V228" s="77"/>
    </row>
    <row r="229" spans="22:22" x14ac:dyDescent="0.25">
      <c r="V229" s="77"/>
    </row>
    <row r="230" spans="22:22" x14ac:dyDescent="0.25">
      <c r="V230" s="77"/>
    </row>
    <row r="231" spans="22:22" x14ac:dyDescent="0.25">
      <c r="V231" s="77"/>
    </row>
    <row r="232" spans="22:22" x14ac:dyDescent="0.25">
      <c r="V232" s="77"/>
    </row>
    <row r="233" spans="22:22" x14ac:dyDescent="0.25">
      <c r="V233" s="77"/>
    </row>
    <row r="234" spans="22:22" x14ac:dyDescent="0.25">
      <c r="V234" s="77"/>
    </row>
    <row r="235" spans="22:22" x14ac:dyDescent="0.25">
      <c r="V235" s="77"/>
    </row>
    <row r="236" spans="22:22" x14ac:dyDescent="0.25">
      <c r="V236" s="77"/>
    </row>
    <row r="237" spans="22:22" x14ac:dyDescent="0.25">
      <c r="V237" s="77"/>
    </row>
    <row r="238" spans="22:22" x14ac:dyDescent="0.25">
      <c r="V238" s="77"/>
    </row>
    <row r="239" spans="22:22" x14ac:dyDescent="0.25">
      <c r="V239" s="77"/>
    </row>
    <row r="240" spans="22:22" x14ac:dyDescent="0.25">
      <c r="V240" s="77"/>
    </row>
    <row r="241" spans="22:22" x14ac:dyDescent="0.25">
      <c r="V241" s="77"/>
    </row>
    <row r="242" spans="22:22" x14ac:dyDescent="0.25">
      <c r="V242" s="77"/>
    </row>
    <row r="243" spans="22:22" x14ac:dyDescent="0.25">
      <c r="V243" s="77"/>
    </row>
    <row r="244" spans="22:22" x14ac:dyDescent="0.25">
      <c r="V244" s="77"/>
    </row>
    <row r="245" spans="22:22" x14ac:dyDescent="0.25">
      <c r="V245" s="77"/>
    </row>
    <row r="246" spans="22:22" x14ac:dyDescent="0.25">
      <c r="V246" s="77"/>
    </row>
    <row r="247" spans="22:22" x14ac:dyDescent="0.25">
      <c r="V247" s="77"/>
    </row>
    <row r="248" spans="22:22" x14ac:dyDescent="0.25">
      <c r="V248" s="77"/>
    </row>
    <row r="249" spans="22:22" x14ac:dyDescent="0.25">
      <c r="V249" s="77"/>
    </row>
    <row r="250" spans="22:22" x14ac:dyDescent="0.25">
      <c r="V250" s="77"/>
    </row>
    <row r="251" spans="22:22" x14ac:dyDescent="0.25">
      <c r="V251" s="77"/>
    </row>
    <row r="252" spans="22:22" x14ac:dyDescent="0.25">
      <c r="V252" s="77"/>
    </row>
    <row r="253" spans="22:22" x14ac:dyDescent="0.25">
      <c r="V253" s="77"/>
    </row>
    <row r="254" spans="22:22" x14ac:dyDescent="0.25">
      <c r="V254" s="77"/>
    </row>
    <row r="255" spans="22:22" x14ac:dyDescent="0.25">
      <c r="V255" s="77"/>
    </row>
    <row r="256" spans="22:22" x14ac:dyDescent="0.25">
      <c r="V256" s="77"/>
    </row>
    <row r="257" spans="22:22" x14ac:dyDescent="0.25">
      <c r="V257" s="77"/>
    </row>
    <row r="258" spans="22:22" x14ac:dyDescent="0.25">
      <c r="V258" s="77"/>
    </row>
    <row r="259" spans="22:22" x14ac:dyDescent="0.25">
      <c r="V259" s="77"/>
    </row>
    <row r="260" spans="22:22" x14ac:dyDescent="0.25">
      <c r="V260" s="77"/>
    </row>
    <row r="261" spans="22:22" x14ac:dyDescent="0.25">
      <c r="V261" s="77"/>
    </row>
    <row r="262" spans="22:22" x14ac:dyDescent="0.25">
      <c r="V262" s="77"/>
    </row>
    <row r="263" spans="22:22" x14ac:dyDescent="0.25">
      <c r="V263" s="77"/>
    </row>
    <row r="264" spans="22:22" x14ac:dyDescent="0.25">
      <c r="V264" s="77"/>
    </row>
    <row r="265" spans="22:22" x14ac:dyDescent="0.25">
      <c r="V265" s="77"/>
    </row>
    <row r="266" spans="22:22" x14ac:dyDescent="0.25">
      <c r="V266" s="77"/>
    </row>
    <row r="267" spans="22:22" x14ac:dyDescent="0.25">
      <c r="V267" s="77"/>
    </row>
    <row r="268" spans="22:22" x14ac:dyDescent="0.25">
      <c r="V268" s="77"/>
    </row>
    <row r="269" spans="22:22" x14ac:dyDescent="0.25">
      <c r="V269" s="77"/>
    </row>
    <row r="270" spans="22:22" x14ac:dyDescent="0.25">
      <c r="V270" s="77"/>
    </row>
    <row r="271" spans="22:22" x14ac:dyDescent="0.25">
      <c r="V271" s="77"/>
    </row>
    <row r="272" spans="22:22" x14ac:dyDescent="0.25">
      <c r="V272" s="77"/>
    </row>
    <row r="273" spans="22:22" x14ac:dyDescent="0.25">
      <c r="V273" s="77"/>
    </row>
    <row r="274" spans="22:22" x14ac:dyDescent="0.25">
      <c r="V274" s="77"/>
    </row>
    <row r="275" spans="22:22" x14ac:dyDescent="0.25">
      <c r="V275" s="77"/>
    </row>
    <row r="276" spans="22:22" x14ac:dyDescent="0.25">
      <c r="V276" s="77"/>
    </row>
    <row r="277" spans="22:22" x14ac:dyDescent="0.25">
      <c r="V277" s="77"/>
    </row>
    <row r="278" spans="22:22" x14ac:dyDescent="0.25">
      <c r="V278" s="77"/>
    </row>
    <row r="279" spans="22:22" x14ac:dyDescent="0.25">
      <c r="V279" s="77"/>
    </row>
    <row r="280" spans="22:22" x14ac:dyDescent="0.25">
      <c r="V280" s="77"/>
    </row>
    <row r="281" spans="22:22" x14ac:dyDescent="0.25">
      <c r="V281" s="77"/>
    </row>
    <row r="282" spans="22:22" x14ac:dyDescent="0.25">
      <c r="V282" s="77"/>
    </row>
    <row r="283" spans="22:22" x14ac:dyDescent="0.25">
      <c r="V283" s="77"/>
    </row>
    <row r="284" spans="22:22" x14ac:dyDescent="0.25">
      <c r="V284" s="77"/>
    </row>
    <row r="285" spans="22:22" x14ac:dyDescent="0.25">
      <c r="V285" s="77"/>
    </row>
    <row r="286" spans="22:22" x14ac:dyDescent="0.25">
      <c r="V286" s="77"/>
    </row>
    <row r="287" spans="22:22" x14ac:dyDescent="0.25">
      <c r="V287" s="77"/>
    </row>
    <row r="288" spans="22:22" x14ac:dyDescent="0.25">
      <c r="V288" s="77"/>
    </row>
    <row r="289" spans="22:22" x14ac:dyDescent="0.25">
      <c r="V289" s="77"/>
    </row>
    <row r="290" spans="22:22" x14ac:dyDescent="0.25">
      <c r="V290" s="77"/>
    </row>
    <row r="291" spans="22:22" x14ac:dyDescent="0.25">
      <c r="V291" s="77"/>
    </row>
    <row r="292" spans="22:22" x14ac:dyDescent="0.25">
      <c r="V292" s="77"/>
    </row>
    <row r="293" spans="22:22" x14ac:dyDescent="0.25">
      <c r="V293" s="77"/>
    </row>
    <row r="294" spans="22:22" x14ac:dyDescent="0.25">
      <c r="V294" s="77"/>
    </row>
    <row r="295" spans="22:22" x14ac:dyDescent="0.25">
      <c r="V295" s="77"/>
    </row>
    <row r="296" spans="22:22" x14ac:dyDescent="0.25">
      <c r="V296" s="77"/>
    </row>
    <row r="297" spans="22:22" x14ac:dyDescent="0.25">
      <c r="V297" s="77"/>
    </row>
    <row r="298" spans="22:22" x14ac:dyDescent="0.25">
      <c r="V298" s="77"/>
    </row>
    <row r="299" spans="22:22" x14ac:dyDescent="0.25">
      <c r="V299" s="77"/>
    </row>
    <row r="300" spans="22:22" x14ac:dyDescent="0.25">
      <c r="V300" s="77"/>
    </row>
    <row r="301" spans="22:22" x14ac:dyDescent="0.25">
      <c r="V301" s="77"/>
    </row>
    <row r="302" spans="22:22" x14ac:dyDescent="0.25">
      <c r="V302" s="77"/>
    </row>
    <row r="303" spans="22:22" x14ac:dyDescent="0.25">
      <c r="V303" s="77"/>
    </row>
    <row r="304" spans="22:22" x14ac:dyDescent="0.25">
      <c r="V304" s="77"/>
    </row>
    <row r="305" spans="22:22" x14ac:dyDescent="0.25">
      <c r="V305" s="77"/>
    </row>
    <row r="306" spans="22:22" x14ac:dyDescent="0.25">
      <c r="V306" s="77"/>
    </row>
    <row r="307" spans="22:22" x14ac:dyDescent="0.25">
      <c r="V307" s="77"/>
    </row>
    <row r="308" spans="22:22" x14ac:dyDescent="0.25">
      <c r="V308" s="77"/>
    </row>
    <row r="309" spans="22:22" x14ac:dyDescent="0.25">
      <c r="V309" s="77"/>
    </row>
    <row r="310" spans="22:22" x14ac:dyDescent="0.25">
      <c r="V310" s="77"/>
    </row>
    <row r="311" spans="22:22" x14ac:dyDescent="0.25">
      <c r="V311" s="77"/>
    </row>
    <row r="312" spans="22:22" x14ac:dyDescent="0.25">
      <c r="V312" s="77"/>
    </row>
    <row r="313" spans="22:22" x14ac:dyDescent="0.25">
      <c r="V313" s="77"/>
    </row>
    <row r="314" spans="22:22" x14ac:dyDescent="0.25">
      <c r="V314" s="77"/>
    </row>
    <row r="315" spans="22:22" x14ac:dyDescent="0.25">
      <c r="V315" s="77"/>
    </row>
    <row r="316" spans="22:22" x14ac:dyDescent="0.25">
      <c r="V316" s="77"/>
    </row>
    <row r="317" spans="22:22" x14ac:dyDescent="0.25">
      <c r="V317" s="77"/>
    </row>
    <row r="318" spans="22:22" x14ac:dyDescent="0.25">
      <c r="V318" s="77"/>
    </row>
    <row r="319" spans="22:22" x14ac:dyDescent="0.25">
      <c r="V319" s="77"/>
    </row>
    <row r="320" spans="22:22" x14ac:dyDescent="0.25">
      <c r="V320" s="77"/>
    </row>
    <row r="321" spans="22:22" x14ac:dyDescent="0.25">
      <c r="V321" s="77"/>
    </row>
    <row r="322" spans="22:22" x14ac:dyDescent="0.25">
      <c r="V322" s="77"/>
    </row>
    <row r="323" spans="22:22" x14ac:dyDescent="0.25">
      <c r="V323" s="77"/>
    </row>
    <row r="324" spans="22:22" x14ac:dyDescent="0.25">
      <c r="V324" s="77"/>
    </row>
    <row r="325" spans="22:22" x14ac:dyDescent="0.25">
      <c r="V325" s="77"/>
    </row>
    <row r="326" spans="22:22" x14ac:dyDescent="0.25">
      <c r="V326" s="77"/>
    </row>
    <row r="327" spans="22:22" x14ac:dyDescent="0.25">
      <c r="V327" s="77"/>
    </row>
    <row r="328" spans="22:22" x14ac:dyDescent="0.25">
      <c r="V328" s="77"/>
    </row>
    <row r="329" spans="22:22" x14ac:dyDescent="0.25">
      <c r="V329" s="77"/>
    </row>
    <row r="330" spans="22:22" x14ac:dyDescent="0.25">
      <c r="V330" s="77"/>
    </row>
    <row r="331" spans="22:22" x14ac:dyDescent="0.25">
      <c r="V331" s="77"/>
    </row>
    <row r="332" spans="22:22" x14ac:dyDescent="0.25">
      <c r="V332" s="77"/>
    </row>
    <row r="333" spans="22:22" x14ac:dyDescent="0.25">
      <c r="V333" s="77"/>
    </row>
    <row r="334" spans="22:22" x14ac:dyDescent="0.25">
      <c r="V334" s="77"/>
    </row>
    <row r="335" spans="22:22" x14ac:dyDescent="0.25">
      <c r="V335" s="77"/>
    </row>
    <row r="336" spans="22:22" x14ac:dyDescent="0.25">
      <c r="V336" s="77"/>
    </row>
    <row r="337" spans="22:22" x14ac:dyDescent="0.25">
      <c r="V337" s="77"/>
    </row>
    <row r="338" spans="22:22" x14ac:dyDescent="0.25">
      <c r="V338" s="77"/>
    </row>
    <row r="339" spans="22:22" x14ac:dyDescent="0.25">
      <c r="V339" s="77"/>
    </row>
    <row r="340" spans="22:22" x14ac:dyDescent="0.25">
      <c r="V340" s="77"/>
    </row>
    <row r="341" spans="22:22" x14ac:dyDescent="0.25">
      <c r="V341" s="77"/>
    </row>
    <row r="342" spans="22:22" x14ac:dyDescent="0.25">
      <c r="V342" s="77"/>
    </row>
    <row r="343" spans="22:22" x14ac:dyDescent="0.25">
      <c r="V343" s="77"/>
    </row>
    <row r="344" spans="22:22" x14ac:dyDescent="0.25">
      <c r="V344" s="77"/>
    </row>
    <row r="345" spans="22:22" x14ac:dyDescent="0.25">
      <c r="V345" s="77"/>
    </row>
    <row r="346" spans="22:22" x14ac:dyDescent="0.25">
      <c r="V346" s="77"/>
    </row>
    <row r="347" spans="22:22" x14ac:dyDescent="0.25">
      <c r="V347" s="77"/>
    </row>
    <row r="348" spans="22:22" x14ac:dyDescent="0.25">
      <c r="V348" s="77"/>
    </row>
    <row r="349" spans="22:22" x14ac:dyDescent="0.25">
      <c r="V349" s="77"/>
    </row>
    <row r="350" spans="22:22" x14ac:dyDescent="0.25">
      <c r="V350" s="77"/>
    </row>
    <row r="351" spans="22:22" x14ac:dyDescent="0.25">
      <c r="V351" s="77"/>
    </row>
    <row r="352" spans="22:22" x14ac:dyDescent="0.25">
      <c r="V352" s="77"/>
    </row>
    <row r="353" spans="22:22" x14ac:dyDescent="0.25">
      <c r="V353" s="77"/>
    </row>
    <row r="354" spans="22:22" x14ac:dyDescent="0.25">
      <c r="V354" s="77"/>
    </row>
    <row r="355" spans="22:22" x14ac:dyDescent="0.25">
      <c r="V355" s="77"/>
    </row>
    <row r="356" spans="22:22" x14ac:dyDescent="0.25">
      <c r="V356" s="77"/>
    </row>
    <row r="357" spans="22:22" x14ac:dyDescent="0.25">
      <c r="V357" s="77"/>
    </row>
    <row r="358" spans="22:22" x14ac:dyDescent="0.25">
      <c r="V358" s="77"/>
    </row>
    <row r="359" spans="22:22" x14ac:dyDescent="0.25">
      <c r="V359" s="77"/>
    </row>
    <row r="360" spans="22:22" x14ac:dyDescent="0.25">
      <c r="V360" s="77"/>
    </row>
    <row r="361" spans="22:22" x14ac:dyDescent="0.25">
      <c r="V361" s="77"/>
    </row>
    <row r="362" spans="22:22" x14ac:dyDescent="0.25">
      <c r="V362" s="77"/>
    </row>
    <row r="363" spans="22:22" x14ac:dyDescent="0.25">
      <c r="V363" s="77"/>
    </row>
    <row r="364" spans="22:22" x14ac:dyDescent="0.25">
      <c r="V364" s="77"/>
    </row>
    <row r="365" spans="22:22" x14ac:dyDescent="0.25">
      <c r="V365" s="77"/>
    </row>
    <row r="366" spans="22:22" x14ac:dyDescent="0.25">
      <c r="V366" s="77"/>
    </row>
    <row r="367" spans="22:22" x14ac:dyDescent="0.25">
      <c r="V367" s="77"/>
    </row>
    <row r="368" spans="22:22" x14ac:dyDescent="0.25">
      <c r="V368" s="77"/>
    </row>
    <row r="369" spans="22:22" x14ac:dyDescent="0.25">
      <c r="V369" s="77"/>
    </row>
    <row r="370" spans="22:22" x14ac:dyDescent="0.25">
      <c r="V370" s="77"/>
    </row>
    <row r="371" spans="22:22" x14ac:dyDescent="0.25">
      <c r="V371" s="77"/>
    </row>
    <row r="372" spans="22:22" x14ac:dyDescent="0.25">
      <c r="V372" s="77"/>
    </row>
    <row r="373" spans="22:22" x14ac:dyDescent="0.25">
      <c r="V373" s="77"/>
    </row>
    <row r="374" spans="22:22" x14ac:dyDescent="0.25">
      <c r="V374" s="77"/>
    </row>
    <row r="375" spans="22:22" x14ac:dyDescent="0.25">
      <c r="V375" s="77"/>
    </row>
    <row r="376" spans="22:22" x14ac:dyDescent="0.25">
      <c r="V376" s="77"/>
    </row>
    <row r="377" spans="22:22" x14ac:dyDescent="0.25">
      <c r="V377" s="77"/>
    </row>
    <row r="378" spans="22:22" x14ac:dyDescent="0.25">
      <c r="V378" s="77"/>
    </row>
    <row r="379" spans="22:22" x14ac:dyDescent="0.25">
      <c r="V379" s="77"/>
    </row>
    <row r="380" spans="22:22" x14ac:dyDescent="0.25">
      <c r="V380" s="77"/>
    </row>
    <row r="381" spans="22:22" x14ac:dyDescent="0.25">
      <c r="V381" s="77"/>
    </row>
    <row r="382" spans="22:22" x14ac:dyDescent="0.25">
      <c r="V382" s="77"/>
    </row>
    <row r="383" spans="22:22" x14ac:dyDescent="0.25">
      <c r="V383" s="77"/>
    </row>
    <row r="384" spans="22:22" x14ac:dyDescent="0.25">
      <c r="V384" s="77"/>
    </row>
    <row r="385" spans="22:22" x14ac:dyDescent="0.25">
      <c r="V385" s="77"/>
    </row>
    <row r="386" spans="22:22" x14ac:dyDescent="0.25">
      <c r="V386" s="77"/>
    </row>
    <row r="387" spans="22:22" x14ac:dyDescent="0.25">
      <c r="V387" s="77"/>
    </row>
    <row r="388" spans="22:22" x14ac:dyDescent="0.25">
      <c r="V388" s="77"/>
    </row>
    <row r="389" spans="22:22" x14ac:dyDescent="0.25">
      <c r="V389" s="77"/>
    </row>
    <row r="390" spans="22:22" x14ac:dyDescent="0.25">
      <c r="V390" s="77"/>
    </row>
    <row r="391" spans="22:22" x14ac:dyDescent="0.25">
      <c r="V391" s="77"/>
    </row>
    <row r="392" spans="22:22" x14ac:dyDescent="0.25">
      <c r="V392" s="77"/>
    </row>
    <row r="393" spans="22:22" x14ac:dyDescent="0.25">
      <c r="V393" s="77"/>
    </row>
    <row r="394" spans="22:22" x14ac:dyDescent="0.25">
      <c r="V394" s="77"/>
    </row>
    <row r="395" spans="22:22" x14ac:dyDescent="0.25">
      <c r="V395" s="77"/>
    </row>
    <row r="396" spans="22:22" x14ac:dyDescent="0.25">
      <c r="V396" s="77"/>
    </row>
    <row r="397" spans="22:22" x14ac:dyDescent="0.25">
      <c r="V397" s="77"/>
    </row>
    <row r="398" spans="22:22" x14ac:dyDescent="0.25">
      <c r="V398" s="77"/>
    </row>
    <row r="399" spans="22:22" x14ac:dyDescent="0.25">
      <c r="V399" s="77"/>
    </row>
    <row r="400" spans="22:22" x14ac:dyDescent="0.25">
      <c r="V400" s="77"/>
    </row>
    <row r="401" spans="22:22" x14ac:dyDescent="0.25">
      <c r="V401" s="77"/>
    </row>
    <row r="402" spans="22:22" x14ac:dyDescent="0.25">
      <c r="V402" s="77"/>
    </row>
    <row r="403" spans="22:22" x14ac:dyDescent="0.25">
      <c r="V403" s="77"/>
    </row>
    <row r="404" spans="22:22" x14ac:dyDescent="0.25">
      <c r="V404" s="77"/>
    </row>
    <row r="405" spans="22:22" x14ac:dyDescent="0.25">
      <c r="V405" s="77"/>
    </row>
    <row r="406" spans="22:22" x14ac:dyDescent="0.25">
      <c r="V406" s="77"/>
    </row>
    <row r="407" spans="22:22" x14ac:dyDescent="0.25">
      <c r="V407" s="77"/>
    </row>
    <row r="408" spans="22:22" x14ac:dyDescent="0.25">
      <c r="V408" s="77"/>
    </row>
    <row r="409" spans="22:22" x14ac:dyDescent="0.25">
      <c r="V409" s="77"/>
    </row>
    <row r="410" spans="22:22" x14ac:dyDescent="0.25">
      <c r="V410" s="77"/>
    </row>
    <row r="411" spans="22:22" x14ac:dyDescent="0.25">
      <c r="V411" s="77"/>
    </row>
    <row r="412" spans="22:22" x14ac:dyDescent="0.25">
      <c r="V412" s="77"/>
    </row>
    <row r="413" spans="22:22" x14ac:dyDescent="0.25">
      <c r="V413" s="77"/>
    </row>
    <row r="414" spans="22:22" x14ac:dyDescent="0.25">
      <c r="V414" s="77"/>
    </row>
    <row r="415" spans="22:22" x14ac:dyDescent="0.25">
      <c r="V415" s="77"/>
    </row>
    <row r="416" spans="22:22" x14ac:dyDescent="0.25">
      <c r="V416" s="77"/>
    </row>
    <row r="417" spans="22:22" x14ac:dyDescent="0.25">
      <c r="V417" s="77"/>
    </row>
    <row r="418" spans="22:22" x14ac:dyDescent="0.25">
      <c r="V418" s="77"/>
    </row>
    <row r="419" spans="22:22" x14ac:dyDescent="0.25">
      <c r="V419" s="77"/>
    </row>
    <row r="420" spans="22:22" x14ac:dyDescent="0.25">
      <c r="V420" s="77"/>
    </row>
    <row r="421" spans="22:22" x14ac:dyDescent="0.25">
      <c r="V421" s="77"/>
    </row>
    <row r="422" spans="22:22" x14ac:dyDescent="0.25">
      <c r="V422" s="77"/>
    </row>
    <row r="423" spans="22:22" x14ac:dyDescent="0.25">
      <c r="V423" s="77"/>
    </row>
    <row r="424" spans="22:22" x14ac:dyDescent="0.25">
      <c r="V424" s="77"/>
    </row>
    <row r="425" spans="22:22" x14ac:dyDescent="0.25">
      <c r="V425" s="77"/>
    </row>
    <row r="426" spans="22:22" x14ac:dyDescent="0.25">
      <c r="V426" s="77"/>
    </row>
    <row r="427" spans="22:22" x14ac:dyDescent="0.25">
      <c r="V427" s="77"/>
    </row>
    <row r="428" spans="22:22" x14ac:dyDescent="0.25">
      <c r="V428" s="77"/>
    </row>
    <row r="429" spans="22:22" x14ac:dyDescent="0.25">
      <c r="V429" s="77"/>
    </row>
    <row r="430" spans="22:22" x14ac:dyDescent="0.25">
      <c r="V430" s="77"/>
    </row>
    <row r="431" spans="22:22" x14ac:dyDescent="0.25">
      <c r="V431" s="77"/>
    </row>
    <row r="432" spans="22:22" x14ac:dyDescent="0.25">
      <c r="V432" s="77"/>
    </row>
    <row r="433" spans="22:22" x14ac:dyDescent="0.25">
      <c r="V433" s="77"/>
    </row>
    <row r="434" spans="22:22" x14ac:dyDescent="0.25">
      <c r="V434" s="77"/>
    </row>
    <row r="435" spans="22:22" x14ac:dyDescent="0.25">
      <c r="V435" s="77"/>
    </row>
    <row r="436" spans="22:22" x14ac:dyDescent="0.25">
      <c r="V436" s="77"/>
    </row>
    <row r="437" spans="22:22" x14ac:dyDescent="0.25">
      <c r="V437" s="77"/>
    </row>
    <row r="438" spans="22:22" x14ac:dyDescent="0.25">
      <c r="V438" s="77"/>
    </row>
    <row r="439" spans="22:22" x14ac:dyDescent="0.25">
      <c r="V439" s="77"/>
    </row>
    <row r="440" spans="22:22" x14ac:dyDescent="0.25">
      <c r="V440" s="77"/>
    </row>
    <row r="441" spans="22:22" x14ac:dyDescent="0.25">
      <c r="V441" s="77"/>
    </row>
    <row r="442" spans="22:22" x14ac:dyDescent="0.25">
      <c r="V442" s="77"/>
    </row>
    <row r="443" spans="22:22" x14ac:dyDescent="0.25">
      <c r="V443" s="77"/>
    </row>
    <row r="444" spans="22:22" x14ac:dyDescent="0.25">
      <c r="V444" s="77"/>
    </row>
    <row r="445" spans="22:22" x14ac:dyDescent="0.25">
      <c r="V445" s="77"/>
    </row>
    <row r="446" spans="22:22" x14ac:dyDescent="0.25">
      <c r="V446" s="77"/>
    </row>
    <row r="447" spans="22:22" x14ac:dyDescent="0.25">
      <c r="V447" s="77"/>
    </row>
    <row r="448" spans="22:22" x14ac:dyDescent="0.25">
      <c r="V448" s="77"/>
    </row>
    <row r="449" spans="22:22" x14ac:dyDescent="0.25">
      <c r="V449" s="77"/>
    </row>
    <row r="450" spans="22:22" x14ac:dyDescent="0.25">
      <c r="V450" s="77"/>
    </row>
    <row r="451" spans="22:22" x14ac:dyDescent="0.25">
      <c r="V451" s="77"/>
    </row>
    <row r="452" spans="22:22" x14ac:dyDescent="0.25">
      <c r="V452" s="77"/>
    </row>
    <row r="453" spans="22:22" x14ac:dyDescent="0.25">
      <c r="V453" s="77"/>
    </row>
    <row r="454" spans="22:22" x14ac:dyDescent="0.25">
      <c r="V454" s="77"/>
    </row>
    <row r="455" spans="22:22" x14ac:dyDescent="0.25">
      <c r="V455" s="77"/>
    </row>
    <row r="456" spans="22:22" x14ac:dyDescent="0.25">
      <c r="V456" s="77"/>
    </row>
    <row r="457" spans="22:22" x14ac:dyDescent="0.25">
      <c r="V457" s="77"/>
    </row>
    <row r="458" spans="22:22" x14ac:dyDescent="0.25">
      <c r="V458" s="77"/>
    </row>
    <row r="459" spans="22:22" x14ac:dyDescent="0.25">
      <c r="V459" s="77"/>
    </row>
    <row r="460" spans="22:22" x14ac:dyDescent="0.25">
      <c r="V460" s="77"/>
    </row>
    <row r="461" spans="22:22" x14ac:dyDescent="0.25">
      <c r="V461" s="77"/>
    </row>
    <row r="462" spans="22:22" x14ac:dyDescent="0.25">
      <c r="V462" s="77"/>
    </row>
    <row r="463" spans="22:22" x14ac:dyDescent="0.25">
      <c r="V463" s="77"/>
    </row>
    <row r="464" spans="22:22" x14ac:dyDescent="0.25">
      <c r="V464" s="77"/>
    </row>
    <row r="465" spans="22:22" x14ac:dyDescent="0.25">
      <c r="V465" s="77"/>
    </row>
    <row r="466" spans="22:22" x14ac:dyDescent="0.25">
      <c r="V466" s="77"/>
    </row>
    <row r="467" spans="22:22" x14ac:dyDescent="0.25">
      <c r="V467" s="77"/>
    </row>
    <row r="468" spans="22:22" x14ac:dyDescent="0.25">
      <c r="V468" s="77"/>
    </row>
    <row r="469" spans="22:22" x14ac:dyDescent="0.25">
      <c r="V469" s="77"/>
    </row>
    <row r="470" spans="22:22" x14ac:dyDescent="0.25">
      <c r="V470" s="77"/>
    </row>
    <row r="471" spans="22:22" x14ac:dyDescent="0.25">
      <c r="V471" s="77"/>
    </row>
    <row r="472" spans="22:22" x14ac:dyDescent="0.25">
      <c r="V472" s="77"/>
    </row>
    <row r="473" spans="22:22" x14ac:dyDescent="0.25">
      <c r="V473" s="77"/>
    </row>
    <row r="474" spans="22:22" x14ac:dyDescent="0.25">
      <c r="V474" s="77"/>
    </row>
    <row r="475" spans="22:22" x14ac:dyDescent="0.25">
      <c r="V475" s="77"/>
    </row>
    <row r="476" spans="22:22" x14ac:dyDescent="0.25">
      <c r="V476" s="77"/>
    </row>
    <row r="477" spans="22:22" x14ac:dyDescent="0.25">
      <c r="V477" s="77"/>
    </row>
    <row r="478" spans="22:22" x14ac:dyDescent="0.25">
      <c r="V478" s="77"/>
    </row>
    <row r="479" spans="22:22" x14ac:dyDescent="0.25">
      <c r="V479" s="77"/>
    </row>
    <row r="480" spans="22:22" x14ac:dyDescent="0.25">
      <c r="V480" s="77"/>
    </row>
    <row r="481" spans="22:22" x14ac:dyDescent="0.25">
      <c r="V481" s="77"/>
    </row>
    <row r="482" spans="22:22" x14ac:dyDescent="0.25">
      <c r="V482" s="77"/>
    </row>
    <row r="483" spans="22:22" x14ac:dyDescent="0.25">
      <c r="V483" s="77"/>
    </row>
    <row r="484" spans="22:22" x14ac:dyDescent="0.25">
      <c r="V484" s="77"/>
    </row>
    <row r="485" spans="22:22" x14ac:dyDescent="0.25">
      <c r="V485" s="77"/>
    </row>
    <row r="486" spans="22:22" x14ac:dyDescent="0.25">
      <c r="V486" s="77"/>
    </row>
    <row r="487" spans="22:22" x14ac:dyDescent="0.25">
      <c r="V487" s="77"/>
    </row>
    <row r="488" spans="22:22" x14ac:dyDescent="0.25">
      <c r="V488" s="77"/>
    </row>
    <row r="489" spans="22:22" x14ac:dyDescent="0.25">
      <c r="V489" s="77"/>
    </row>
    <row r="490" spans="22:22" x14ac:dyDescent="0.25">
      <c r="V490" s="77"/>
    </row>
    <row r="491" spans="22:22" x14ac:dyDescent="0.25">
      <c r="V491" s="77"/>
    </row>
    <row r="492" spans="22:22" x14ac:dyDescent="0.25">
      <c r="V492" s="77"/>
    </row>
    <row r="493" spans="22:22" x14ac:dyDescent="0.25">
      <c r="V493" s="77"/>
    </row>
    <row r="494" spans="22:22" x14ac:dyDescent="0.25">
      <c r="V494" s="77"/>
    </row>
    <row r="495" spans="22:22" x14ac:dyDescent="0.25">
      <c r="V495" s="77"/>
    </row>
    <row r="496" spans="22:22" x14ac:dyDescent="0.25">
      <c r="V496" s="77"/>
    </row>
    <row r="497" spans="22:22" x14ac:dyDescent="0.25">
      <c r="V497" s="77"/>
    </row>
    <row r="498" spans="22:22" x14ac:dyDescent="0.25">
      <c r="V498" s="77"/>
    </row>
    <row r="499" spans="22:22" x14ac:dyDescent="0.25">
      <c r="V499" s="77"/>
    </row>
    <row r="500" spans="22:22" x14ac:dyDescent="0.25">
      <c r="V500" s="77"/>
    </row>
    <row r="501" spans="22:22" x14ac:dyDescent="0.25">
      <c r="V501" s="77"/>
    </row>
    <row r="502" spans="22:22" x14ac:dyDescent="0.25">
      <c r="V502" s="77"/>
    </row>
    <row r="503" spans="22:22" x14ac:dyDescent="0.25">
      <c r="V503" s="77"/>
    </row>
    <row r="504" spans="22:22" x14ac:dyDescent="0.25">
      <c r="V504" s="77"/>
    </row>
    <row r="505" spans="22:22" x14ac:dyDescent="0.25">
      <c r="V505" s="77"/>
    </row>
    <row r="506" spans="22:22" x14ac:dyDescent="0.25">
      <c r="V506" s="77"/>
    </row>
    <row r="507" spans="22:22" x14ac:dyDescent="0.25">
      <c r="V507" s="77"/>
    </row>
    <row r="508" spans="22:22" x14ac:dyDescent="0.25">
      <c r="V508" s="77"/>
    </row>
    <row r="509" spans="22:22" x14ac:dyDescent="0.25">
      <c r="V509" s="77"/>
    </row>
    <row r="510" spans="22:22" x14ac:dyDescent="0.25">
      <c r="V510" s="77"/>
    </row>
    <row r="511" spans="22:22" x14ac:dyDescent="0.25">
      <c r="V511" s="77"/>
    </row>
    <row r="512" spans="22:22" x14ac:dyDescent="0.25">
      <c r="V512" s="77"/>
    </row>
    <row r="513" spans="22:22" x14ac:dyDescent="0.25">
      <c r="V513" s="77"/>
    </row>
    <row r="514" spans="22:22" x14ac:dyDescent="0.25">
      <c r="V514" s="77"/>
    </row>
    <row r="515" spans="22:22" x14ac:dyDescent="0.25">
      <c r="V515" s="77"/>
    </row>
    <row r="516" spans="22:22" x14ac:dyDescent="0.25">
      <c r="V516" s="77"/>
    </row>
    <row r="517" spans="22:22" x14ac:dyDescent="0.25">
      <c r="V517" s="77"/>
    </row>
    <row r="518" spans="22:22" x14ac:dyDescent="0.25">
      <c r="V518" s="77"/>
    </row>
    <row r="519" spans="22:22" x14ac:dyDescent="0.25">
      <c r="V519" s="77"/>
    </row>
    <row r="520" spans="22:22" x14ac:dyDescent="0.25">
      <c r="V520" s="77"/>
    </row>
    <row r="521" spans="22:22" x14ac:dyDescent="0.25">
      <c r="V521" s="77"/>
    </row>
    <row r="522" spans="22:22" x14ac:dyDescent="0.25">
      <c r="V522" s="77"/>
    </row>
    <row r="523" spans="22:22" x14ac:dyDescent="0.25">
      <c r="V523" s="77"/>
    </row>
    <row r="524" spans="22:22" x14ac:dyDescent="0.25">
      <c r="V524" s="77"/>
    </row>
    <row r="525" spans="22:22" x14ac:dyDescent="0.25">
      <c r="V525" s="77"/>
    </row>
    <row r="526" spans="22:22" x14ac:dyDescent="0.25">
      <c r="V526" s="77"/>
    </row>
    <row r="527" spans="22:22" x14ac:dyDescent="0.25">
      <c r="V527" s="77"/>
    </row>
    <row r="528" spans="22:22" x14ac:dyDescent="0.25">
      <c r="V528" s="77"/>
    </row>
    <row r="529" spans="22:22" x14ac:dyDescent="0.25">
      <c r="V529" s="77"/>
    </row>
    <row r="530" spans="22:22" x14ac:dyDescent="0.25">
      <c r="V530" s="77"/>
    </row>
    <row r="531" spans="22:22" x14ac:dyDescent="0.25">
      <c r="V531" s="77"/>
    </row>
    <row r="532" spans="22:22" x14ac:dyDescent="0.25">
      <c r="V532" s="77"/>
    </row>
    <row r="533" spans="22:22" x14ac:dyDescent="0.25">
      <c r="V533" s="77"/>
    </row>
    <row r="534" spans="22:22" x14ac:dyDescent="0.25">
      <c r="V534" s="77"/>
    </row>
    <row r="535" spans="22:22" x14ac:dyDescent="0.25">
      <c r="V535" s="77"/>
    </row>
    <row r="536" spans="22:22" x14ac:dyDescent="0.25">
      <c r="V536" s="77"/>
    </row>
    <row r="537" spans="22:22" x14ac:dyDescent="0.25">
      <c r="V537" s="77"/>
    </row>
    <row r="538" spans="22:22" x14ac:dyDescent="0.25">
      <c r="V538" s="77"/>
    </row>
    <row r="539" spans="22:22" x14ac:dyDescent="0.25">
      <c r="V539" s="77"/>
    </row>
    <row r="540" spans="22:22" x14ac:dyDescent="0.25">
      <c r="V540" s="77"/>
    </row>
    <row r="541" spans="22:22" x14ac:dyDescent="0.25">
      <c r="V541" s="77"/>
    </row>
    <row r="542" spans="22:22" x14ac:dyDescent="0.25">
      <c r="V542" s="77"/>
    </row>
    <row r="543" spans="22:22" x14ac:dyDescent="0.25">
      <c r="V543" s="77"/>
    </row>
    <row r="544" spans="22:22" x14ac:dyDescent="0.25">
      <c r="V544" s="77"/>
    </row>
    <row r="545" spans="22:22" x14ac:dyDescent="0.25">
      <c r="V545" s="77"/>
    </row>
    <row r="546" spans="22:22" x14ac:dyDescent="0.25">
      <c r="V546" s="77"/>
    </row>
    <row r="547" spans="22:22" x14ac:dyDescent="0.25">
      <c r="V547" s="77"/>
    </row>
    <row r="548" spans="22:22" x14ac:dyDescent="0.25">
      <c r="V548" s="77"/>
    </row>
    <row r="549" spans="22:22" x14ac:dyDescent="0.25">
      <c r="V549" s="77"/>
    </row>
    <row r="550" spans="22:22" x14ac:dyDescent="0.25">
      <c r="V550" s="77"/>
    </row>
    <row r="551" spans="22:22" x14ac:dyDescent="0.25">
      <c r="V551" s="77"/>
    </row>
    <row r="552" spans="22:22" x14ac:dyDescent="0.25">
      <c r="V552" s="77"/>
    </row>
    <row r="553" spans="22:22" x14ac:dyDescent="0.25">
      <c r="V553" s="77"/>
    </row>
    <row r="554" spans="22:22" x14ac:dyDescent="0.25">
      <c r="V554" s="77"/>
    </row>
    <row r="555" spans="22:22" x14ac:dyDescent="0.25">
      <c r="V555" s="77"/>
    </row>
    <row r="556" spans="22:22" x14ac:dyDescent="0.25">
      <c r="V556" s="77"/>
    </row>
    <row r="557" spans="22:22" x14ac:dyDescent="0.25">
      <c r="V557" s="77"/>
    </row>
    <row r="558" spans="22:22" x14ac:dyDescent="0.25">
      <c r="V558" s="77"/>
    </row>
    <row r="559" spans="22:22" x14ac:dyDescent="0.25">
      <c r="V559" s="77"/>
    </row>
    <row r="560" spans="22:22" x14ac:dyDescent="0.25">
      <c r="V560" s="77"/>
    </row>
    <row r="561" spans="22:22" x14ac:dyDescent="0.25">
      <c r="V561" s="77"/>
    </row>
    <row r="562" spans="22:22" x14ac:dyDescent="0.25">
      <c r="V562" s="77"/>
    </row>
    <row r="563" spans="22:22" x14ac:dyDescent="0.25">
      <c r="V563" s="77"/>
    </row>
    <row r="564" spans="22:22" x14ac:dyDescent="0.25">
      <c r="V564" s="77"/>
    </row>
    <row r="565" spans="22:22" x14ac:dyDescent="0.25">
      <c r="V565" s="77"/>
    </row>
    <row r="566" spans="22:22" x14ac:dyDescent="0.25">
      <c r="V566" s="77"/>
    </row>
    <row r="567" spans="22:22" x14ac:dyDescent="0.25">
      <c r="V567" s="77"/>
    </row>
    <row r="568" spans="22:22" x14ac:dyDescent="0.25">
      <c r="V568" s="77"/>
    </row>
    <row r="569" spans="22:22" x14ac:dyDescent="0.25">
      <c r="V569" s="77"/>
    </row>
    <row r="570" spans="22:22" x14ac:dyDescent="0.25">
      <c r="V570" s="77"/>
    </row>
    <row r="571" spans="22:22" x14ac:dyDescent="0.25">
      <c r="V571" s="77"/>
    </row>
    <row r="572" spans="22:22" x14ac:dyDescent="0.25">
      <c r="V572" s="77"/>
    </row>
    <row r="573" spans="22:22" x14ac:dyDescent="0.25">
      <c r="V573" s="77"/>
    </row>
    <row r="574" spans="22:22" x14ac:dyDescent="0.25">
      <c r="V574" s="77"/>
    </row>
    <row r="575" spans="22:22" x14ac:dyDescent="0.25">
      <c r="V575" s="77"/>
    </row>
    <row r="576" spans="22:22" x14ac:dyDescent="0.25">
      <c r="V576" s="77"/>
    </row>
    <row r="577" spans="22:22" x14ac:dyDescent="0.25">
      <c r="V577" s="77"/>
    </row>
    <row r="578" spans="22:22" x14ac:dyDescent="0.25">
      <c r="V578" s="77"/>
    </row>
    <row r="579" spans="22:22" x14ac:dyDescent="0.25">
      <c r="V579" s="77"/>
    </row>
    <row r="580" spans="22:22" x14ac:dyDescent="0.25">
      <c r="V580" s="77"/>
    </row>
    <row r="581" spans="22:22" x14ac:dyDescent="0.25">
      <c r="V581" s="77"/>
    </row>
    <row r="582" spans="22:22" x14ac:dyDescent="0.25">
      <c r="V582" s="77"/>
    </row>
    <row r="583" spans="22:22" x14ac:dyDescent="0.25">
      <c r="V583" s="77"/>
    </row>
    <row r="584" spans="22:22" x14ac:dyDescent="0.25">
      <c r="V584" s="77"/>
    </row>
    <row r="585" spans="22:22" x14ac:dyDescent="0.25">
      <c r="V585" s="77"/>
    </row>
    <row r="586" spans="22:22" x14ac:dyDescent="0.25">
      <c r="V586" s="77"/>
    </row>
    <row r="587" spans="22:22" x14ac:dyDescent="0.25">
      <c r="V587" s="77"/>
    </row>
    <row r="588" spans="22:22" x14ac:dyDescent="0.25">
      <c r="V588" s="77"/>
    </row>
    <row r="589" spans="22:22" x14ac:dyDescent="0.25">
      <c r="V589" s="77"/>
    </row>
    <row r="590" spans="22:22" x14ac:dyDescent="0.25">
      <c r="V590" s="77"/>
    </row>
    <row r="591" spans="22:22" x14ac:dyDescent="0.25">
      <c r="V591" s="77"/>
    </row>
    <row r="592" spans="22:22" x14ac:dyDescent="0.25">
      <c r="V592" s="77"/>
    </row>
    <row r="593" spans="22:22" x14ac:dyDescent="0.25">
      <c r="V593" s="77"/>
    </row>
    <row r="594" spans="22:22" x14ac:dyDescent="0.25">
      <c r="V594" s="77"/>
    </row>
    <row r="595" spans="22:22" x14ac:dyDescent="0.25">
      <c r="V595" s="77"/>
    </row>
    <row r="596" spans="22:22" x14ac:dyDescent="0.25">
      <c r="V596" s="77"/>
    </row>
    <row r="597" spans="22:22" x14ac:dyDescent="0.25">
      <c r="V597" s="77"/>
    </row>
    <row r="598" spans="22:22" x14ac:dyDescent="0.25">
      <c r="V598" s="77"/>
    </row>
    <row r="599" spans="22:22" x14ac:dyDescent="0.25">
      <c r="V599" s="77"/>
    </row>
    <row r="600" spans="22:22" x14ac:dyDescent="0.25">
      <c r="V600" s="77"/>
    </row>
    <row r="601" spans="22:22" x14ac:dyDescent="0.25">
      <c r="V601" s="77"/>
    </row>
    <row r="602" spans="22:22" x14ac:dyDescent="0.25">
      <c r="V602" s="77"/>
    </row>
    <row r="603" spans="22:22" x14ac:dyDescent="0.25">
      <c r="V603" s="77"/>
    </row>
    <row r="604" spans="22:22" x14ac:dyDescent="0.25">
      <c r="V604" s="77"/>
    </row>
    <row r="605" spans="22:22" x14ac:dyDescent="0.25">
      <c r="V605" s="77"/>
    </row>
    <row r="606" spans="22:22" x14ac:dyDescent="0.25">
      <c r="V606" s="77"/>
    </row>
    <row r="607" spans="22:22" x14ac:dyDescent="0.25">
      <c r="V607" s="77"/>
    </row>
    <row r="608" spans="22:22" x14ac:dyDescent="0.25">
      <c r="V608" s="77"/>
    </row>
    <row r="609" spans="22:22" x14ac:dyDescent="0.25">
      <c r="V609" s="77"/>
    </row>
    <row r="610" spans="22:22" x14ac:dyDescent="0.25">
      <c r="V610" s="77"/>
    </row>
  </sheetData>
  <mergeCells count="1">
    <mergeCell ref="F2:Q2"/>
  </mergeCells>
  <conditionalFormatting sqref="AG1:AG1048576">
    <cfRule type="containsText" dxfId="0" priority="1" operator="containsText" text="FALSE">
      <formula>NOT(ISERROR(SEARCH("FALSE",AG1)))</formula>
    </cfRule>
  </conditionalFormatting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defa4170-0d19-0005-0004-bc88714345d2}" enabled="1" method="Standard" siteId="{31289701-2511-4b48-b59d-bfc969d3a9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Cover</vt:lpstr>
      <vt:lpstr>Financial&gt;&gt;&gt;</vt:lpstr>
      <vt:lpstr>B2A Summary</vt:lpstr>
      <vt:lpstr>Monthly Revenues</vt:lpstr>
      <vt:lpstr>Monthly Expenses</vt:lpstr>
      <vt:lpstr>Variances Detail</vt:lpstr>
      <vt:lpstr>Pension and Benefits</vt:lpstr>
      <vt:lpstr>Source Docs&gt;&gt;&gt;</vt:lpstr>
      <vt:lpstr>Expenses_FY25</vt:lpstr>
      <vt:lpstr>Revenue_FY24B</vt:lpstr>
      <vt:lpstr>Sheet2</vt:lpstr>
      <vt:lpstr>sheet</vt:lpstr>
      <vt:lpstr>'B2A Summary'!Print_Area</vt:lpstr>
      <vt:lpstr>'Monthly Expenses'!Print_Area</vt:lpstr>
      <vt:lpstr>'Monthly Revenues'!Print_Area</vt:lpstr>
      <vt:lpstr>'Variances Detail'!Print_Area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2023-11-15T20:01:33Z</dcterms:created>
  <dcterms:modified xsi:type="dcterms:W3CDTF">2025-08-11T11:31:18Z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2024-09-27T13:32:28Z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31289701-2511-4b48-b59d-bfc969d3a983</vt:lpwstr>
  </property>
  <property fmtid="{D5CDD505-2E9C-101B-9397-08002B2CF9AE}" pid="7" name="MSIP_Label_defa4170-0d19-0005-0004-bc88714345d2_ActionId">
    <vt:lpwstr>ad06a856-b287-44e4-ae46-ca8587255864</vt:lpwstr>
  </property>
  <property fmtid="{D5CDD505-2E9C-101B-9397-08002B2CF9AE}" pid="8" name="MSIP_Label_defa4170-0d19-0005-0004-bc88714345d2_ContentBits">
    <vt:lpwstr>0</vt:lpwstr>
  </property>
</Properties>
</file>