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jrsppr-my.sharepoint.com/personal/mcruz_jrsp_pr_gov/Documents/"/>
    </mc:Choice>
  </mc:AlternateContent>
  <xr:revisionPtr revIDLastSave="0" documentId="8_{3FA2A540-504E-4E46-A590-C674C0C81D2F}" xr6:coauthVersionLast="47" xr6:coauthVersionMax="47" xr10:uidLastSave="{00000000-0000-0000-0000-000000000000}"/>
  <bookViews>
    <workbookView xWindow="-120" yWindow="-120" windowWidth="29040" windowHeight="15720" xr2:uid="{DFD640AD-F899-4FBA-876C-D429800AF80C}"/>
  </bookViews>
  <sheets>
    <sheet name="Summary" sheetId="2" r:id="rId1"/>
    <sheet name="T&amp;D Op Exp-Total" sheetId="3" r:id="rId2"/>
    <sheet name="T&amp;D Op Exp - CE" sheetId="4" r:id="rId3"/>
    <sheet name="T&amp;D Op Exp - Ops" sheetId="5" r:id="rId4"/>
    <sheet name="T&amp;D Op Exp - UT" sheetId="6" r:id="rId5"/>
    <sheet name="S" sheetId="51" state="veryHidden" r:id="rId6"/>
    <sheet name="T&amp;D Op Exp - SS" sheetId="7" r:id="rId7"/>
    <sheet name="Shared Services" sheetId="48" r:id="rId8"/>
    <sheet name="Impr. Portfolio Summary - YTD" sheetId="39" r:id="rId9"/>
    <sheet name="Imp Port - Capital" sheetId="8" r:id="rId10"/>
    <sheet name="A216810396964DCDB399904ED81BA8E" sheetId="50" state="veryHidden" r:id="rId11"/>
    <sheet name="CX Portfolio Summary" sheetId="40" r:id="rId12"/>
    <sheet name="Dx Portfolio Summary" sheetId="41" r:id="rId13"/>
    <sheet name="Tx Portfolio Summary" sheetId="42" r:id="rId14"/>
    <sheet name="Sub Portfolio Summary" sheetId="43" r:id="rId15"/>
    <sheet name="CC&amp;B Portfolio Summary" sheetId="44" r:id="rId16"/>
    <sheet name="Enab Portfolio Summary" sheetId="45" r:id="rId17"/>
    <sheet name="SS Portfolio Summary" sheetId="47" r:id="rId18"/>
  </sheets>
  <definedNames>
    <definedName name="_xlnm._FilterDatabase" localSheetId="10" hidden="1">A216810396964DCDB399904ED81BA8E!$A$1:$D$1</definedName>
    <definedName name="CIQWBGuid" hidden="1">"LUMA Q322 Schedules_Working Version.xlsx"</definedName>
    <definedName name="_xlnm.Print_Area" localSheetId="15">'CC&amp;B Portfolio Summary'!$A$1:$L$33</definedName>
    <definedName name="_xlnm.Print_Area" localSheetId="11">'CX Portfolio Summary'!$A$1:$L$29</definedName>
    <definedName name="_xlnm.Print_Area" localSheetId="12">'Dx Portfolio Summary'!$A$1:$L$35</definedName>
    <definedName name="_xlnm.Print_Area" localSheetId="16">'Enab Portfolio Summary'!$A$1:$L$44</definedName>
    <definedName name="_xlnm.Print_Area" localSheetId="9">'Imp Port - Capital'!$A$1:$V$25</definedName>
    <definedName name="_xlnm.Print_Area" localSheetId="8">'Impr. Portfolio Summary - YTD'!$A$1:$L$20</definedName>
    <definedName name="_xlnm.Print_Area" localSheetId="7">'Shared Services'!$A$1:$M$22</definedName>
    <definedName name="_xlnm.Print_Area" localSheetId="17">'SS Portfolio Summary'!$A$1:$L$43</definedName>
    <definedName name="_xlnm.Print_Area" localSheetId="14">'Sub Portfolio Summary'!$A$1:$L$28</definedName>
    <definedName name="_xlnm.Print_Area" localSheetId="0">Summary!$A$1:$M$25</definedName>
    <definedName name="_xlnm.Print_Area" localSheetId="2">'T&amp;D Op Exp - CE'!$A$1:$M$32</definedName>
    <definedName name="_xlnm.Print_Area" localSheetId="3">'T&amp;D Op Exp - Ops'!$A$1:$M$33</definedName>
    <definedName name="_xlnm.Print_Area" localSheetId="6">'T&amp;D Op Exp - SS'!$A$1:$M$32</definedName>
    <definedName name="_xlnm.Print_Area" localSheetId="4">'T&amp;D Op Exp - UT'!$A$1:$M$33</definedName>
    <definedName name="_xlnm.Print_Area" localSheetId="1">'T&amp;D Op Exp-Total'!$A$1:$M$35</definedName>
    <definedName name="_xlnm.Print_Area" localSheetId="13">'Tx Portfolio Summary'!$A$1:$L$35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8" l="1"/>
  <c r="G17" i="8"/>
  <c r="D17" i="8"/>
  <c r="E17" i="8"/>
  <c r="J21" i="7" l="1"/>
  <c r="G16" i="3"/>
  <c r="G18" i="3"/>
  <c r="G19" i="3"/>
  <c r="G21" i="3"/>
  <c r="G22" i="3"/>
  <c r="G12" i="3"/>
  <c r="F22" i="3"/>
  <c r="H22" i="3"/>
  <c r="I22" i="3"/>
  <c r="F21" i="3"/>
  <c r="H21" i="3"/>
  <c r="I21" i="3"/>
  <c r="F20" i="3"/>
  <c r="G20" i="3"/>
  <c r="H20" i="3"/>
  <c r="I20" i="3"/>
  <c r="F19" i="3"/>
  <c r="H19" i="3"/>
  <c r="I19" i="3"/>
  <c r="F18" i="3"/>
  <c r="H18" i="3"/>
  <c r="I18" i="3"/>
  <c r="F17" i="3"/>
  <c r="G17" i="3"/>
  <c r="H17" i="3"/>
  <c r="I17" i="3"/>
  <c r="F16" i="3"/>
  <c r="H16" i="3"/>
  <c r="I16" i="3"/>
  <c r="F15" i="3"/>
  <c r="G15" i="3"/>
  <c r="H15" i="3"/>
  <c r="I15" i="3"/>
  <c r="F14" i="3"/>
  <c r="G14" i="3"/>
  <c r="H14" i="3"/>
  <c r="I14" i="3"/>
  <c r="F13" i="3"/>
  <c r="G13" i="3"/>
  <c r="H13" i="3"/>
  <c r="I13" i="3"/>
  <c r="F12" i="3"/>
  <c r="H12" i="3"/>
  <c r="I12" i="3"/>
  <c r="F9" i="3"/>
  <c r="F10" i="3" s="1"/>
  <c r="G9" i="3"/>
  <c r="H9" i="3"/>
  <c r="I9" i="3"/>
  <c r="J9" i="6"/>
  <c r="J13" i="4"/>
  <c r="J14" i="4"/>
  <c r="J15" i="4"/>
  <c r="J16" i="4"/>
  <c r="J17" i="4"/>
  <c r="J18" i="4"/>
  <c r="J19" i="4"/>
  <c r="J20" i="4"/>
  <c r="J21" i="4"/>
  <c r="J22" i="4"/>
  <c r="P7" i="8"/>
  <c r="Q7" i="8"/>
  <c r="R7" i="8"/>
  <c r="P8" i="8"/>
  <c r="Q8" i="8"/>
  <c r="R8" i="8"/>
  <c r="P9" i="8"/>
  <c r="Q9" i="8"/>
  <c r="R9" i="8"/>
  <c r="P10" i="8"/>
  <c r="Q10" i="8"/>
  <c r="R10" i="8"/>
  <c r="P11" i="8"/>
  <c r="Q11" i="8"/>
  <c r="R11" i="8"/>
  <c r="P12" i="8"/>
  <c r="Q12" i="8"/>
  <c r="R12" i="8"/>
  <c r="P13" i="8"/>
  <c r="Q13" i="8"/>
  <c r="R13" i="8"/>
  <c r="F13" i="8"/>
  <c r="G13" i="8"/>
  <c r="H13" i="8"/>
  <c r="O13" i="8"/>
  <c r="E13" i="8"/>
  <c r="O12" i="8"/>
  <c r="H12" i="8"/>
  <c r="G12" i="8"/>
  <c r="F12" i="8"/>
  <c r="E12" i="8"/>
  <c r="O11" i="8"/>
  <c r="H11" i="8"/>
  <c r="G11" i="8"/>
  <c r="F11" i="8"/>
  <c r="E11" i="8"/>
  <c r="O10" i="8"/>
  <c r="H10" i="8"/>
  <c r="G10" i="8"/>
  <c r="F10" i="8"/>
  <c r="E10" i="8"/>
  <c r="O9" i="8"/>
  <c r="H9" i="8"/>
  <c r="G9" i="8"/>
  <c r="F9" i="8"/>
  <c r="E9" i="8"/>
  <c r="O8" i="8"/>
  <c r="H8" i="8"/>
  <c r="G8" i="8"/>
  <c r="F8" i="8"/>
  <c r="E8" i="8"/>
  <c r="O7" i="8"/>
  <c r="H7" i="8"/>
  <c r="G7" i="8"/>
  <c r="F7" i="8"/>
  <c r="E7" i="8"/>
  <c r="H18" i="40"/>
  <c r="G18" i="40"/>
  <c r="F18" i="40"/>
  <c r="E18" i="40"/>
  <c r="D18" i="40"/>
  <c r="I13" i="40"/>
  <c r="H13" i="40"/>
  <c r="G13" i="40"/>
  <c r="F13" i="40"/>
  <c r="E13" i="40"/>
  <c r="D13" i="40"/>
  <c r="H8" i="40"/>
  <c r="I8" i="40" s="1"/>
  <c r="G8" i="40"/>
  <c r="G7" i="39" s="1"/>
  <c r="F8" i="40"/>
  <c r="E8" i="40"/>
  <c r="E23" i="40" s="1"/>
  <c r="D8" i="40"/>
  <c r="D23" i="40" s="1"/>
  <c r="F12" i="43"/>
  <c r="G23" i="3" l="1"/>
  <c r="F23" i="40"/>
  <c r="H7" i="39"/>
  <c r="E7" i="39"/>
  <c r="G23" i="40"/>
  <c r="F7" i="39"/>
  <c r="H23" i="40"/>
  <c r="J8" i="48"/>
  <c r="J9" i="48"/>
  <c r="J10" i="48"/>
  <c r="J11" i="48"/>
  <c r="J12" i="48"/>
  <c r="E13" i="3"/>
  <c r="E14" i="3"/>
  <c r="E15" i="3"/>
  <c r="E16" i="3"/>
  <c r="E17" i="3"/>
  <c r="E18" i="3"/>
  <c r="E19" i="3"/>
  <c r="E20" i="3"/>
  <c r="E21" i="3"/>
  <c r="E22" i="3"/>
  <c r="E12" i="3"/>
  <c r="J7" i="48"/>
  <c r="J12" i="7"/>
  <c r="J13" i="7"/>
  <c r="J14" i="7"/>
  <c r="J15" i="7"/>
  <c r="J16" i="7"/>
  <c r="J17" i="7"/>
  <c r="J18" i="7"/>
  <c r="J19" i="7"/>
  <c r="J20" i="7"/>
  <c r="J22" i="7"/>
  <c r="J9" i="7"/>
  <c r="J13" i="6"/>
  <c r="J14" i="6"/>
  <c r="J15" i="6"/>
  <c r="J16" i="6"/>
  <c r="J17" i="6"/>
  <c r="J18" i="6"/>
  <c r="J19" i="6"/>
  <c r="J20" i="6"/>
  <c r="J21" i="6"/>
  <c r="J22" i="6"/>
  <c r="J12" i="6"/>
  <c r="J12" i="5"/>
  <c r="J13" i="5"/>
  <c r="J14" i="5"/>
  <c r="J15" i="5"/>
  <c r="J16" i="5"/>
  <c r="J17" i="5"/>
  <c r="J18" i="5"/>
  <c r="J19" i="5"/>
  <c r="J20" i="5"/>
  <c r="J21" i="5"/>
  <c r="J22" i="5"/>
  <c r="J9" i="5"/>
  <c r="J12" i="4"/>
  <c r="J9" i="4"/>
  <c r="J13" i="3" l="1"/>
  <c r="J22" i="3"/>
  <c r="J12" i="3"/>
  <c r="J17" i="3"/>
  <c r="J20" i="3"/>
  <c r="J9" i="3"/>
  <c r="J19" i="3"/>
  <c r="J16" i="3"/>
  <c r="J18" i="3"/>
  <c r="J21" i="3"/>
  <c r="J15" i="3"/>
  <c r="J14" i="3"/>
  <c r="G23" i="4" l="1"/>
  <c r="S9" i="8"/>
  <c r="I10" i="8"/>
  <c r="S12" i="8"/>
  <c r="S11" i="8"/>
  <c r="S10" i="8"/>
  <c r="I13" i="8"/>
  <c r="H22" i="44"/>
  <c r="G22" i="44"/>
  <c r="F22" i="44"/>
  <c r="I12" i="8" l="1"/>
  <c r="I11" i="8"/>
  <c r="I9" i="8"/>
  <c r="S7" i="8"/>
  <c r="I7" i="8"/>
  <c r="S8" i="8"/>
  <c r="I8" i="8"/>
  <c r="S13" i="8"/>
  <c r="F23" i="3"/>
  <c r="G27" i="47"/>
  <c r="H27" i="47"/>
  <c r="G32" i="47"/>
  <c r="H32" i="47"/>
  <c r="G22" i="47"/>
  <c r="H22" i="47"/>
  <c r="G17" i="47"/>
  <c r="H17" i="47"/>
  <c r="G12" i="47"/>
  <c r="H12" i="47"/>
  <c r="G7" i="47"/>
  <c r="H7" i="47"/>
  <c r="G32" i="45"/>
  <c r="H32" i="45"/>
  <c r="G27" i="45"/>
  <c r="H27" i="45"/>
  <c r="G22" i="45"/>
  <c r="H22" i="45"/>
  <c r="G17" i="45"/>
  <c r="H17" i="45"/>
  <c r="G12" i="45"/>
  <c r="H12" i="45"/>
  <c r="G7" i="45"/>
  <c r="H7" i="45"/>
  <c r="H12" i="39" s="1"/>
  <c r="I22" i="44"/>
  <c r="G17" i="44"/>
  <c r="H17" i="44"/>
  <c r="G12" i="44"/>
  <c r="H12" i="44"/>
  <c r="G7" i="44"/>
  <c r="H7" i="44"/>
  <c r="G17" i="43"/>
  <c r="H17" i="43"/>
  <c r="G12" i="43"/>
  <c r="H12" i="43"/>
  <c r="G7" i="43"/>
  <c r="H7" i="43"/>
  <c r="G23" i="42"/>
  <c r="H23" i="42"/>
  <c r="I23" i="42" s="1"/>
  <c r="G18" i="42"/>
  <c r="H18" i="42"/>
  <c r="G13" i="42"/>
  <c r="H13" i="42"/>
  <c r="I13" i="42" s="1"/>
  <c r="G8" i="42"/>
  <c r="H8" i="42"/>
  <c r="G23" i="41"/>
  <c r="H23" i="41"/>
  <c r="G18" i="41"/>
  <c r="H18" i="41"/>
  <c r="G13" i="41"/>
  <c r="H13" i="41"/>
  <c r="G8" i="41"/>
  <c r="H8" i="41"/>
  <c r="Q14" i="8"/>
  <c r="Q17" i="8" s="1"/>
  <c r="R14" i="8"/>
  <c r="G14" i="8"/>
  <c r="H14" i="8"/>
  <c r="H13" i="48"/>
  <c r="H14" i="48" s="1"/>
  <c r="I13" i="48"/>
  <c r="I15" i="48" s="1"/>
  <c r="H23" i="7"/>
  <c r="I23" i="7"/>
  <c r="H10" i="7"/>
  <c r="I10" i="7"/>
  <c r="H23" i="6"/>
  <c r="I23" i="6"/>
  <c r="G10" i="6"/>
  <c r="H10" i="6"/>
  <c r="I10" i="6"/>
  <c r="H23" i="5"/>
  <c r="I23" i="5"/>
  <c r="H10" i="5"/>
  <c r="I10" i="5"/>
  <c r="H23" i="4"/>
  <c r="I23" i="4"/>
  <c r="H10" i="4"/>
  <c r="I10" i="4"/>
  <c r="H10" i="3"/>
  <c r="I10" i="3"/>
  <c r="H23" i="3"/>
  <c r="I23" i="3"/>
  <c r="E32" i="45"/>
  <c r="D8" i="42"/>
  <c r="D13" i="8"/>
  <c r="N13" i="8"/>
  <c r="F27" i="47"/>
  <c r="E27" i="47"/>
  <c r="D27" i="47"/>
  <c r="D10" i="8"/>
  <c r="D18" i="41"/>
  <c r="D23" i="41"/>
  <c r="D7" i="8"/>
  <c r="D8" i="8"/>
  <c r="D9" i="8"/>
  <c r="D11" i="8"/>
  <c r="D12" i="8"/>
  <c r="H8" i="39" l="1"/>
  <c r="G8" i="39"/>
  <c r="H9" i="39"/>
  <c r="G9" i="39"/>
  <c r="H10" i="39"/>
  <c r="G10" i="39"/>
  <c r="H11" i="39"/>
  <c r="G11" i="39"/>
  <c r="G12" i="39"/>
  <c r="H13" i="39"/>
  <c r="I7" i="47"/>
  <c r="G13" i="39"/>
  <c r="G28" i="41"/>
  <c r="H28" i="41"/>
  <c r="I12" i="44"/>
  <c r="I12" i="47"/>
  <c r="I7" i="44"/>
  <c r="I12" i="45"/>
  <c r="I17" i="45"/>
  <c r="I12" i="43"/>
  <c r="I27" i="47"/>
  <c r="I17" i="43"/>
  <c r="I27" i="45"/>
  <c r="I22" i="47"/>
  <c r="I17" i="47"/>
  <c r="I22" i="45"/>
  <c r="I7" i="43"/>
  <c r="I18" i="42"/>
  <c r="I8" i="42"/>
  <c r="I23" i="41"/>
  <c r="I18" i="41"/>
  <c r="I13" i="41"/>
  <c r="I18" i="40"/>
  <c r="I23" i="40" s="1"/>
  <c r="J13" i="48"/>
  <c r="J14" i="48"/>
  <c r="H25" i="7"/>
  <c r="I7" i="45"/>
  <c r="I8" i="41"/>
  <c r="I32" i="45"/>
  <c r="R18" i="8"/>
  <c r="I32" i="47"/>
  <c r="G18" i="8"/>
  <c r="H25" i="3"/>
  <c r="H26" i="3" s="1"/>
  <c r="J26" i="3" s="1"/>
  <c r="I25" i="3"/>
  <c r="I28" i="3" s="1"/>
  <c r="I9" i="2" s="1"/>
  <c r="I25" i="7"/>
  <c r="I25" i="6"/>
  <c r="H25" i="6"/>
  <c r="I25" i="4"/>
  <c r="H25" i="4"/>
  <c r="I25" i="5"/>
  <c r="H25" i="5"/>
  <c r="H22" i="43"/>
  <c r="H37" i="47"/>
  <c r="G37" i="47"/>
  <c r="H37" i="45"/>
  <c r="G37" i="45"/>
  <c r="G27" i="44"/>
  <c r="H27" i="44"/>
  <c r="G22" i="43"/>
  <c r="I10" i="39" s="1"/>
  <c r="H28" i="42"/>
  <c r="G28" i="42"/>
  <c r="F23" i="6"/>
  <c r="E23" i="6"/>
  <c r="H14" i="2" l="1"/>
  <c r="I9" i="39"/>
  <c r="J9" i="39" s="1"/>
  <c r="I10" i="2"/>
  <c r="I11" i="2" s="1"/>
  <c r="I28" i="41"/>
  <c r="I12" i="39"/>
  <c r="J12" i="39" s="1"/>
  <c r="J10" i="39"/>
  <c r="I8" i="39"/>
  <c r="J8" i="39" s="1"/>
  <c r="I7" i="39"/>
  <c r="J7" i="39" s="1"/>
  <c r="H15" i="48"/>
  <c r="S17" i="8"/>
  <c r="I27" i="44"/>
  <c r="I13" i="39"/>
  <c r="I37" i="47"/>
  <c r="Q18" i="8"/>
  <c r="H28" i="3"/>
  <c r="H9" i="2" s="1"/>
  <c r="J9" i="2" s="1"/>
  <c r="H18" i="8"/>
  <c r="I14" i="8"/>
  <c r="J14" i="8" s="1"/>
  <c r="F13" i="48"/>
  <c r="G13" i="48"/>
  <c r="I14" i="2" l="1"/>
  <c r="H10" i="2"/>
  <c r="H11" i="2" s="1"/>
  <c r="I11" i="39"/>
  <c r="J11" i="39" s="1"/>
  <c r="H14" i="39"/>
  <c r="J13" i="39"/>
  <c r="G14" i="39"/>
  <c r="F14" i="48"/>
  <c r="E10" i="4"/>
  <c r="I14" i="39" l="1"/>
  <c r="J14" i="39" s="1"/>
  <c r="F15" i="48"/>
  <c r="G15" i="48"/>
  <c r="E13" i="48"/>
  <c r="E14" i="48" s="1"/>
  <c r="K13" i="48" l="1"/>
  <c r="E15" i="48"/>
  <c r="J15" i="48" l="1"/>
  <c r="K15" i="48" s="1"/>
  <c r="N12" i="8" l="1"/>
  <c r="D12" i="45"/>
  <c r="N10" i="8"/>
  <c r="F8" i="42"/>
  <c r="E8" i="42"/>
  <c r="F27" i="45"/>
  <c r="E27" i="45"/>
  <c r="D27" i="45"/>
  <c r="F12" i="45"/>
  <c r="E12" i="45"/>
  <c r="E23" i="5" l="1"/>
  <c r="N8" i="8" l="1"/>
  <c r="N9" i="8"/>
  <c r="N11" i="8"/>
  <c r="F22" i="47" l="1"/>
  <c r="E22" i="47"/>
  <c r="D22" i="47"/>
  <c r="F32" i="47" l="1"/>
  <c r="E32" i="47"/>
  <c r="D32" i="47"/>
  <c r="F12" i="47"/>
  <c r="E12" i="47"/>
  <c r="D12" i="47"/>
  <c r="F17" i="47"/>
  <c r="E17" i="47"/>
  <c r="D17" i="47"/>
  <c r="F7" i="47"/>
  <c r="E7" i="47"/>
  <c r="E13" i="39" s="1"/>
  <c r="D7" i="47"/>
  <c r="D32" i="45"/>
  <c r="E17" i="44"/>
  <c r="E22" i="44"/>
  <c r="D22" i="44"/>
  <c r="D12" i="44"/>
  <c r="D7" i="44"/>
  <c r="F32" i="45"/>
  <c r="F22" i="45"/>
  <c r="F17" i="45"/>
  <c r="E22" i="45"/>
  <c r="E17" i="45"/>
  <c r="D22" i="45"/>
  <c r="D17" i="45"/>
  <c r="E7" i="45"/>
  <c r="F7" i="45"/>
  <c r="D7" i="45"/>
  <c r="F17" i="44"/>
  <c r="D17" i="44"/>
  <c r="E12" i="44"/>
  <c r="F12" i="44"/>
  <c r="E7" i="44"/>
  <c r="E11" i="39" s="1"/>
  <c r="F7" i="44"/>
  <c r="F11" i="39" s="1"/>
  <c r="E17" i="43"/>
  <c r="F17" i="43"/>
  <c r="D17" i="43"/>
  <c r="E12" i="43"/>
  <c r="D12" i="43"/>
  <c r="E7" i="43"/>
  <c r="F7" i="43"/>
  <c r="D7" i="43"/>
  <c r="E23" i="42"/>
  <c r="F23" i="42"/>
  <c r="D23" i="42"/>
  <c r="E18" i="42"/>
  <c r="F18" i="42"/>
  <c r="D18" i="42"/>
  <c r="E13" i="42"/>
  <c r="F13" i="42"/>
  <c r="D13" i="42"/>
  <c r="G10" i="5"/>
  <c r="F9" i="39" l="1"/>
  <c r="E9" i="39"/>
  <c r="F10" i="39"/>
  <c r="E10" i="39"/>
  <c r="F12" i="39"/>
  <c r="E12" i="39"/>
  <c r="F13" i="39"/>
  <c r="D27" i="44"/>
  <c r="D11" i="39" s="1"/>
  <c r="D22" i="43"/>
  <c r="D10" i="39" s="1"/>
  <c r="D28" i="42"/>
  <c r="D9" i="39" s="1"/>
  <c r="D37" i="45"/>
  <c r="D12" i="39" s="1"/>
  <c r="D37" i="47"/>
  <c r="D13" i="39" s="1"/>
  <c r="F37" i="47"/>
  <c r="E37" i="47"/>
  <c r="E37" i="45"/>
  <c r="F37" i="45"/>
  <c r="F27" i="44"/>
  <c r="E27" i="44"/>
  <c r="F22" i="43"/>
  <c r="E22" i="43"/>
  <c r="F28" i="42"/>
  <c r="E28" i="42"/>
  <c r="I17" i="44"/>
  <c r="F23" i="41"/>
  <c r="E23" i="41"/>
  <c r="F18" i="41"/>
  <c r="E18" i="41"/>
  <c r="F13" i="41"/>
  <c r="E13" i="41"/>
  <c r="D13" i="41"/>
  <c r="F8" i="41"/>
  <c r="E8" i="41"/>
  <c r="D8" i="41"/>
  <c r="E8" i="39" l="1"/>
  <c r="F8" i="39"/>
  <c r="E28" i="41"/>
  <c r="F28" i="41"/>
  <c r="D28" i="41"/>
  <c r="D8" i="39" s="1"/>
  <c r="J37" i="47"/>
  <c r="I37" i="45"/>
  <c r="J37" i="45" s="1"/>
  <c r="J27" i="44"/>
  <c r="I22" i="43"/>
  <c r="J22" i="43" s="1"/>
  <c r="I28" i="42"/>
  <c r="J28" i="42" s="1"/>
  <c r="J23" i="40"/>
  <c r="J28" i="41" l="1"/>
  <c r="J10" i="5" l="1"/>
  <c r="K10" i="5" s="1"/>
  <c r="F23" i="5"/>
  <c r="G23" i="6" l="1"/>
  <c r="G23" i="5"/>
  <c r="G10" i="4"/>
  <c r="G25" i="4" s="1"/>
  <c r="F25" i="3" l="1"/>
  <c r="F26" i="3" s="1"/>
  <c r="G25" i="5"/>
  <c r="F23" i="7"/>
  <c r="F10" i="7"/>
  <c r="F10" i="6"/>
  <c r="F10" i="4"/>
  <c r="F10" i="5"/>
  <c r="F23" i="4"/>
  <c r="F25" i="4" l="1"/>
  <c r="F25" i="6"/>
  <c r="F25" i="7"/>
  <c r="F25" i="5"/>
  <c r="F28" i="3" l="1"/>
  <c r="F9" i="2" s="1"/>
  <c r="O14" i="8" l="1"/>
  <c r="E14" i="8"/>
  <c r="E23" i="7"/>
  <c r="E14" i="39" l="1"/>
  <c r="O17" i="8"/>
  <c r="I18" i="8"/>
  <c r="J14" i="2" l="1"/>
  <c r="K14" i="2" s="1"/>
  <c r="J18" i="8"/>
  <c r="E18" i="8"/>
  <c r="O18" i="8"/>
  <c r="F14" i="2" l="1"/>
  <c r="F10" i="2"/>
  <c r="F11" i="2" s="1"/>
  <c r="S14" i="8" l="1"/>
  <c r="P14" i="8"/>
  <c r="P18" i="8" s="1"/>
  <c r="F14" i="8"/>
  <c r="F18" i="8" s="1"/>
  <c r="D14" i="8"/>
  <c r="E9" i="3"/>
  <c r="E10" i="3" s="1"/>
  <c r="T14" i="8" l="1"/>
  <c r="E23" i="3"/>
  <c r="E25" i="3" s="1"/>
  <c r="E26" i="3" s="1"/>
  <c r="F14" i="39"/>
  <c r="G10" i="3"/>
  <c r="J23" i="3" l="1"/>
  <c r="K23" i="3" s="1"/>
  <c r="G25" i="3"/>
  <c r="G28" i="3" s="1"/>
  <c r="J10" i="3"/>
  <c r="K10" i="3" s="1"/>
  <c r="J25" i="3" l="1"/>
  <c r="K25" i="3" s="1"/>
  <c r="J10" i="4"/>
  <c r="K10" i="4" s="1"/>
  <c r="E23" i="4"/>
  <c r="E25" i="4" s="1"/>
  <c r="J28" i="3" l="1"/>
  <c r="K28" i="3" s="1"/>
  <c r="J23" i="4"/>
  <c r="K23" i="4" s="1"/>
  <c r="G10" i="7"/>
  <c r="G23" i="7"/>
  <c r="J25" i="4" l="1"/>
  <c r="K25" i="4" s="1"/>
  <c r="G25" i="7"/>
  <c r="J23" i="5" l="1"/>
  <c r="K23" i="5" s="1"/>
  <c r="J23" i="6"/>
  <c r="K23" i="6" s="1"/>
  <c r="G25" i="6"/>
  <c r="J10" i="6"/>
  <c r="K10" i="6" s="1"/>
  <c r="J23" i="7"/>
  <c r="K23" i="7" s="1"/>
  <c r="J10" i="7"/>
  <c r="K10" i="7" s="1"/>
  <c r="B12" i="7"/>
  <c r="B13" i="7" s="1"/>
  <c r="B14" i="7" s="1"/>
  <c r="B15" i="7" s="1"/>
  <c r="B16" i="7" s="1"/>
  <c r="B17" i="7" s="1"/>
  <c r="B18" i="7" s="1"/>
  <c r="B19" i="7" s="1"/>
  <c r="B20" i="7" s="1"/>
  <c r="B21" i="7" s="1"/>
  <c r="E10" i="7"/>
  <c r="E25" i="7" s="1"/>
  <c r="B12" i="6"/>
  <c r="B13" i="6" s="1"/>
  <c r="B14" i="6" s="1"/>
  <c r="B15" i="6" s="1"/>
  <c r="B16" i="6" s="1"/>
  <c r="B17" i="6" s="1"/>
  <c r="B18" i="6" s="1"/>
  <c r="B19" i="6" s="1"/>
  <c r="B20" i="6" s="1"/>
  <c r="B21" i="6" s="1"/>
  <c r="E10" i="6"/>
  <c r="E25" i="6" s="1"/>
  <c r="B12" i="5"/>
  <c r="B13" i="5" s="1"/>
  <c r="B14" i="5" s="1"/>
  <c r="B15" i="5" s="1"/>
  <c r="B16" i="5" s="1"/>
  <c r="B17" i="5" s="1"/>
  <c r="B18" i="5" s="1"/>
  <c r="E10" i="5"/>
  <c r="E25" i="5" s="1"/>
  <c r="B12" i="4"/>
  <c r="B13" i="4" s="1"/>
  <c r="B14" i="4" s="1"/>
  <c r="B15" i="4" s="1"/>
  <c r="B16" i="4" s="1"/>
  <c r="B17" i="4" s="1"/>
  <c r="B18" i="4" s="1"/>
  <c r="B19" i="4" s="1"/>
  <c r="B20" i="4" s="1"/>
  <c r="B21" i="4" s="1"/>
  <c r="B12" i="3"/>
  <c r="B13" i="3" s="1"/>
  <c r="B14" i="3" s="1"/>
  <c r="B15" i="3" s="1"/>
  <c r="B16" i="3" s="1"/>
  <c r="B17" i="3" s="1"/>
  <c r="B18" i="3" s="1"/>
  <c r="B19" i="3" s="1"/>
  <c r="B20" i="3" s="1"/>
  <c r="B21" i="3" s="1"/>
  <c r="J25" i="6" l="1"/>
  <c r="K25" i="6" s="1"/>
  <c r="B22" i="6"/>
  <c r="B23" i="6" s="1"/>
  <c r="B25" i="6" s="1"/>
  <c r="B19" i="5"/>
  <c r="B20" i="5" s="1"/>
  <c r="B21" i="5" s="1"/>
  <c r="B22" i="5" s="1"/>
  <c r="B23" i="5" s="1"/>
  <c r="B25" i="5" s="1"/>
  <c r="B22" i="4"/>
  <c r="B23" i="4" s="1"/>
  <c r="B25" i="4" s="1"/>
  <c r="B22" i="3"/>
  <c r="B23" i="3" s="1"/>
  <c r="B25" i="3" s="1"/>
  <c r="B26" i="3" s="1"/>
  <c r="B28" i="3" s="1"/>
  <c r="B22" i="7"/>
  <c r="B23" i="7" s="1"/>
  <c r="B25" i="7" s="1"/>
  <c r="J25" i="5"/>
  <c r="K25" i="5" s="1"/>
  <c r="G10" i="2"/>
  <c r="J25" i="7"/>
  <c r="K25" i="7" s="1"/>
  <c r="E28" i="3"/>
  <c r="D18" i="8" l="1"/>
  <c r="E9" i="2"/>
  <c r="G14" i="2"/>
  <c r="E14" i="2" l="1"/>
  <c r="G9" i="2"/>
  <c r="G11" i="2" l="1"/>
  <c r="S18" i="8" l="1"/>
  <c r="D7" i="39"/>
  <c r="D14" i="39" s="1"/>
  <c r="N7" i="8"/>
  <c r="N14" i="8" s="1"/>
  <c r="J10" i="2" l="1"/>
  <c r="J11" i="2" s="1"/>
  <c r="K11" i="2" s="1"/>
  <c r="T18" i="8"/>
  <c r="N17" i="8"/>
  <c r="N18" i="8" s="1"/>
  <c r="E10" i="2" s="1"/>
  <c r="E11" i="2" s="1"/>
</calcChain>
</file>

<file path=xl/sharedStrings.xml><?xml version="1.0" encoding="utf-8"?>
<sst xmlns="http://schemas.openxmlformats.org/spreadsheetml/2006/main" count="541" uniqueCount="170">
  <si>
    <r>
      <t xml:space="preserve">FY2025 Q4 Budgets to Actuals Summary - Preliminary Results </t>
    </r>
    <r>
      <rPr>
        <b/>
        <vertAlign val="superscript"/>
        <sz val="14"/>
        <color rgb="FF000000"/>
        <rFont val="Arial"/>
        <family val="2"/>
      </rPr>
      <t>1</t>
    </r>
  </si>
  <si>
    <t>($ in millions)</t>
  </si>
  <si>
    <r>
      <t>FY2025 
Budget</t>
    </r>
    <r>
      <rPr>
        <b/>
        <vertAlign val="superscript"/>
        <sz val="10"/>
        <rFont val="Arial"/>
        <family val="2"/>
      </rPr>
      <t>2,3</t>
    </r>
  </si>
  <si>
    <r>
      <t>Q4
Budget</t>
    </r>
    <r>
      <rPr>
        <b/>
        <vertAlign val="superscript"/>
        <sz val="10"/>
        <rFont val="Arial"/>
        <family val="2"/>
      </rPr>
      <t>2,3</t>
    </r>
  </si>
  <si>
    <r>
      <t>Q4
Actuals</t>
    </r>
    <r>
      <rPr>
        <b/>
        <vertAlign val="superscript"/>
        <sz val="10"/>
        <rFont val="Arial"/>
        <family val="2"/>
      </rPr>
      <t>3</t>
    </r>
  </si>
  <si>
    <r>
      <rPr>
        <b/>
        <sz val="10"/>
        <color rgb="FF000000"/>
        <rFont val="Arial"/>
        <family val="2"/>
      </rPr>
      <t>YTD Budget</t>
    </r>
    <r>
      <rPr>
        <b/>
        <vertAlign val="superscript"/>
        <sz val="10"/>
        <color rgb="FF000000"/>
        <rFont val="Arial"/>
        <family val="2"/>
      </rPr>
      <t>2,3</t>
    </r>
  </si>
  <si>
    <r>
      <t>YTD Actuals</t>
    </r>
    <r>
      <rPr>
        <b/>
        <vertAlign val="superscript"/>
        <sz val="10"/>
        <rFont val="Arial"/>
        <family val="2"/>
      </rPr>
      <t>3</t>
    </r>
  </si>
  <si>
    <r>
      <t>YTD
Variance
($)</t>
    </r>
    <r>
      <rPr>
        <b/>
        <vertAlign val="superscript"/>
        <sz val="10"/>
        <rFont val="Arial"/>
        <family val="2"/>
      </rPr>
      <t>3</t>
    </r>
  </si>
  <si>
    <t>YTD
Variance
(%)</t>
  </si>
  <si>
    <t>Transmission &amp; Distribution</t>
  </si>
  <si>
    <t>Operating Expenditures</t>
  </si>
  <si>
    <t>Non-Federally Funded Capital Expenditures</t>
  </si>
  <si>
    <r>
      <t>Subtotal</t>
    </r>
    <r>
      <rPr>
        <b/>
        <vertAlign val="superscript"/>
        <sz val="11"/>
        <color theme="1"/>
        <rFont val="Arial"/>
        <family val="2"/>
      </rPr>
      <t>3</t>
    </r>
  </si>
  <si>
    <r>
      <t>Energy Efficiency Programs</t>
    </r>
    <r>
      <rPr>
        <b/>
        <vertAlign val="superscript"/>
        <sz val="11"/>
        <rFont val="Arial"/>
        <family val="2"/>
      </rPr>
      <t>4</t>
    </r>
  </si>
  <si>
    <r>
      <rPr>
        <b/>
        <sz val="11"/>
        <color rgb="FF000000"/>
        <rFont val="Arial"/>
        <family val="2"/>
      </rPr>
      <t>Federally Funded Expenditures</t>
    </r>
    <r>
      <rPr>
        <b/>
        <vertAlign val="superscript"/>
        <sz val="11"/>
        <color rgb="FF000000"/>
        <rFont val="Arial"/>
        <family val="2"/>
      </rPr>
      <t>5</t>
    </r>
  </si>
  <si>
    <t>Note:</t>
  </si>
  <si>
    <t xml:space="preserve">Numbers in this report reflect PREB’s June 10, 2025, budget amendment approval. </t>
  </si>
  <si>
    <t xml:space="preserve"> FY2025 Budget figures above include a 2% reserve for excess expenditures.</t>
  </si>
  <si>
    <t xml:space="preserve">Figures in all tables have been rounded. </t>
  </si>
  <si>
    <t>On October 23, 2024, PREB approved LUMA’s request to rollover unspent Energy Efficiency (EE) program funds from FY2024 to increase the FY2025 programmatic budget. The total funding for EE in FY2025 was $19.5 million, $13.7 million from the EE rider, and $5.8 million from the FY2024 rollover. LUMA spent the O&amp;M budget rolled over from FY2024; any further expenditures will be covered by the EE rider. For more information, please refer to Case No. NEPR-MI-2022-0001.</t>
  </si>
  <si>
    <t xml:space="preserve">Federally Funded Expenditures include Capital and General &amp; Administrative charges. </t>
  </si>
  <si>
    <t>Transmission &amp; Distribution Operating Expenditures -  Preliminary Results</t>
  </si>
  <si>
    <t xml:space="preserve"> </t>
  </si>
  <si>
    <r>
      <t>FY2025
Budget</t>
    </r>
    <r>
      <rPr>
        <b/>
        <vertAlign val="superscript"/>
        <sz val="10"/>
        <rFont val="Arial"/>
        <family val="2"/>
      </rPr>
      <t>3</t>
    </r>
  </si>
  <si>
    <r>
      <t>Q4
Budget</t>
    </r>
    <r>
      <rPr>
        <b/>
        <vertAlign val="superscript"/>
        <sz val="10"/>
        <rFont val="Arial"/>
        <family val="2"/>
      </rPr>
      <t>3,7</t>
    </r>
  </si>
  <si>
    <r>
      <t>YTD Budget</t>
    </r>
    <r>
      <rPr>
        <b/>
        <vertAlign val="superscript"/>
        <sz val="10"/>
        <rFont val="Arial"/>
        <family val="2"/>
      </rPr>
      <t>3</t>
    </r>
  </si>
  <si>
    <t>Labor</t>
  </si>
  <si>
    <t>Salaries, Wages and Benefits</t>
  </si>
  <si>
    <t xml:space="preserve">Total Labor </t>
  </si>
  <si>
    <t>Non-Labor</t>
  </si>
  <si>
    <t>Materials &amp; Supplies</t>
  </si>
  <si>
    <t>Transportation, Per Diem, and Mileage</t>
  </si>
  <si>
    <t>Property &amp; Casualty Insurance</t>
  </si>
  <si>
    <t>Security</t>
  </si>
  <si>
    <t>IT Service Agreements</t>
  </si>
  <si>
    <t>Utilities &amp; Rents</t>
  </si>
  <si>
    <t>Legal Services</t>
  </si>
  <si>
    <t>Communications Expenses</t>
  </si>
  <si>
    <t>Professional &amp; Technical Outsourced Services</t>
  </si>
  <si>
    <t>Vegetation Management</t>
  </si>
  <si>
    <t>Other Miscellaneous Expenses</t>
  </si>
  <si>
    <t>Total Non-Labor / Other Operating Expense</t>
  </si>
  <si>
    <t>Subtotal</t>
  </si>
  <si>
    <t>2% Reserve for Excess Expenditures</t>
  </si>
  <si>
    <t>Total Operating Expenditures</t>
  </si>
  <si>
    <t>Negative figures are due to budget amendment reflected in Q4.</t>
  </si>
  <si>
    <t>Transmission &amp; Distribution Operating Expenditures Customer Experience- Preliminary Results</t>
  </si>
  <si>
    <t>Customer Experience</t>
  </si>
  <si>
    <r>
      <rPr>
        <b/>
        <sz val="10"/>
        <color rgb="FF000000"/>
        <rFont val="Arial"/>
        <family val="2"/>
      </rPr>
      <t>YTD Budget</t>
    </r>
    <r>
      <rPr>
        <b/>
        <vertAlign val="superscript"/>
        <sz val="10"/>
        <color rgb="FF000000"/>
        <rFont val="Arial"/>
        <family val="2"/>
      </rPr>
      <t>3</t>
    </r>
  </si>
  <si>
    <t>Total Operating Expense</t>
  </si>
  <si>
    <t>Transmission &amp; Distribution Operating Expenditures Operations- Preliminary Results</t>
  </si>
  <si>
    <t>Operations</t>
  </si>
  <si>
    <t xml:space="preserve">Other Miscellaneous Expense </t>
  </si>
  <si>
    <t>Transmission &amp; Distribution Operating Expenditures   Utility Transformation- Preliminary Results</t>
  </si>
  <si>
    <t>Utility Transformation</t>
  </si>
  <si>
    <t>Sheet Name</t>
  </si>
  <si>
    <t>Start Cell</t>
  </si>
  <si>
    <t>End Cell</t>
  </si>
  <si>
    <t>BusinessArea Name</t>
  </si>
  <si>
    <t>ReportGroup Name</t>
  </si>
  <si>
    <t>Report Name</t>
  </si>
  <si>
    <t>Parameters</t>
  </si>
  <si>
    <t>Rows</t>
  </si>
  <si>
    <t>User Id</t>
  </si>
  <si>
    <t>BusinessArea Id</t>
  </si>
  <si>
    <t>ReportGroup Id</t>
  </si>
  <si>
    <t>Report Id</t>
  </si>
  <si>
    <t>Headers</t>
  </si>
  <si>
    <t>Pivot Sheet Name Ref</t>
  </si>
  <si>
    <t>Sheet Name Ref</t>
  </si>
  <si>
    <t>Process Id</t>
  </si>
  <si>
    <t>Splash SessionID</t>
  </si>
  <si>
    <t>Status</t>
  </si>
  <si>
    <t>Pivot Sheet Name</t>
  </si>
  <si>
    <t>Old ProcessId</t>
  </si>
  <si>
    <t>ColumnsCount</t>
  </si>
  <si>
    <t>Download Time</t>
  </si>
  <si>
    <t>Error Message</t>
  </si>
  <si>
    <t>MandatoryParameters</t>
  </si>
  <si>
    <t>Json ParameterString</t>
  </si>
  <si>
    <t>StartTime</t>
  </si>
  <si>
    <t>EndTime</t>
  </si>
  <si>
    <t>UserGroup ID</t>
  </si>
  <si>
    <t>IsModifyReport</t>
  </si>
  <si>
    <t>Modify Report JSON</t>
  </si>
  <si>
    <t>Display Title</t>
  </si>
  <si>
    <t>Responsibility Name</t>
  </si>
  <si>
    <t>OCRunType</t>
  </si>
  <si>
    <t>OcTrialConnectionId</t>
  </si>
  <si>
    <t>Transmission &amp; Distribution Operating Expenditures Support Services- Preliminary Results</t>
  </si>
  <si>
    <t>Support Services</t>
  </si>
  <si>
    <t>Shared Services -  Preliminary Results</t>
  </si>
  <si>
    <r>
      <t>FY2025  Budget</t>
    </r>
    <r>
      <rPr>
        <b/>
        <vertAlign val="superscript"/>
        <sz val="10"/>
        <rFont val="Arial"/>
        <family val="2"/>
      </rPr>
      <t>3</t>
    </r>
  </si>
  <si>
    <r>
      <t>Q4
Budget</t>
    </r>
    <r>
      <rPr>
        <b/>
        <vertAlign val="superscript"/>
        <sz val="10"/>
        <rFont val="Arial"/>
        <family val="2"/>
      </rPr>
      <t>3</t>
    </r>
  </si>
  <si>
    <r>
      <t xml:space="preserve">YTD Variance </t>
    </r>
    <r>
      <rPr>
        <b/>
        <vertAlign val="superscript"/>
        <sz val="10"/>
        <rFont val="Arial"/>
        <family val="2"/>
      </rPr>
      <t>3</t>
    </r>
    <r>
      <rPr>
        <b/>
        <sz val="10"/>
        <rFont val="Arial"/>
        <family val="2"/>
      </rPr>
      <t xml:space="preserve">
($)</t>
    </r>
  </si>
  <si>
    <t>YTD Variance 
(%)</t>
  </si>
  <si>
    <t xml:space="preserve">Other </t>
  </si>
  <si>
    <t>Shared Services Total</t>
  </si>
  <si>
    <t>Improvement Portfolio Summary - Preliminary Results</t>
  </si>
  <si>
    <t>Portfolio</t>
  </si>
  <si>
    <r>
      <t>Q4 Budget</t>
    </r>
    <r>
      <rPr>
        <b/>
        <vertAlign val="superscript"/>
        <sz val="10"/>
        <rFont val="Arial"/>
        <family val="2"/>
      </rPr>
      <t>3</t>
    </r>
  </si>
  <si>
    <r>
      <t>Q4 Actuals</t>
    </r>
    <r>
      <rPr>
        <b/>
        <vertAlign val="superscript"/>
        <sz val="10"/>
        <rFont val="Arial"/>
        <family val="2"/>
      </rPr>
      <t>3</t>
    </r>
  </si>
  <si>
    <r>
      <t>YTD Variance
($)</t>
    </r>
    <r>
      <rPr>
        <b/>
        <vertAlign val="superscript"/>
        <sz val="10"/>
        <rFont val="Arial"/>
        <family val="2"/>
      </rPr>
      <t>3</t>
    </r>
  </si>
  <si>
    <t>YTD Variance
(%)</t>
  </si>
  <si>
    <t>Distribution</t>
  </si>
  <si>
    <t>Transmission</t>
  </si>
  <si>
    <t>Substation</t>
  </si>
  <si>
    <t>Control Center &amp; Buildings</t>
  </si>
  <si>
    <t>Enabling</t>
  </si>
  <si>
    <t>Total</t>
  </si>
  <si>
    <t>Improvement Portfolios - Total Capital Expenditures - Preliminary Results</t>
  </si>
  <si>
    <r>
      <t>Federally Funded Capital</t>
    </r>
    <r>
      <rPr>
        <b/>
        <vertAlign val="superscript"/>
        <sz val="11"/>
        <color theme="1"/>
        <rFont val="Arial"/>
        <family val="2"/>
      </rPr>
      <t>1</t>
    </r>
  </si>
  <si>
    <r>
      <t>Non-Federally Funded Capital</t>
    </r>
    <r>
      <rPr>
        <b/>
        <vertAlign val="superscript"/>
        <sz val="11"/>
        <color theme="1"/>
        <rFont val="Arial"/>
        <family val="2"/>
      </rPr>
      <t>1</t>
    </r>
  </si>
  <si>
    <t>Improvement Portfolio</t>
  </si>
  <si>
    <t>Substations</t>
  </si>
  <si>
    <t>Other</t>
  </si>
  <si>
    <t>Total Capital Expenditures</t>
  </si>
  <si>
    <t>Negative figures account for the reallocation and reclassification of expenditures to the corresponding line items or projects.</t>
  </si>
  <si>
    <t>Address</t>
  </si>
  <si>
    <t>ValueType</t>
  </si>
  <si>
    <t>Value</t>
  </si>
  <si>
    <t>ConnectionName</t>
  </si>
  <si>
    <t>Customer Experience Improvement Portfolio Summary - Preliminary Results</t>
  </si>
  <si>
    <t>Program</t>
  </si>
  <si>
    <r>
      <t>YTD Variance ($)</t>
    </r>
    <r>
      <rPr>
        <b/>
        <vertAlign val="superscript"/>
        <sz val="10"/>
        <rFont val="Arial"/>
        <family val="2"/>
      </rPr>
      <t>3</t>
    </r>
  </si>
  <si>
    <t>YTD Variance (%)</t>
  </si>
  <si>
    <t>Distribution Streetlighting</t>
  </si>
  <si>
    <t>Federally Funded</t>
  </si>
  <si>
    <t>Non-Federally Funded</t>
  </si>
  <si>
    <t>OpEx</t>
  </si>
  <si>
    <t>SRP</t>
  </si>
  <si>
    <t>AMI Implementation Program</t>
  </si>
  <si>
    <t>Programs &lt;5% of Portfolio Total</t>
  </si>
  <si>
    <t>Distribution Improvement Portfolio Summary - Preliminary Results</t>
  </si>
  <si>
    <r>
      <t>YTD Actuals</t>
    </r>
    <r>
      <rPr>
        <b/>
        <vertAlign val="superscript"/>
        <sz val="10"/>
        <rFont val="Arial"/>
        <family val="2"/>
      </rPr>
      <t>3</t>
    </r>
    <r>
      <rPr>
        <b/>
        <sz val="10"/>
        <rFont val="Arial"/>
        <family val="2"/>
      </rPr>
      <t xml:space="preserve"> </t>
    </r>
  </si>
  <si>
    <t>Distribution Line Rebuild</t>
  </si>
  <si>
    <t xml:space="preserve">Distribution Automation </t>
  </si>
  <si>
    <t>Distribution Pole &amp; Conductor Repair</t>
  </si>
  <si>
    <t>Transmission Improvement Portfolio Summary - Preliminary Results</t>
  </si>
  <si>
    <t xml:space="preserve">Transmission Line Rebuild </t>
  </si>
  <si>
    <t xml:space="preserve">Transmission Priority Pole Replacements </t>
  </si>
  <si>
    <t>IT OT Telecom Systems &amp; Network</t>
  </si>
  <si>
    <t>Substation Improvement Portfolio Summary - Preliminary Results</t>
  </si>
  <si>
    <t>Substation Rebuilds</t>
  </si>
  <si>
    <t>Substation Reliability</t>
  </si>
  <si>
    <t>Control Center and Buildings Improvement Portfolio Summary - Preliminary Results</t>
  </si>
  <si>
    <r>
      <t>FY2025  Budget</t>
    </r>
    <r>
      <rPr>
        <b/>
        <vertAlign val="superscript"/>
        <sz val="10"/>
        <rFont val="Arial"/>
        <family val="2"/>
      </rPr>
      <t>1</t>
    </r>
  </si>
  <si>
    <t xml:space="preserve">Facilities Development &amp; Implementation </t>
  </si>
  <si>
    <t>Critical Energy Management System Upgrades</t>
  </si>
  <si>
    <t>Control Center Construction &amp; Refurbishment</t>
  </si>
  <si>
    <t>Enabling Improvement Portfolio Summary - Preliminary Results</t>
  </si>
  <si>
    <t>Vegetation Management and Capital Clearing Implementation</t>
  </si>
  <si>
    <t>Microgrid, Phasor Measurement Units (PMU), and Battery Energy Storage Installations and Integrations</t>
  </si>
  <si>
    <t>T&amp;D Fleet</t>
  </si>
  <si>
    <t>Asset Data Integrity</t>
  </si>
  <si>
    <t>Support Services Improvement Portfolio Summary - Preliminary Results</t>
  </si>
  <si>
    <r>
      <t>Variance ($)</t>
    </r>
    <r>
      <rPr>
        <b/>
        <vertAlign val="superscript"/>
        <sz val="10"/>
        <rFont val="Arial"/>
        <family val="2"/>
      </rPr>
      <t>3</t>
    </r>
  </si>
  <si>
    <t>Variance (%)</t>
  </si>
  <si>
    <t>IT OT Asset Management</t>
  </si>
  <si>
    <t>IT OT Enablement Program</t>
  </si>
  <si>
    <t>Critical Financial Systems</t>
  </si>
  <si>
    <t>Critical Financial Controls</t>
  </si>
  <si>
    <t>Update to Third Party Use, Audit, Contract and Billing Procedures</t>
  </si>
  <si>
    <r>
      <t>Professional &amp; Technical Outsourced Services</t>
    </r>
    <r>
      <rPr>
        <vertAlign val="superscript"/>
        <sz val="11"/>
        <color theme="1"/>
        <rFont val="Arial"/>
        <family val="2"/>
      </rPr>
      <t>8</t>
    </r>
  </si>
  <si>
    <t>Negative figure due to finalization of estimates related to restorations activities associated with Tropical Storm Ernesto in Q4</t>
  </si>
  <si>
    <r>
      <t>Transportation, Per Diem, and Mileage</t>
    </r>
    <r>
      <rPr>
        <vertAlign val="superscript"/>
        <sz val="11"/>
        <color theme="1"/>
        <rFont val="Arial"/>
        <family val="2"/>
      </rPr>
      <t>12</t>
    </r>
  </si>
  <si>
    <t>Negative figures due to reclassification of operating expenses to capital expenditures performed in Q4</t>
  </si>
  <si>
    <r>
      <t>Q4 Budget</t>
    </r>
    <r>
      <rPr>
        <b/>
        <vertAlign val="superscript"/>
        <sz val="10"/>
        <rFont val="Arial"/>
        <family val="2"/>
      </rPr>
      <t>3,14</t>
    </r>
  </si>
  <si>
    <r>
      <t>Compliance &amp; Studies</t>
    </r>
    <r>
      <rPr>
        <b/>
        <vertAlign val="superscript"/>
        <sz val="11"/>
        <color theme="1"/>
        <rFont val="Arial"/>
        <family val="2"/>
      </rPr>
      <t>15</t>
    </r>
  </si>
  <si>
    <t>Negative figures account for the reclassification of expenditures to the corresponding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</si>
</sst>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1" formatCode="_(* #,##0_);_(* \(#,##0\);_(* &quot;-&quot;_);_(@_)"/>
    <numFmt numFmtId="44" formatCode="_(&quot;$&quot;* #,##0.00_);_(&quot;$&quot;* \(#,##0.00\);_(&quot;$&quot;* &quot;-&quot;??_);_(@_)"/>
    <numFmt numFmtId="43" formatCode="_(* #,##0.00_);_(* \(#,##0.00\);_(* &quot;-&quot;??_);_(@_)"/>
    <numFmt numFmtId="164" formatCode="_(&quot;$&quot;* #,##0.0_);_(&quot;$&quot;* \(#,##0.0\);_(&quot;$&quot;* &quot;-&quot;??_);_(@_)"/>
    <numFmt numFmtId="165" formatCode="_(* #,##0.0_);_(* \(#,##0.0\);_(* &quot;-&quot;??_);_(@_)"/>
    <numFmt numFmtId="166" formatCode="_(&quot;$&quot;* #,##0.0_);_(&quot;$&quot;* \(#,##0.0\);_(&quot;$&quot;* &quot;-&quot;?_);_(@_)"/>
    <numFmt numFmtId="167" formatCode="&quot;$&quot;#,##0.0,,"/>
    <numFmt numFmtId="168" formatCode="_(&quot;$&quot;* #,##0_);_(&quot;$&quot;* \(#,##0\);_(&quot;$&quot;* &quot;-&quot;??_);_(@_)"/>
    <numFmt numFmtId="169" formatCode="0%_);\(0%\);\-_)"/>
    <numFmt numFmtId="170" formatCode="_(* #,##0_);_(* \(#,##0\);_(* &quot;-&quot;??_);_(@_)"/>
    <numFmt numFmtId="171" formatCode="0.0"/>
    <numFmt numFmtId="172" formatCode="#,##0,"/>
    <numFmt numFmtId="173" formatCode="_(* #,##0.000000_);_(* \(#,##0.000000\);_(* &quot;-&quot;??_);_(@_)"/>
    <numFmt numFmtId="174" formatCode="_(* #,##0.0_);_(* \(#,##0.0\);_(* &quot;-&quot;?_);_(@_)"/>
    <numFmt numFmtId="175" formatCode="0.000%"/>
  </numFmts>
  <fonts count="38"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1"/>
      <color theme="1"/>
      <name val="Arial"/>
      <family val="2"/>
    </font>
    <font>
      <i/>
      <sz val="11"/>
      <color theme="1"/>
      <name val="Arial"/>
      <family val="2"/>
    </font>
    <font>
      <sz val="11"/>
      <name val="Arial"/>
      <family val="2"/>
    </font>
    <font>
      <b/>
      <sz val="11"/>
      <color theme="1"/>
      <name val="Arial"/>
      <family val="2"/>
    </font>
    <font>
      <b/>
      <sz val="11"/>
      <color rgb="FF000000"/>
      <name val="Arial"/>
      <family val="2"/>
    </font>
    <font>
      <b/>
      <sz val="14"/>
      <color theme="1"/>
      <name val="Arial"/>
      <family val="2"/>
    </font>
    <font>
      <b/>
      <sz val="20"/>
      <color theme="1"/>
      <name val="Arial"/>
      <family val="2"/>
    </font>
    <font>
      <b/>
      <i/>
      <sz val="11"/>
      <color theme="1"/>
      <name val="Arial"/>
      <family val="2"/>
    </font>
    <font>
      <i/>
      <sz val="9"/>
      <color theme="1"/>
      <name val="Arial"/>
      <family val="2"/>
    </font>
    <font>
      <b/>
      <sz val="11"/>
      <name val="Arial"/>
      <family val="2"/>
    </font>
    <font>
      <sz val="11"/>
      <color rgb="FFFF0000"/>
      <name val="Arial"/>
      <family val="2"/>
    </font>
    <font>
      <i/>
      <sz val="10"/>
      <color theme="1"/>
      <name val="Arial"/>
      <family val="2"/>
    </font>
    <font>
      <b/>
      <sz val="16"/>
      <color theme="1"/>
      <name val="Arial"/>
      <family val="2"/>
    </font>
    <font>
      <sz val="9"/>
      <color theme="1"/>
      <name val="Arial"/>
      <family val="2"/>
    </font>
    <font>
      <b/>
      <sz val="10"/>
      <color theme="1"/>
      <name val="Arial"/>
      <family val="2"/>
    </font>
    <font>
      <sz val="20"/>
      <color theme="1"/>
      <name val="Arial"/>
      <family val="2"/>
    </font>
    <font>
      <b/>
      <vertAlign val="superscript"/>
      <sz val="10"/>
      <name val="Arial"/>
      <family val="2"/>
    </font>
    <font>
      <b/>
      <sz val="11"/>
      <color theme="1"/>
      <name val="Calibri"/>
      <family val="2"/>
      <scheme val="minor"/>
    </font>
    <font>
      <sz val="11"/>
      <name val="Calibri"/>
      <family val="2"/>
      <scheme val="minor"/>
    </font>
    <font>
      <b/>
      <sz val="11"/>
      <name val="Calibri"/>
      <family val="2"/>
      <scheme val="minor"/>
    </font>
    <font>
      <sz val="11"/>
      <color theme="1"/>
      <name val="Arial"/>
      <family val="2"/>
    </font>
    <font>
      <b/>
      <vertAlign val="superscript"/>
      <sz val="11"/>
      <color theme="1"/>
      <name val="Arial"/>
      <family val="2"/>
    </font>
    <font>
      <vertAlign val="superscript"/>
      <sz val="10"/>
      <color theme="1"/>
      <name val="Arial"/>
      <family val="2"/>
    </font>
    <font>
      <b/>
      <vertAlign val="superscript"/>
      <sz val="11"/>
      <color rgb="FF000000"/>
      <name val="Arial"/>
      <family val="2"/>
    </font>
    <font>
      <b/>
      <sz val="14"/>
      <color rgb="FF000000"/>
      <name val="Arial"/>
      <family val="2"/>
    </font>
    <font>
      <b/>
      <vertAlign val="superscript"/>
      <sz val="14"/>
      <color rgb="FF000000"/>
      <name val="Arial"/>
      <family val="2"/>
    </font>
    <font>
      <sz val="8"/>
      <name val="Calibri"/>
      <family val="2"/>
      <scheme val="minor"/>
    </font>
    <font>
      <sz val="11"/>
      <color rgb="FF000000"/>
      <name val="Arial"/>
      <family val="2"/>
    </font>
    <font>
      <b/>
      <sz val="10"/>
      <color rgb="FF000000"/>
      <name val="Arial"/>
      <family val="2"/>
    </font>
    <font>
      <b/>
      <vertAlign val="superscript"/>
      <sz val="10"/>
      <color rgb="FF000000"/>
      <name val="Arial"/>
      <family val="2"/>
    </font>
    <font>
      <vertAlign val="superscript"/>
      <sz val="11"/>
      <color theme="1"/>
      <name val="Arial"/>
      <family val="2"/>
    </font>
    <font>
      <b/>
      <sz val="11"/>
      <color rgb="FFFF0000"/>
      <name val="Arial"/>
      <family val="2"/>
    </font>
    <font>
      <b/>
      <vertAlign val="superscript"/>
      <sz val="11"/>
      <name val="Arial"/>
      <family val="2"/>
    </font>
    <font>
      <i/>
      <sz val="1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5E1E6"/>
        <bgColor indexed="64"/>
      </patternFill>
    </fill>
    <fill>
      <patternFill patternType="solid">
        <fgColor rgb="FFFFFFFF"/>
        <bgColor rgb="FF000000"/>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15">
    <xf numFmtId="0" fontId="0" fillId="0" borderId="0" xfId="0"/>
    <xf numFmtId="0" fontId="4" fillId="0" borderId="0" xfId="0" applyFont="1" applyAlignment="1">
      <alignment horizontal="left" indent="2"/>
    </xf>
    <xf numFmtId="0" fontId="4" fillId="0" borderId="1" xfId="0" applyFont="1" applyBorder="1"/>
    <xf numFmtId="0" fontId="5" fillId="0" borderId="2" xfId="0" applyFont="1" applyBorder="1" applyAlignment="1">
      <alignment horizontal="center"/>
    </xf>
    <xf numFmtId="0" fontId="4" fillId="0" borderId="2" xfId="0" applyFont="1" applyBorder="1"/>
    <xf numFmtId="0" fontId="5" fillId="2" borderId="2" xfId="0" applyFont="1" applyFill="1" applyBorder="1" applyAlignment="1">
      <alignment horizontal="center"/>
    </xf>
    <xf numFmtId="0" fontId="4" fillId="0" borderId="7" xfId="0" applyFont="1" applyBorder="1"/>
    <xf numFmtId="0" fontId="4" fillId="0" borderId="3" xfId="0" applyFont="1" applyBorder="1"/>
    <xf numFmtId="0" fontId="4" fillId="0" borderId="0" xfId="0" applyFont="1"/>
    <xf numFmtId="0" fontId="4" fillId="0" borderId="8" xfId="0" applyFont="1" applyBorder="1"/>
    <xf numFmtId="0" fontId="5" fillId="0" borderId="3" xfId="0" applyFont="1" applyBorder="1" applyAlignment="1">
      <alignment horizontal="center"/>
    </xf>
    <xf numFmtId="0" fontId="7" fillId="0" borderId="0" xfId="0" applyFont="1" applyAlignment="1">
      <alignment horizontal="center" vertical="center"/>
    </xf>
    <xf numFmtId="164" fontId="4" fillId="3" borderId="0" xfId="1" applyNumberFormat="1" applyFont="1" applyFill="1" applyBorder="1"/>
    <xf numFmtId="9" fontId="4" fillId="3" borderId="0" xfId="3" applyFont="1" applyFill="1"/>
    <xf numFmtId="167" fontId="8" fillId="0" borderId="0" xfId="0" applyNumberFormat="1" applyFont="1" applyAlignment="1">
      <alignment horizontal="left" vertical="center"/>
    </xf>
    <xf numFmtId="164" fontId="7" fillId="0" borderId="4" xfId="1" applyNumberFormat="1" applyFont="1" applyBorder="1"/>
    <xf numFmtId="9" fontId="7" fillId="0" borderId="4" xfId="3" applyFont="1" applyBorder="1"/>
    <xf numFmtId="165" fontId="4" fillId="0" borderId="0" xfId="1" applyNumberFormat="1" applyFont="1"/>
    <xf numFmtId="0" fontId="4" fillId="0" borderId="5" xfId="0" applyFont="1" applyBorder="1"/>
    <xf numFmtId="0" fontId="4" fillId="0" borderId="6" xfId="0" applyFont="1" applyBorder="1"/>
    <xf numFmtId="0" fontId="4" fillId="0" borderId="9" xfId="0" applyFont="1" applyBorder="1"/>
    <xf numFmtId="0" fontId="9" fillId="2" borderId="0" xfId="0" applyFont="1" applyFill="1"/>
    <xf numFmtId="0" fontId="4" fillId="2" borderId="0" xfId="0" applyFont="1" applyFill="1"/>
    <xf numFmtId="0" fontId="10" fillId="2" borderId="0" xfId="0" applyFont="1" applyFill="1"/>
    <xf numFmtId="0" fontId="11" fillId="3" borderId="0" xfId="0" applyFont="1" applyFill="1"/>
    <xf numFmtId="0" fontId="4" fillId="2" borderId="1" xfId="0" applyFont="1" applyFill="1" applyBorder="1"/>
    <xf numFmtId="0" fontId="4" fillId="2" borderId="7" xfId="0" applyFont="1" applyFill="1" applyBorder="1"/>
    <xf numFmtId="0" fontId="12" fillId="2" borderId="2" xfId="0" applyFont="1" applyFill="1" applyBorder="1" applyAlignment="1">
      <alignment horizontal="center"/>
    </xf>
    <xf numFmtId="0" fontId="12" fillId="2" borderId="3" xfId="0" applyFont="1" applyFill="1" applyBorder="1" applyAlignment="1">
      <alignment horizontal="center"/>
    </xf>
    <xf numFmtId="0" fontId="7" fillId="2" borderId="0" xfId="0" applyFont="1" applyFill="1"/>
    <xf numFmtId="0" fontId="4" fillId="2" borderId="8" xfId="0" applyFont="1" applyFill="1" applyBorder="1"/>
    <xf numFmtId="0" fontId="4" fillId="2" borderId="0" xfId="0" quotePrefix="1" applyFont="1" applyFill="1"/>
    <xf numFmtId="0" fontId="7" fillId="0" borderId="0" xfId="0" applyFont="1"/>
    <xf numFmtId="0" fontId="4" fillId="2" borderId="0" xfId="0" applyFont="1" applyFill="1" applyAlignment="1">
      <alignment horizontal="left" indent="2"/>
    </xf>
    <xf numFmtId="165" fontId="6" fillId="2" borderId="0" xfId="1" applyNumberFormat="1" applyFont="1" applyFill="1"/>
    <xf numFmtId="169" fontId="6" fillId="2" borderId="0" xfId="1" applyNumberFormat="1" applyFont="1" applyFill="1" applyBorder="1"/>
    <xf numFmtId="165" fontId="6" fillId="2" borderId="0" xfId="1" applyNumberFormat="1" applyFont="1" applyFill="1" applyBorder="1"/>
    <xf numFmtId="165" fontId="6" fillId="2" borderId="0" xfId="1" applyNumberFormat="1" applyFont="1" applyFill="1" applyBorder="1" applyAlignment="1">
      <alignment horizontal="center"/>
    </xf>
    <xf numFmtId="165" fontId="6" fillId="2" borderId="6" xfId="1" applyNumberFormat="1" applyFont="1" applyFill="1" applyBorder="1"/>
    <xf numFmtId="169" fontId="6" fillId="2" borderId="6" xfId="1" applyNumberFormat="1" applyFont="1" applyFill="1" applyBorder="1"/>
    <xf numFmtId="164" fontId="7" fillId="2" borderId="0" xfId="1" applyNumberFormat="1" applyFont="1" applyFill="1"/>
    <xf numFmtId="164" fontId="7" fillId="2" borderId="2" xfId="1" applyNumberFormat="1" applyFont="1" applyFill="1" applyBorder="1"/>
    <xf numFmtId="169" fontId="13" fillId="2" borderId="0" xfId="1" applyNumberFormat="1" applyFont="1" applyFill="1" applyBorder="1"/>
    <xf numFmtId="164" fontId="7" fillId="2" borderId="2" xfId="1" applyNumberFormat="1" applyFont="1" applyFill="1" applyBorder="1" applyAlignment="1">
      <alignment horizontal="center"/>
    </xf>
    <xf numFmtId="169" fontId="13" fillId="2" borderId="2" xfId="1" applyNumberFormat="1" applyFont="1" applyFill="1" applyBorder="1"/>
    <xf numFmtId="165" fontId="7" fillId="2" borderId="0" xfId="1" applyNumberFormat="1" applyFont="1" applyFill="1"/>
    <xf numFmtId="171" fontId="6" fillId="2" borderId="0" xfId="1" applyNumberFormat="1" applyFont="1" applyFill="1" applyBorder="1"/>
    <xf numFmtId="165" fontId="7" fillId="2" borderId="0" xfId="1" applyNumberFormat="1" applyFont="1" applyFill="1" applyBorder="1"/>
    <xf numFmtId="165" fontId="7" fillId="2" borderId="0" xfId="1" applyNumberFormat="1" applyFont="1" applyFill="1" applyBorder="1" applyAlignment="1">
      <alignment horizontal="center"/>
    </xf>
    <xf numFmtId="165" fontId="4" fillId="2" borderId="0" xfId="1" applyNumberFormat="1" applyFont="1" applyFill="1"/>
    <xf numFmtId="169" fontId="4" fillId="2" borderId="0" xfId="1" applyNumberFormat="1" applyFont="1" applyFill="1" applyBorder="1"/>
    <xf numFmtId="165" fontId="4" fillId="2" borderId="0" xfId="1" applyNumberFormat="1" applyFont="1" applyFill="1" applyAlignment="1">
      <alignment horizontal="center"/>
    </xf>
    <xf numFmtId="164" fontId="7" fillId="2" borderId="4" xfId="2" applyNumberFormat="1" applyFont="1" applyFill="1" applyBorder="1"/>
    <xf numFmtId="169" fontId="7" fillId="2" borderId="4" xfId="2" applyNumberFormat="1" applyFont="1" applyFill="1" applyBorder="1"/>
    <xf numFmtId="164" fontId="7" fillId="2" borderId="4" xfId="2" applyNumberFormat="1" applyFont="1" applyFill="1" applyBorder="1" applyAlignment="1">
      <alignment horizontal="center"/>
    </xf>
    <xf numFmtId="169" fontId="13" fillId="2" borderId="4" xfId="1" applyNumberFormat="1" applyFont="1" applyFill="1" applyBorder="1"/>
    <xf numFmtId="0" fontId="14" fillId="2" borderId="0" xfId="0" applyFont="1" applyFill="1"/>
    <xf numFmtId="0" fontId="4" fillId="2" borderId="3" xfId="0" applyFont="1" applyFill="1" applyBorder="1"/>
    <xf numFmtId="0" fontId="4" fillId="2" borderId="5" xfId="0" applyFont="1" applyFill="1" applyBorder="1"/>
    <xf numFmtId="0" fontId="4" fillId="2" borderId="6" xfId="0" applyFont="1" applyFill="1" applyBorder="1"/>
    <xf numFmtId="0" fontId="4" fillId="2" borderId="9" xfId="0" applyFont="1" applyFill="1" applyBorder="1"/>
    <xf numFmtId="170" fontId="4" fillId="2" borderId="0" xfId="0" applyNumberFormat="1" applyFont="1" applyFill="1"/>
    <xf numFmtId="43" fontId="4" fillId="2" borderId="0" xfId="0" applyNumberFormat="1" applyFont="1" applyFill="1"/>
    <xf numFmtId="0" fontId="15" fillId="0" borderId="0" xfId="0" applyFont="1"/>
    <xf numFmtId="0" fontId="9" fillId="2" borderId="0" xfId="0" applyFont="1" applyFill="1" applyAlignment="1">
      <alignment horizontal="left"/>
    </xf>
    <xf numFmtId="0" fontId="16" fillId="0" borderId="0" xfId="0" applyFont="1"/>
    <xf numFmtId="0" fontId="3" fillId="0" borderId="0" xfId="0" applyFont="1"/>
    <xf numFmtId="167" fontId="8" fillId="0" borderId="0" xfId="0" applyNumberFormat="1" applyFont="1" applyAlignment="1">
      <alignment horizontal="left"/>
    </xf>
    <xf numFmtId="166" fontId="4" fillId="0" borderId="0" xfId="0" applyNumberFormat="1" applyFont="1"/>
    <xf numFmtId="0" fontId="9" fillId="0" borderId="0" xfId="0" applyFont="1" applyAlignment="1">
      <alignment vertical="top"/>
    </xf>
    <xf numFmtId="0" fontId="10" fillId="0" borderId="0" xfId="0" applyFont="1"/>
    <xf numFmtId="0" fontId="11" fillId="0" borderId="0" xfId="0" applyFont="1"/>
    <xf numFmtId="0" fontId="5" fillId="2" borderId="1" xfId="0" applyFont="1" applyFill="1" applyBorder="1" applyAlignment="1">
      <alignment horizontal="center"/>
    </xf>
    <xf numFmtId="0" fontId="5" fillId="2" borderId="3" xfId="0" applyFont="1" applyFill="1" applyBorder="1" applyAlignment="1">
      <alignment horizontal="center"/>
    </xf>
    <xf numFmtId="0" fontId="5" fillId="2" borderId="0" xfId="0" applyFont="1" applyFill="1" applyAlignment="1">
      <alignment horizontal="center"/>
    </xf>
    <xf numFmtId="0" fontId="7" fillId="2" borderId="0" xfId="0" applyFont="1" applyFill="1" applyAlignment="1">
      <alignment horizontal="center" wrapText="1"/>
    </xf>
    <xf numFmtId="0" fontId="7" fillId="2" borderId="0" xfId="0" applyFont="1" applyFill="1" applyAlignment="1">
      <alignment horizontal="left" indent="1"/>
    </xf>
    <xf numFmtId="9" fontId="4" fillId="0" borderId="0" xfId="3" applyFont="1"/>
    <xf numFmtId="170" fontId="6" fillId="2" borderId="0" xfId="1" applyNumberFormat="1" applyFont="1" applyFill="1" applyBorder="1"/>
    <xf numFmtId="43" fontId="17" fillId="0" borderId="0" xfId="1" applyFont="1"/>
    <xf numFmtId="0" fontId="18" fillId="2" borderId="0" xfId="0" applyFont="1" applyFill="1"/>
    <xf numFmtId="0" fontId="3" fillId="2" borderId="0" xfId="0" applyFont="1" applyFill="1"/>
    <xf numFmtId="168" fontId="4" fillId="0" borderId="0" xfId="0" applyNumberFormat="1" applyFont="1"/>
    <xf numFmtId="0" fontId="9" fillId="0" borderId="0" xfId="0" applyFont="1" applyAlignment="1">
      <alignment horizontal="left" vertical="top"/>
    </xf>
    <xf numFmtId="0" fontId="19" fillId="0" borderId="0" xfId="0" applyFont="1"/>
    <xf numFmtId="0" fontId="17" fillId="0" borderId="0" xfId="0" applyFont="1"/>
    <xf numFmtId="0" fontId="12" fillId="2" borderId="1" xfId="0" applyFont="1" applyFill="1" applyBorder="1"/>
    <xf numFmtId="0" fontId="12" fillId="2" borderId="2" xfId="0" applyFont="1" applyFill="1" applyBorder="1"/>
    <xf numFmtId="0" fontId="17" fillId="0" borderId="7" xfId="0" applyFont="1" applyBorder="1"/>
    <xf numFmtId="0" fontId="5" fillId="2" borderId="3" xfId="0" applyFont="1" applyFill="1" applyBorder="1"/>
    <xf numFmtId="0" fontId="5" fillId="2" borderId="3" xfId="0" applyFont="1" applyFill="1" applyBorder="1" applyAlignment="1">
      <alignment horizontal="right"/>
    </xf>
    <xf numFmtId="0" fontId="12" fillId="2" borderId="3" xfId="0" applyFont="1" applyFill="1" applyBorder="1" applyAlignment="1">
      <alignment horizontal="right"/>
    </xf>
    <xf numFmtId="0" fontId="7" fillId="0" borderId="0" xfId="0" applyFont="1" applyAlignment="1">
      <alignment horizontal="left" vertical="center"/>
    </xf>
    <xf numFmtId="0" fontId="7" fillId="0" borderId="0" xfId="0" applyFont="1" applyAlignment="1">
      <alignment horizontal="center"/>
    </xf>
    <xf numFmtId="43" fontId="4" fillId="0" borderId="0" xfId="0" applyNumberFormat="1" applyFont="1"/>
    <xf numFmtId="165" fontId="6" fillId="0" borderId="0" xfId="1" applyNumberFormat="1" applyFont="1" applyFill="1" applyBorder="1"/>
    <xf numFmtId="0" fontId="4" fillId="0" borderId="0" xfId="0" applyFont="1" applyAlignment="1">
      <alignment horizontal="center" vertical="center"/>
    </xf>
    <xf numFmtId="0" fontId="7" fillId="2" borderId="0" xfId="0" applyFont="1" applyFill="1" applyAlignment="1">
      <alignment horizontal="left"/>
    </xf>
    <xf numFmtId="164" fontId="13" fillId="2" borderId="2" xfId="1" applyNumberFormat="1" applyFont="1" applyFill="1" applyBorder="1"/>
    <xf numFmtId="165" fontId="13" fillId="2" borderId="0" xfId="1" applyNumberFormat="1" applyFont="1" applyFill="1" applyBorder="1"/>
    <xf numFmtId="0" fontId="4" fillId="0" borderId="0" xfId="0" applyFont="1" applyAlignment="1">
      <alignment horizontal="center" vertical="center" textRotation="90"/>
    </xf>
    <xf numFmtId="0" fontId="4" fillId="2" borderId="0" xfId="0" applyFont="1" applyFill="1" applyAlignment="1">
      <alignment horizontal="center" vertical="center" textRotation="90"/>
    </xf>
    <xf numFmtId="164" fontId="13" fillId="2" borderId="4" xfId="1" applyNumberFormat="1" applyFont="1" applyFill="1" applyBorder="1"/>
    <xf numFmtId="0" fontId="5" fillId="0" borderId="6" xfId="0" applyFont="1" applyBorder="1" applyAlignment="1">
      <alignment horizontal="right"/>
    </xf>
    <xf numFmtId="43" fontId="4" fillId="0" borderId="6" xfId="0" applyNumberFormat="1" applyFont="1" applyBorder="1"/>
    <xf numFmtId="43" fontId="4" fillId="0" borderId="9" xfId="0" applyNumberFormat="1" applyFont="1" applyBorder="1"/>
    <xf numFmtId="0" fontId="5" fillId="0" borderId="0" xfId="0" applyFont="1" applyAlignment="1">
      <alignment horizontal="right"/>
    </xf>
    <xf numFmtId="0" fontId="5" fillId="2" borderId="0" xfId="0" applyFont="1" applyFill="1"/>
    <xf numFmtId="0" fontId="5" fillId="2" borderId="0" xfId="0" applyFont="1" applyFill="1" applyAlignment="1">
      <alignment horizontal="right"/>
    </xf>
    <xf numFmtId="0" fontId="12" fillId="2" borderId="0" xfId="0" applyFont="1" applyFill="1" applyAlignment="1">
      <alignment horizontal="right"/>
    </xf>
    <xf numFmtId="164" fontId="13" fillId="2" borderId="2" xfId="1" applyNumberFormat="1" applyFont="1" applyFill="1" applyBorder="1" applyAlignment="1">
      <alignment horizontal="center"/>
    </xf>
    <xf numFmtId="165" fontId="13" fillId="2" borderId="0" xfId="1" applyNumberFormat="1" applyFont="1" applyFill="1" applyBorder="1" applyAlignment="1">
      <alignment horizontal="center"/>
    </xf>
    <xf numFmtId="164" fontId="13" fillId="2" borderId="2" xfId="1" applyNumberFormat="1" applyFont="1" applyFill="1" applyBorder="1" applyAlignment="1"/>
    <xf numFmtId="169" fontId="13" fillId="2" borderId="2" xfId="1" applyNumberFormat="1" applyFont="1" applyFill="1" applyBorder="1" applyAlignment="1">
      <alignment horizontal="right"/>
    </xf>
    <xf numFmtId="164" fontId="13" fillId="2" borderId="4" xfId="1" applyNumberFormat="1" applyFont="1" applyFill="1" applyBorder="1" applyAlignment="1">
      <alignment horizontal="center"/>
    </xf>
    <xf numFmtId="164" fontId="13" fillId="2" borderId="4" xfId="1" applyNumberFormat="1" applyFont="1" applyFill="1" applyBorder="1" applyAlignment="1"/>
    <xf numFmtId="169" fontId="13" fillId="2" borderId="4" xfId="1" applyNumberFormat="1" applyFont="1" applyFill="1" applyBorder="1" applyAlignment="1">
      <alignment horizontal="right"/>
    </xf>
    <xf numFmtId="43" fontId="7" fillId="2" borderId="0" xfId="1" applyFont="1" applyFill="1" applyBorder="1"/>
    <xf numFmtId="43" fontId="7" fillId="2" borderId="8" xfId="1" applyFont="1" applyFill="1" applyBorder="1"/>
    <xf numFmtId="43" fontId="7" fillId="2" borderId="6" xfId="0" applyNumberFormat="1" applyFont="1" applyFill="1" applyBorder="1"/>
    <xf numFmtId="43" fontId="7" fillId="2" borderId="9" xfId="0" applyNumberFormat="1" applyFont="1" applyFill="1" applyBorder="1"/>
    <xf numFmtId="0" fontId="7" fillId="0" borderId="0" xfId="0" applyFont="1" applyAlignment="1">
      <alignment horizontal="centerContinuous"/>
    </xf>
    <xf numFmtId="165" fontId="6" fillId="2" borderId="0" xfId="1" applyNumberFormat="1" applyFont="1" applyFill="1" applyAlignment="1">
      <alignment horizontal="center"/>
    </xf>
    <xf numFmtId="169" fontId="13" fillId="2" borderId="0" xfId="1" applyNumberFormat="1" applyFont="1" applyFill="1" applyBorder="1" applyAlignment="1">
      <alignment horizontal="center"/>
    </xf>
    <xf numFmtId="41" fontId="4" fillId="0" borderId="0" xfId="0" applyNumberFormat="1" applyFont="1"/>
    <xf numFmtId="43" fontId="7" fillId="2" borderId="0" xfId="0" applyNumberFormat="1" applyFont="1" applyFill="1"/>
    <xf numFmtId="44" fontId="4" fillId="0" borderId="0" xfId="0" applyNumberFormat="1" applyFont="1"/>
    <xf numFmtId="0" fontId="4" fillId="2" borderId="0" xfId="0" applyFont="1" applyFill="1" applyAlignment="1">
      <alignment horizontal="left" indent="1"/>
    </xf>
    <xf numFmtId="0" fontId="9" fillId="0" borderId="0" xfId="0" applyFont="1" applyAlignment="1">
      <alignment vertical="top" wrapText="1"/>
    </xf>
    <xf numFmtId="172" fontId="22" fillId="2" borderId="0" xfId="4" applyNumberFormat="1" applyFont="1" applyFill="1" applyBorder="1"/>
    <xf numFmtId="0" fontId="21" fillId="2" borderId="0" xfId="0" applyFont="1" applyFill="1" applyAlignment="1">
      <alignment horizontal="left" vertical="center"/>
    </xf>
    <xf numFmtId="172" fontId="23" fillId="2" borderId="0" xfId="4" applyNumberFormat="1" applyFont="1" applyFill="1" applyBorder="1"/>
    <xf numFmtId="165" fontId="17" fillId="0" borderId="0" xfId="1" applyNumberFormat="1" applyFont="1"/>
    <xf numFmtId="0" fontId="7" fillId="0" borderId="0" xfId="0" applyFont="1" applyAlignment="1">
      <alignment horizontal="centerContinuous" vertical="center"/>
    </xf>
    <xf numFmtId="0" fontId="24" fillId="0" borderId="0" xfId="0" applyFont="1"/>
    <xf numFmtId="0" fontId="2" fillId="2" borderId="0" xfId="0" applyFont="1" applyFill="1" applyAlignment="1">
      <alignment horizontal="centerContinuous" vertical="center"/>
    </xf>
    <xf numFmtId="164" fontId="7" fillId="0" borderId="4" xfId="1" applyNumberFormat="1" applyFont="1" applyBorder="1" applyAlignment="1">
      <alignment horizontal="center" vertical="center"/>
    </xf>
    <xf numFmtId="0" fontId="5" fillId="2" borderId="8" xfId="0" applyFont="1" applyFill="1" applyBorder="1" applyAlignment="1">
      <alignment horizontal="center"/>
    </xf>
    <xf numFmtId="44" fontId="4" fillId="0" borderId="0" xfId="2" applyFont="1"/>
    <xf numFmtId="0" fontId="7" fillId="2" borderId="0" xfId="0" applyFont="1" applyFill="1" applyAlignment="1">
      <alignment horizontal="left" indent="3"/>
    </xf>
    <xf numFmtId="9" fontId="7" fillId="3" borderId="0" xfId="3" applyFont="1" applyFill="1" applyBorder="1"/>
    <xf numFmtId="0" fontId="7" fillId="0" borderId="8" xfId="0" applyFont="1" applyBorder="1"/>
    <xf numFmtId="0" fontId="4" fillId="0" borderId="0" xfId="0" applyFont="1" applyAlignment="1">
      <alignment horizontal="left" indent="4"/>
    </xf>
    <xf numFmtId="165" fontId="4" fillId="0" borderId="0" xfId="1" applyNumberFormat="1" applyFont="1" applyFill="1" applyBorder="1"/>
    <xf numFmtId="9" fontId="4" fillId="3" borderId="0" xfId="3" applyFont="1" applyFill="1" applyBorder="1"/>
    <xf numFmtId="165" fontId="4" fillId="0" borderId="0" xfId="1" applyNumberFormat="1" applyFont="1" applyFill="1" applyBorder="1" applyAlignment="1">
      <alignment horizontal="center" vertical="center"/>
    </xf>
    <xf numFmtId="165" fontId="4" fillId="0" borderId="0" xfId="1" applyNumberFormat="1" applyFont="1" applyBorder="1"/>
    <xf numFmtId="0" fontId="15" fillId="2" borderId="0" xfId="0" applyFont="1" applyFill="1"/>
    <xf numFmtId="0" fontId="7" fillId="0" borderId="0" xfId="0" applyFont="1" applyAlignment="1">
      <alignment horizontal="left" indent="2"/>
    </xf>
    <xf numFmtId="173" fontId="4" fillId="2" borderId="0" xfId="1" applyNumberFormat="1" applyFont="1" applyFill="1"/>
    <xf numFmtId="9" fontId="7" fillId="3" borderId="0" xfId="3" applyFont="1" applyFill="1"/>
    <xf numFmtId="171" fontId="4" fillId="0" borderId="0" xfId="0" applyNumberFormat="1" applyFont="1"/>
    <xf numFmtId="0" fontId="7" fillId="0" borderId="0" xfId="0" applyFont="1" applyAlignment="1">
      <alignment horizontal="center" wrapText="1"/>
    </xf>
    <xf numFmtId="0" fontId="2" fillId="0" borderId="0" xfId="0" applyFont="1" applyAlignment="1">
      <alignment horizontal="center" wrapText="1"/>
    </xf>
    <xf numFmtId="0" fontId="26" fillId="0" borderId="0" xfId="0" applyFont="1"/>
    <xf numFmtId="0" fontId="26" fillId="2" borderId="0" xfId="0" applyFont="1" applyFill="1" applyAlignment="1">
      <alignment vertical="top"/>
    </xf>
    <xf numFmtId="169" fontId="4" fillId="3" borderId="0" xfId="3" applyNumberFormat="1" applyFont="1" applyFill="1"/>
    <xf numFmtId="169" fontId="7" fillId="0" borderId="4" xfId="3" applyNumberFormat="1" applyFont="1" applyBorder="1"/>
    <xf numFmtId="0" fontId="4" fillId="2" borderId="2" xfId="0" applyFont="1" applyFill="1" applyBorder="1"/>
    <xf numFmtId="169" fontId="6" fillId="2" borderId="0" xfId="1" applyNumberFormat="1" applyFont="1" applyFill="1"/>
    <xf numFmtId="0" fontId="2" fillId="4" borderId="0" xfId="0" applyFont="1" applyFill="1" applyAlignment="1">
      <alignment horizontal="center" vertical="center" wrapText="1"/>
    </xf>
    <xf numFmtId="0" fontId="7" fillId="0" borderId="0" xfId="0" applyFont="1" applyAlignment="1">
      <alignment horizontal="left" indent="3"/>
    </xf>
    <xf numFmtId="0" fontId="9" fillId="0" borderId="0" xfId="0" applyFont="1" applyAlignment="1">
      <alignment horizontal="left"/>
    </xf>
    <xf numFmtId="0" fontId="12" fillId="2" borderId="0" xfId="0" applyFont="1" applyFill="1" applyAlignment="1">
      <alignment horizontal="center"/>
    </xf>
    <xf numFmtId="0" fontId="12" fillId="0" borderId="3" xfId="0" applyFont="1" applyBorder="1" applyAlignment="1">
      <alignment horizontal="right"/>
    </xf>
    <xf numFmtId="174" fontId="4" fillId="0" borderId="0" xfId="0" applyNumberFormat="1" applyFont="1"/>
    <xf numFmtId="164" fontId="7" fillId="0" borderId="2" xfId="2" applyNumberFormat="1" applyFont="1" applyBorder="1"/>
    <xf numFmtId="9" fontId="7" fillId="0" borderId="2" xfId="3" applyFont="1" applyBorder="1" applyAlignment="1">
      <alignment horizontal="center"/>
    </xf>
    <xf numFmtId="164" fontId="7" fillId="0" borderId="4" xfId="2" applyNumberFormat="1" applyFont="1" applyBorder="1"/>
    <xf numFmtId="9" fontId="7" fillId="0" borderId="4" xfId="3" applyFont="1" applyBorder="1" applyAlignment="1">
      <alignment horizontal="center"/>
    </xf>
    <xf numFmtId="0" fontId="4" fillId="0" borderId="0" xfId="0" applyFont="1" applyAlignment="1">
      <alignment vertical="top"/>
    </xf>
    <xf numFmtId="43" fontId="4" fillId="0" borderId="0" xfId="1" applyFont="1"/>
    <xf numFmtId="0" fontId="4" fillId="0" borderId="0" xfId="0" applyFont="1" applyAlignment="1">
      <alignment wrapText="1"/>
    </xf>
    <xf numFmtId="164" fontId="7" fillId="0" borderId="10" xfId="2" applyNumberFormat="1" applyFont="1" applyBorder="1"/>
    <xf numFmtId="171" fontId="6" fillId="5" borderId="0" xfId="0" applyNumberFormat="1" applyFont="1" applyFill="1"/>
    <xf numFmtId="165" fontId="7" fillId="0" borderId="4" xfId="1" applyNumberFormat="1" applyFont="1" applyBorder="1"/>
    <xf numFmtId="164" fontId="7" fillId="0" borderId="0" xfId="2" applyNumberFormat="1" applyFont="1" applyFill="1" applyBorder="1"/>
    <xf numFmtId="164" fontId="13" fillId="2" borderId="0" xfId="2" applyNumberFormat="1" applyFont="1" applyFill="1" applyBorder="1"/>
    <xf numFmtId="169" fontId="13" fillId="2" borderId="0" xfId="3" applyNumberFormat="1" applyFont="1" applyFill="1" applyBorder="1"/>
    <xf numFmtId="164" fontId="6" fillId="2" borderId="0" xfId="2" applyNumberFormat="1" applyFont="1" applyFill="1" applyBorder="1"/>
    <xf numFmtId="164" fontId="6" fillId="2" borderId="6" xfId="2" applyNumberFormat="1" applyFont="1" applyFill="1" applyBorder="1"/>
    <xf numFmtId="164" fontId="13" fillId="2" borderId="6" xfId="2" applyNumberFormat="1" applyFont="1" applyFill="1" applyBorder="1"/>
    <xf numFmtId="0" fontId="7" fillId="2" borderId="0" xfId="0" applyFont="1" applyFill="1" applyAlignment="1">
      <alignment horizontal="left" wrapText="1" indent="3"/>
    </xf>
    <xf numFmtId="0" fontId="31" fillId="0" borderId="0" xfId="0" applyFont="1"/>
    <xf numFmtId="9" fontId="13" fillId="2" borderId="2" xfId="1" applyNumberFormat="1" applyFont="1" applyFill="1" applyBorder="1" applyAlignment="1">
      <alignment horizontal="right"/>
    </xf>
    <xf numFmtId="9" fontId="13" fillId="2" borderId="0" xfId="2" applyNumberFormat="1" applyFont="1" applyFill="1" applyBorder="1"/>
    <xf numFmtId="169" fontId="8" fillId="0" borderId="2" xfId="0" applyNumberFormat="1" applyFont="1" applyBorder="1"/>
    <xf numFmtId="164" fontId="13" fillId="2" borderId="0" xfId="1" applyNumberFormat="1" applyFont="1" applyFill="1" applyBorder="1"/>
    <xf numFmtId="0" fontId="13" fillId="0" borderId="0" xfId="0" applyFont="1" applyAlignment="1">
      <alignment horizontal="left"/>
    </xf>
    <xf numFmtId="0" fontId="37" fillId="0" borderId="3" xfId="0" applyFont="1" applyBorder="1" applyAlignment="1">
      <alignment horizontal="center"/>
    </xf>
    <xf numFmtId="169" fontId="35" fillId="0" borderId="0" xfId="2" applyNumberFormat="1" applyFont="1" applyFill="1" applyBorder="1"/>
    <xf numFmtId="164" fontId="13" fillId="0" borderId="0" xfId="2" applyNumberFormat="1" applyFont="1" applyFill="1"/>
    <xf numFmtId="164" fontId="13" fillId="0" borderId="0" xfId="2" applyNumberFormat="1" applyFont="1" applyFill="1" applyBorder="1"/>
    <xf numFmtId="0" fontId="18" fillId="0" borderId="0" xfId="0" applyFont="1" applyAlignment="1">
      <alignment vertical="top"/>
    </xf>
    <xf numFmtId="164" fontId="6" fillId="2" borderId="0" xfId="2" applyNumberFormat="1" applyFont="1" applyFill="1"/>
    <xf numFmtId="0" fontId="8" fillId="0" borderId="0" xfId="0" applyFont="1" applyAlignment="1">
      <alignment horizontal="left"/>
    </xf>
    <xf numFmtId="169" fontId="13" fillId="2" borderId="0" xfId="2" applyNumberFormat="1" applyFont="1" applyFill="1"/>
    <xf numFmtId="0" fontId="32" fillId="4" borderId="0" xfId="0" applyFont="1" applyFill="1" applyAlignment="1">
      <alignment horizontal="center" vertical="center" wrapText="1"/>
    </xf>
    <xf numFmtId="9" fontId="8" fillId="0" borderId="2" xfId="0" applyNumberFormat="1" applyFont="1" applyBorder="1"/>
    <xf numFmtId="165" fontId="4" fillId="2" borderId="0" xfId="1" applyNumberFormat="1" applyFont="1" applyFill="1" applyBorder="1"/>
    <xf numFmtId="164" fontId="7" fillId="0" borderId="2" xfId="2" applyNumberFormat="1" applyFont="1" applyFill="1" applyBorder="1"/>
    <xf numFmtId="165" fontId="4" fillId="0" borderId="0" xfId="1" applyNumberFormat="1" applyFont="1" applyFill="1"/>
    <xf numFmtId="8" fontId="13" fillId="0" borderId="0" xfId="0" applyNumberFormat="1" applyFont="1"/>
    <xf numFmtId="175" fontId="4" fillId="0" borderId="0" xfId="3" applyNumberFormat="1" applyFont="1"/>
    <xf numFmtId="9" fontId="6" fillId="2" borderId="0" xfId="3" applyFont="1" applyFill="1" applyBorder="1"/>
    <xf numFmtId="9" fontId="6" fillId="2" borderId="0" xfId="3" applyFont="1" applyFill="1"/>
    <xf numFmtId="10" fontId="4" fillId="0" borderId="0" xfId="3" applyNumberFormat="1" applyFont="1"/>
    <xf numFmtId="9" fontId="4" fillId="0" borderId="0" xfId="0" applyNumberFormat="1" applyFont="1"/>
    <xf numFmtId="164" fontId="7" fillId="2" borderId="0" xfId="2" applyNumberFormat="1" applyFont="1" applyFill="1" applyBorder="1"/>
    <xf numFmtId="0" fontId="15" fillId="0" borderId="0" xfId="0" applyFont="1" applyAlignment="1">
      <alignment horizontal="left" wrapText="1"/>
    </xf>
    <xf numFmtId="0" fontId="28" fillId="0" borderId="0" xfId="0" applyFont="1" applyAlignment="1">
      <alignment horizontal="left" vertical="top" wrapText="1"/>
    </xf>
    <xf numFmtId="0" fontId="7" fillId="0" borderId="0" xfId="0" applyFont="1" applyAlignment="1">
      <alignment horizontal="center"/>
    </xf>
    <xf numFmtId="0" fontId="7" fillId="0" borderId="8" xfId="0" applyFont="1" applyBorder="1" applyAlignment="1">
      <alignment horizontal="center"/>
    </xf>
    <xf numFmtId="0" fontId="2" fillId="2" borderId="0" xfId="0" applyFont="1" applyFill="1" applyAlignment="1">
      <alignment horizontal="center" vertical="center" wrapText="1"/>
    </xf>
    <xf numFmtId="0" fontId="7" fillId="2" borderId="0" xfId="0" applyFont="1" applyFill="1" applyAlignment="1">
      <alignment horizontal="center"/>
    </xf>
  </cellXfs>
  <cellStyles count="5">
    <cellStyle name="Comma" xfId="1" builtinId="3"/>
    <cellStyle name="Comma 2" xfId="4" xr:uid="{D3776650-E190-4E4E-B5BD-1BB8AF392DD4}"/>
    <cellStyle name="Currency" xfId="2" builtinId="4"/>
    <cellStyle name="Normal" xfId="0" builtinId="0"/>
    <cellStyle name="Percent" xfId="3" builtinId="5"/>
  </cellStyles>
  <dxfs count="1">
    <dxf>
      <font>
        <color rgb="FF9C0006"/>
      </font>
      <fill>
        <patternFill>
          <bgColor rgb="FFFFC7CE"/>
        </patternFill>
      </fill>
    </dxf>
  </dxfs>
  <tableStyles count="0" defaultTableStyle="TableStyleMedium2" defaultPivotStyle="PivotStyleLight16"/>
  <colors>
    <mruColors>
      <color rgb="FFE5E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60495-248B-4BA9-9176-A6211DFC947C}">
  <dimension ref="A1:S28"/>
  <sheetViews>
    <sheetView showGridLines="0" tabSelected="1" view="pageBreakPreview" zoomScaleNormal="100" zoomScaleSheetLayoutView="100" workbookViewId="0"/>
  </sheetViews>
  <sheetFormatPr defaultColWidth="3.5703125" defaultRowHeight="14.25" x14ac:dyDescent="0.2"/>
  <cols>
    <col min="1" max="1" width="7.5703125" style="8" bestFit="1" customWidth="1"/>
    <col min="2" max="2" width="3.5703125" style="8"/>
    <col min="3" max="3" width="4.42578125" style="8" customWidth="1"/>
    <col min="4" max="4" width="50.85546875" style="8" customWidth="1"/>
    <col min="5" max="11" width="15.140625" style="8" customWidth="1"/>
    <col min="12" max="12" width="2" style="8" customWidth="1"/>
    <col min="13" max="13" width="3.5703125" style="8"/>
    <col min="14" max="676" width="9.140625" style="8" customWidth="1"/>
    <col min="677" max="16384" width="3.5703125" style="8"/>
  </cols>
  <sheetData>
    <row r="1" spans="1:19" ht="21" customHeight="1" x14ac:dyDescent="0.2">
      <c r="A1" s="69"/>
      <c r="B1" s="210" t="s">
        <v>0</v>
      </c>
      <c r="C1" s="210"/>
      <c r="D1" s="210"/>
      <c r="E1" s="210"/>
      <c r="F1" s="210"/>
      <c r="G1" s="210"/>
    </row>
    <row r="2" spans="1:19" ht="26.25" x14ac:dyDescent="0.4">
      <c r="A2" s="70"/>
      <c r="B2" s="8" t="s">
        <v>1</v>
      </c>
    </row>
    <row r="3" spans="1:19" ht="14.25" customHeight="1" x14ac:dyDescent="0.2"/>
    <row r="4" spans="1:19" ht="14.25" customHeight="1" x14ac:dyDescent="0.2">
      <c r="C4" s="71"/>
    </row>
    <row r="5" spans="1:19" x14ac:dyDescent="0.2">
      <c r="C5" s="72"/>
      <c r="D5" s="5">
        <v>1</v>
      </c>
      <c r="E5" s="5">
        <v>2</v>
      </c>
      <c r="F5" s="5">
        <v>3</v>
      </c>
      <c r="G5" s="5">
        <v>4</v>
      </c>
      <c r="H5" s="5">
        <v>5</v>
      </c>
      <c r="I5" s="5">
        <v>6</v>
      </c>
      <c r="J5" s="5">
        <v>7</v>
      </c>
      <c r="K5" s="5">
        <v>8</v>
      </c>
      <c r="L5" s="26"/>
    </row>
    <row r="6" spans="1:19" ht="10.9" customHeight="1" x14ac:dyDescent="0.2">
      <c r="C6" s="73"/>
      <c r="D6" s="74"/>
      <c r="E6" s="74"/>
      <c r="F6" s="74"/>
      <c r="G6" s="74"/>
      <c r="H6" s="74"/>
      <c r="I6" s="74"/>
      <c r="J6" s="74"/>
      <c r="K6" s="74"/>
      <c r="L6" s="30"/>
    </row>
    <row r="7" spans="1:19" ht="39.75" x14ac:dyDescent="0.2">
      <c r="C7" s="73"/>
      <c r="D7" s="22"/>
      <c r="E7" s="160" t="s">
        <v>2</v>
      </c>
      <c r="F7" s="160" t="s">
        <v>3</v>
      </c>
      <c r="G7" s="160" t="s">
        <v>4</v>
      </c>
      <c r="H7" s="197" t="s">
        <v>5</v>
      </c>
      <c r="I7" s="160" t="s">
        <v>6</v>
      </c>
      <c r="J7" s="160" t="s">
        <v>7</v>
      </c>
      <c r="K7" s="160" t="s">
        <v>8</v>
      </c>
      <c r="L7" s="30"/>
    </row>
    <row r="8" spans="1:19" ht="15" x14ac:dyDescent="0.25">
      <c r="C8" s="28"/>
      <c r="D8" s="29" t="s">
        <v>9</v>
      </c>
      <c r="E8" s="75"/>
      <c r="F8" s="75"/>
      <c r="G8" s="75"/>
      <c r="H8" s="75"/>
      <c r="I8" s="75"/>
      <c r="J8" s="75"/>
      <c r="K8" s="75"/>
      <c r="L8" s="30"/>
    </row>
    <row r="9" spans="1:19" ht="15" x14ac:dyDescent="0.25">
      <c r="C9" s="73">
        <v>1</v>
      </c>
      <c r="D9" s="127" t="s">
        <v>10</v>
      </c>
      <c r="E9" s="179">
        <f>'T&amp;D Op Exp-Total'!E28</f>
        <v>567.42599999999993</v>
      </c>
      <c r="F9" s="179">
        <f>'T&amp;D Op Exp-Total'!F28</f>
        <v>146.06399999999999</v>
      </c>
      <c r="G9" s="179">
        <f>'T&amp;D Op Exp-Total'!G28</f>
        <v>133.60000000000002</v>
      </c>
      <c r="H9" s="194">
        <f>'T&amp;D Op Exp-Total'!H28</f>
        <v>567.42599999999993</v>
      </c>
      <c r="I9" s="179">
        <f>'T&amp;D Op Exp-Total'!I28</f>
        <v>566.79999999999995</v>
      </c>
      <c r="J9" s="179">
        <f>H9-I9</f>
        <v>0.62599999999997635</v>
      </c>
      <c r="K9" s="185"/>
      <c r="L9" s="30"/>
      <c r="S9" s="77"/>
    </row>
    <row r="10" spans="1:19" ht="15" x14ac:dyDescent="0.25">
      <c r="C10" s="73">
        <v>2</v>
      </c>
      <c r="D10" s="127" t="s">
        <v>11</v>
      </c>
      <c r="E10" s="180">
        <f>'Imp Port - Capital'!N18</f>
        <v>125.25948982801755</v>
      </c>
      <c r="F10" s="180">
        <f>'Imp Port - Capital'!O18</f>
        <v>35.601821700654334</v>
      </c>
      <c r="G10" s="180">
        <f>'Imp Port - Capital'!P18</f>
        <v>42.853741690000021</v>
      </c>
      <c r="H10" s="180">
        <f>'Imp Port - Capital'!Q18</f>
        <v>125.25948982801756</v>
      </c>
      <c r="I10" s="180">
        <f>'Imp Port - Capital'!R18</f>
        <v>125.5961351</v>
      </c>
      <c r="J10" s="180">
        <f>'Imp Port - Capital'!S18</f>
        <v>-0.33664527198243732</v>
      </c>
      <c r="K10" s="181"/>
      <c r="L10" s="30"/>
      <c r="N10" s="68"/>
      <c r="P10" s="77"/>
    </row>
    <row r="11" spans="1:19" ht="17.25" x14ac:dyDescent="0.25">
      <c r="C11" s="73">
        <v>3</v>
      </c>
      <c r="D11" s="76" t="s">
        <v>12</v>
      </c>
      <c r="E11" s="177">
        <f>E9+E10</f>
        <v>692.68548982801747</v>
      </c>
      <c r="F11" s="177">
        <f>F9+F10</f>
        <v>181.66582170065433</v>
      </c>
      <c r="G11" s="177">
        <f>G9+G10</f>
        <v>176.45374169000004</v>
      </c>
      <c r="H11" s="177">
        <f t="shared" ref="H11:I11" si="0">H9+H10</f>
        <v>692.68548982801747</v>
      </c>
      <c r="I11" s="177">
        <f t="shared" si="0"/>
        <v>692.39613509999992</v>
      </c>
      <c r="J11" s="177">
        <f>J9+J10</f>
        <v>0.28935472801753903</v>
      </c>
      <c r="K11" s="178">
        <f>J11/H11</f>
        <v>4.1772887156822224E-4</v>
      </c>
      <c r="L11" s="30"/>
    </row>
    <row r="12" spans="1:19" ht="15" x14ac:dyDescent="0.25">
      <c r="C12" s="73"/>
      <c r="D12" s="76"/>
      <c r="E12" s="36"/>
      <c r="F12" s="36"/>
      <c r="G12" s="36"/>
      <c r="H12" s="179"/>
      <c r="I12" s="179"/>
      <c r="J12" s="36"/>
      <c r="K12" s="36"/>
      <c r="L12" s="30"/>
    </row>
    <row r="13" spans="1:19" ht="17.25" x14ac:dyDescent="0.25">
      <c r="C13" s="189">
        <v>4</v>
      </c>
      <c r="D13" s="188" t="s">
        <v>13</v>
      </c>
      <c r="E13" s="202">
        <v>5.8</v>
      </c>
      <c r="F13" s="191">
        <v>0</v>
      </c>
      <c r="G13" s="191">
        <v>0</v>
      </c>
      <c r="H13" s="202">
        <v>5.8</v>
      </c>
      <c r="I13" s="202">
        <v>5.8</v>
      </c>
      <c r="J13" s="192"/>
      <c r="K13" s="190"/>
      <c r="L13" s="30"/>
      <c r="N13" s="68"/>
      <c r="P13" s="77"/>
    </row>
    <row r="14" spans="1:19" ht="17.25" x14ac:dyDescent="0.25">
      <c r="C14" s="73">
        <v>5</v>
      </c>
      <c r="D14" s="195" t="s">
        <v>14</v>
      </c>
      <c r="E14" s="177">
        <f>'Imp Port - Capital'!D18</f>
        <v>1207.1571741603702</v>
      </c>
      <c r="F14" s="177">
        <f>'Imp Port - Capital'!E18</f>
        <v>367.43798419983443</v>
      </c>
      <c r="G14" s="177">
        <f>'Imp Port - Capital'!F18</f>
        <v>201.84728016000523</v>
      </c>
      <c r="H14" s="177">
        <f>'Imp Port - Capital'!G18</f>
        <v>1207.15717416037</v>
      </c>
      <c r="I14" s="177">
        <f>'Imp Port - Capital'!H18</f>
        <v>684.05527016000747</v>
      </c>
      <c r="J14" s="177">
        <f>'Imp Port - Capital'!I18</f>
        <v>523.10190400036288</v>
      </c>
      <c r="K14" s="196">
        <f>J14/H14</f>
        <v>0.43333371593819409</v>
      </c>
      <c r="L14" s="30"/>
      <c r="N14" s="68"/>
    </row>
    <row r="15" spans="1:19" ht="15" x14ac:dyDescent="0.25">
      <c r="C15" s="28"/>
      <c r="D15" s="29"/>
      <c r="E15" s="78"/>
      <c r="F15" s="78"/>
      <c r="G15" s="78"/>
      <c r="H15" s="78"/>
      <c r="I15" s="78"/>
      <c r="J15" s="78"/>
      <c r="K15" s="78"/>
      <c r="L15" s="30"/>
    </row>
    <row r="16" spans="1:19" ht="15" x14ac:dyDescent="0.25">
      <c r="C16" s="28"/>
      <c r="D16" s="29"/>
      <c r="E16" s="78"/>
      <c r="F16" s="78"/>
      <c r="G16" s="78"/>
      <c r="H16" s="78"/>
      <c r="I16" s="78"/>
      <c r="J16" s="78"/>
      <c r="K16" s="78"/>
      <c r="L16" s="30"/>
    </row>
    <row r="17" spans="3:14" x14ac:dyDescent="0.2">
      <c r="C17" s="58"/>
      <c r="D17" s="59"/>
      <c r="E17" s="59"/>
      <c r="F17" s="59"/>
      <c r="G17" s="59"/>
      <c r="H17" s="59"/>
      <c r="I17" s="59"/>
      <c r="J17" s="59"/>
      <c r="K17" s="59"/>
      <c r="L17" s="60"/>
    </row>
    <row r="18" spans="3:14" x14ac:dyDescent="0.2">
      <c r="E18" s="79"/>
      <c r="F18" s="79"/>
      <c r="G18" s="79"/>
      <c r="H18" s="79"/>
      <c r="I18" s="79"/>
      <c r="J18" s="79"/>
      <c r="K18" s="79"/>
    </row>
    <row r="19" spans="3:14" x14ac:dyDescent="0.2">
      <c r="C19" s="80" t="s">
        <v>15</v>
      </c>
      <c r="D19" s="81"/>
      <c r="E19" s="79"/>
      <c r="F19" s="79"/>
      <c r="G19" s="79"/>
      <c r="H19" s="79"/>
      <c r="I19" s="79"/>
      <c r="J19" s="79"/>
      <c r="K19" s="79"/>
    </row>
    <row r="20" spans="3:14" x14ac:dyDescent="0.2">
      <c r="C20" s="155">
        <v>1</v>
      </c>
      <c r="D20" s="66" t="s">
        <v>16</v>
      </c>
      <c r="E20" s="79"/>
      <c r="F20" s="79"/>
      <c r="G20" s="79"/>
      <c r="H20" s="79"/>
      <c r="I20" s="79"/>
      <c r="J20" s="79"/>
      <c r="K20" s="79"/>
    </row>
    <row r="21" spans="3:14" x14ac:dyDescent="0.2">
      <c r="C21" s="155">
        <v>2</v>
      </c>
      <c r="D21" s="147" t="s">
        <v>17</v>
      </c>
      <c r="E21" s="68"/>
      <c r="F21" s="68"/>
      <c r="G21" s="68"/>
      <c r="H21" s="68"/>
      <c r="I21" s="68"/>
      <c r="J21" s="68"/>
      <c r="K21" s="68"/>
    </row>
    <row r="22" spans="3:14" s="134" customFormat="1" x14ac:dyDescent="0.2">
      <c r="C22" s="155">
        <v>3</v>
      </c>
      <c r="D22" s="147" t="s">
        <v>18</v>
      </c>
      <c r="E22" s="8"/>
      <c r="F22" s="8"/>
      <c r="G22" s="8"/>
      <c r="H22" s="8"/>
      <c r="I22" s="8"/>
      <c r="J22" s="8"/>
      <c r="K22" s="8"/>
      <c r="L22" s="8"/>
      <c r="M22" s="8"/>
      <c r="N22" s="8"/>
    </row>
    <row r="23" spans="3:14" ht="41.45" customHeight="1" x14ac:dyDescent="0.2">
      <c r="C23" s="155">
        <v>4</v>
      </c>
      <c r="D23" s="209" t="s">
        <v>19</v>
      </c>
      <c r="E23" s="209"/>
      <c r="F23" s="209"/>
      <c r="G23" s="209"/>
      <c r="H23" s="209"/>
      <c r="I23" s="209"/>
      <c r="J23" s="209"/>
      <c r="K23" s="209"/>
      <c r="L23" s="209"/>
    </row>
    <row r="24" spans="3:14" x14ac:dyDescent="0.2">
      <c r="C24" s="155">
        <v>5</v>
      </c>
      <c r="D24" s="63" t="s">
        <v>20</v>
      </c>
    </row>
    <row r="25" spans="3:14" x14ac:dyDescent="0.2">
      <c r="C25" s="155"/>
      <c r="G25" s="82"/>
      <c r="H25" s="82"/>
      <c r="I25" s="82"/>
      <c r="J25" s="82"/>
      <c r="K25" s="82"/>
    </row>
    <row r="26" spans="3:14" x14ac:dyDescent="0.2">
      <c r="E26" s="82"/>
      <c r="F26" s="82"/>
      <c r="G26" s="82"/>
      <c r="H26" s="82"/>
      <c r="I26" s="82"/>
      <c r="J26" s="82"/>
      <c r="K26" s="82"/>
    </row>
    <row r="27" spans="3:14" x14ac:dyDescent="0.2">
      <c r="E27" s="82"/>
      <c r="F27" s="82"/>
      <c r="G27" s="82"/>
      <c r="H27" s="82"/>
      <c r="I27" s="203"/>
      <c r="J27" s="82"/>
      <c r="K27" s="82"/>
    </row>
    <row r="28" spans="3:14" x14ac:dyDescent="0.2">
      <c r="E28" s="82"/>
      <c r="F28" s="82"/>
      <c r="G28" s="82"/>
      <c r="H28" s="82"/>
      <c r="I28" s="82"/>
      <c r="J28" s="82"/>
      <c r="K28" s="82"/>
    </row>
  </sheetData>
  <mergeCells count="2">
    <mergeCell ref="D23:L23"/>
    <mergeCell ref="B1:G1"/>
  </mergeCells>
  <pageMargins left="0.7" right="0.7" top="0.75" bottom="0.75" header="0.3" footer="0.3"/>
  <pageSetup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878D-EFA7-42E6-AEB0-C3742AB1E425}">
  <dimension ref="A1:V30"/>
  <sheetViews>
    <sheetView showGridLines="0" view="pageBreakPreview" zoomScaleNormal="100" zoomScaleSheetLayoutView="100" workbookViewId="0"/>
  </sheetViews>
  <sheetFormatPr defaultColWidth="3.5703125" defaultRowHeight="14.25" x14ac:dyDescent="0.2"/>
  <cols>
    <col min="1" max="1" width="7.5703125" style="22" customWidth="1"/>
    <col min="2" max="2" width="3.5703125" style="22"/>
    <col min="3" max="3" width="36.7109375" style="22" customWidth="1"/>
    <col min="4" max="10" width="15.7109375" style="22" customWidth="1"/>
    <col min="11" max="12" width="3.7109375" style="22" customWidth="1"/>
    <col min="13" max="13" width="36.7109375" style="22" customWidth="1"/>
    <col min="14" max="20" width="15.7109375" style="22" customWidth="1"/>
    <col min="21" max="21" width="1.7109375" style="22" customWidth="1"/>
    <col min="22" max="22" width="3.5703125" style="22"/>
    <col min="23" max="488" width="9.140625" style="22" customWidth="1"/>
    <col min="489" max="16384" width="3.5703125" style="22"/>
  </cols>
  <sheetData>
    <row r="1" spans="1:21" ht="22.15" customHeight="1" x14ac:dyDescent="0.25">
      <c r="A1" s="21"/>
      <c r="B1" s="21" t="s">
        <v>110</v>
      </c>
    </row>
    <row r="2" spans="1:21" ht="20.45" customHeight="1" x14ac:dyDescent="0.4">
      <c r="A2" s="23"/>
      <c r="B2" s="8" t="s">
        <v>1</v>
      </c>
    </row>
    <row r="3" spans="1:21" ht="26.25" x14ac:dyDescent="0.4">
      <c r="A3" s="23"/>
      <c r="B3" s="24"/>
    </row>
    <row r="4" spans="1:21" ht="26.25" x14ac:dyDescent="0.4">
      <c r="A4" s="23"/>
      <c r="B4" s="25"/>
      <c r="C4" s="5">
        <v>1</v>
      </c>
      <c r="D4" s="5">
        <v>2</v>
      </c>
      <c r="E4" s="5">
        <v>3</v>
      </c>
      <c r="F4" s="5">
        <v>4</v>
      </c>
      <c r="G4" s="5">
        <v>5</v>
      </c>
      <c r="H4" s="5">
        <v>6</v>
      </c>
      <c r="I4" s="5">
        <v>7</v>
      </c>
      <c r="J4" s="5">
        <v>8</v>
      </c>
      <c r="K4" s="26"/>
      <c r="L4" s="158"/>
      <c r="M4" s="5">
        <v>1</v>
      </c>
      <c r="N4" s="5">
        <v>2</v>
      </c>
      <c r="O4" s="5">
        <v>3</v>
      </c>
      <c r="P4" s="5">
        <v>4</v>
      </c>
      <c r="Q4" s="5"/>
      <c r="R4" s="5"/>
      <c r="S4" s="5">
        <v>5</v>
      </c>
      <c r="T4" s="5">
        <v>6</v>
      </c>
      <c r="U4" s="26"/>
    </row>
    <row r="5" spans="1:21" ht="15.95" customHeight="1" x14ac:dyDescent="0.25">
      <c r="B5" s="28"/>
      <c r="C5" s="29"/>
      <c r="D5" s="214" t="s">
        <v>111</v>
      </c>
      <c r="E5" s="214"/>
      <c r="F5" s="214"/>
      <c r="G5" s="214"/>
      <c r="H5" s="214"/>
      <c r="I5" s="214"/>
      <c r="J5" s="214"/>
      <c r="K5" s="30"/>
      <c r="M5" s="31"/>
      <c r="N5" s="214" t="s">
        <v>112</v>
      </c>
      <c r="O5" s="214"/>
      <c r="P5" s="214"/>
      <c r="Q5" s="214"/>
      <c r="R5" s="214"/>
      <c r="S5" s="214"/>
      <c r="T5" s="214"/>
      <c r="U5" s="30"/>
    </row>
    <row r="6" spans="1:21" ht="30" customHeight="1" x14ac:dyDescent="0.25">
      <c r="B6" s="28"/>
      <c r="C6" s="32" t="s">
        <v>113</v>
      </c>
      <c r="D6" s="160" t="s">
        <v>92</v>
      </c>
      <c r="E6" s="160" t="s">
        <v>100</v>
      </c>
      <c r="F6" s="160" t="s">
        <v>101</v>
      </c>
      <c r="G6" s="160" t="s">
        <v>25</v>
      </c>
      <c r="H6" s="160" t="s">
        <v>6</v>
      </c>
      <c r="I6" s="160" t="s">
        <v>102</v>
      </c>
      <c r="J6" s="160" t="s">
        <v>103</v>
      </c>
      <c r="K6" s="30"/>
      <c r="L6" s="28"/>
      <c r="M6" s="32" t="s">
        <v>113</v>
      </c>
      <c r="N6" s="160" t="s">
        <v>92</v>
      </c>
      <c r="O6" s="160" t="s">
        <v>167</v>
      </c>
      <c r="P6" s="160" t="s">
        <v>101</v>
      </c>
      <c r="Q6" s="160" t="s">
        <v>25</v>
      </c>
      <c r="R6" s="160" t="s">
        <v>6</v>
      </c>
      <c r="S6" s="160" t="s">
        <v>102</v>
      </c>
      <c r="T6" s="160" t="s">
        <v>103</v>
      </c>
      <c r="U6" s="30"/>
    </row>
    <row r="7" spans="1:21" x14ac:dyDescent="0.2">
      <c r="B7" s="28">
        <v>1</v>
      </c>
      <c r="C7" s="33" t="s">
        <v>47</v>
      </c>
      <c r="D7" s="34">
        <f>'CX Portfolio Summary'!D9+'CX Portfolio Summary'!D14+'CX Portfolio Summary'!D19</f>
        <v>351.55073844000003</v>
      </c>
      <c r="E7" s="34">
        <f>'CX Portfolio Summary'!E9+'CX Portfolio Summary'!E14+'CX Portfolio Summary'!E19</f>
        <v>97.809246701575006</v>
      </c>
      <c r="F7" s="34">
        <f>'CX Portfolio Summary'!F9+'CX Portfolio Summary'!F14+'CX Portfolio Summary'!F19</f>
        <v>57.848536050005279</v>
      </c>
      <c r="G7" s="34">
        <f>'CX Portfolio Summary'!G9+'CX Portfolio Summary'!G14+'CX Portfolio Summary'!G19</f>
        <v>351.55073844000003</v>
      </c>
      <c r="H7" s="34">
        <f>'CX Portfolio Summary'!H9+'CX Portfolio Summary'!H14+'CX Portfolio Summary'!H19</f>
        <v>249.75731337000758</v>
      </c>
      <c r="I7" s="34">
        <f>G7-H7</f>
        <v>101.79342506999245</v>
      </c>
      <c r="J7" s="35"/>
      <c r="K7" s="30"/>
      <c r="L7" s="28">
        <v>1</v>
      </c>
      <c r="M7" s="33" t="s">
        <v>47</v>
      </c>
      <c r="N7" s="34">
        <f>'CX Portfolio Summary'!D10+'CX Portfolio Summary'!D15+'CX Portfolio Summary'!D20</f>
        <v>21.435536254007189</v>
      </c>
      <c r="O7" s="34">
        <f>'CX Portfolio Summary'!E10+'CX Portfolio Summary'!E15+'CX Portfolio Summary'!E20</f>
        <v>2.4652287540071951</v>
      </c>
      <c r="P7" s="34">
        <f>'CX Portfolio Summary'!F10+'CX Portfolio Summary'!F15+'CX Portfolio Summary'!F20</f>
        <v>6.0453054099999868</v>
      </c>
      <c r="Q7" s="34">
        <f>'CX Portfolio Summary'!G10+'CX Portfolio Summary'!G15+'CX Portfolio Summary'!G20</f>
        <v>21.435536254007197</v>
      </c>
      <c r="R7" s="34">
        <f>'CX Portfolio Summary'!H10+'CX Portfolio Summary'!H15+'CX Portfolio Summary'!H20</f>
        <v>20.787267579999952</v>
      </c>
      <c r="S7" s="37">
        <f>Q7-R7</f>
        <v>0.64826867400724453</v>
      </c>
      <c r="T7" s="204"/>
      <c r="U7" s="30"/>
    </row>
    <row r="8" spans="1:21" x14ac:dyDescent="0.2">
      <c r="B8" s="28">
        <v>2</v>
      </c>
      <c r="C8" s="33" t="s">
        <v>104</v>
      </c>
      <c r="D8" s="34">
        <f>'Dx Portfolio Summary'!D9+'Dx Portfolio Summary'!D14+'Dx Portfolio Summary'!D19+'Dx Portfolio Summary'!D24</f>
        <v>273.92183125844269</v>
      </c>
      <c r="E8" s="34">
        <f>'Dx Portfolio Summary'!E9+'Dx Portfolio Summary'!E14+'Dx Portfolio Summary'!E19+'Dx Portfolio Summary'!E24</f>
        <v>90.493276716760576</v>
      </c>
      <c r="F8" s="34">
        <f>'Dx Portfolio Summary'!F9+'Dx Portfolio Summary'!F14+'Dx Portfolio Summary'!F19+'Dx Portfolio Summary'!F24</f>
        <v>53.767927639999925</v>
      </c>
      <c r="G8" s="34">
        <f>'Dx Portfolio Summary'!G9+'Dx Portfolio Summary'!G14+'Dx Portfolio Summary'!G19+'Dx Portfolio Summary'!G24</f>
        <v>273.92183125844269</v>
      </c>
      <c r="H8" s="34">
        <f>'Dx Portfolio Summary'!H9+'Dx Portfolio Summary'!H14+'Dx Portfolio Summary'!H19+'Dx Portfolio Summary'!H24</f>
        <v>139.35423241999987</v>
      </c>
      <c r="I8" s="34">
        <f t="shared" ref="I8:I13" si="0">G8-H8</f>
        <v>134.56759883844282</v>
      </c>
      <c r="J8" s="35"/>
      <c r="K8" s="30"/>
      <c r="L8" s="28">
        <v>2</v>
      </c>
      <c r="M8" s="33" t="s">
        <v>104</v>
      </c>
      <c r="N8" s="34">
        <f>'Dx Portfolio Summary'!D10+'Dx Portfolio Summary'!D15+'Dx Portfolio Summary'!D20+'Dx Portfolio Summary'!D25</f>
        <v>28.61020448465387</v>
      </c>
      <c r="O8" s="34">
        <f>'Dx Portfolio Summary'!E10+'Dx Portfolio Summary'!E15+'Dx Portfolio Summary'!E20+'Dx Portfolio Summary'!E25</f>
        <v>10.657758141111527</v>
      </c>
      <c r="P8" s="34">
        <f>'Dx Portfolio Summary'!F10+'Dx Portfolio Summary'!F15+'Dx Portfolio Summary'!F20+'Dx Portfolio Summary'!F25</f>
        <v>6.7301877500000078</v>
      </c>
      <c r="Q8" s="34">
        <f>'Dx Portfolio Summary'!G10+'Dx Portfolio Summary'!G15+'Dx Portfolio Summary'!G20+'Dx Portfolio Summary'!G25</f>
        <v>28.610204484653867</v>
      </c>
      <c r="R8" s="34">
        <f>'Dx Portfolio Summary'!H10+'Dx Portfolio Summary'!H15+'Dx Portfolio Summary'!H20+'Dx Portfolio Summary'!H25</f>
        <v>30.247144850000005</v>
      </c>
      <c r="S8" s="37">
        <f t="shared" ref="S8:S13" si="1">Q8-R8</f>
        <v>-1.6369403653461383</v>
      </c>
      <c r="T8" s="205"/>
      <c r="U8" s="30"/>
    </row>
    <row r="9" spans="1:21" x14ac:dyDescent="0.2">
      <c r="B9" s="28">
        <v>3</v>
      </c>
      <c r="C9" s="33" t="s">
        <v>105</v>
      </c>
      <c r="D9" s="34">
        <f>'Tx Portfolio Summary'!D9+'Tx Portfolio Summary'!D14+'Tx Portfolio Summary'!D19+'Tx Portfolio Summary'!D24</f>
        <v>113.79220099897913</v>
      </c>
      <c r="E9" s="34">
        <f>'Tx Portfolio Summary'!E9+'Tx Portfolio Summary'!E14+'Tx Portfolio Summary'!E19+'Tx Portfolio Summary'!E24</f>
        <v>29.56472122613129</v>
      </c>
      <c r="F9" s="34">
        <f>'Tx Portfolio Summary'!F9+'Tx Portfolio Summary'!F14+'Tx Portfolio Summary'!F19+'Tx Portfolio Summary'!F24</f>
        <v>32.06480251</v>
      </c>
      <c r="G9" s="34">
        <f>'Tx Portfolio Summary'!G9+'Tx Portfolio Summary'!G14+'Tx Portfolio Summary'!G19+'Tx Portfolio Summary'!G24</f>
        <v>113.79220099897911</v>
      </c>
      <c r="H9" s="34">
        <f>'Tx Portfolio Summary'!H9+'Tx Portfolio Summary'!H14+'Tx Portfolio Summary'!H19+'Tx Portfolio Summary'!H24</f>
        <v>87.146738909999996</v>
      </c>
      <c r="I9" s="34">
        <f t="shared" si="0"/>
        <v>26.645462088979116</v>
      </c>
      <c r="J9" s="35"/>
      <c r="K9" s="30"/>
      <c r="L9" s="28">
        <v>3</v>
      </c>
      <c r="M9" s="33" t="s">
        <v>105</v>
      </c>
      <c r="N9" s="34">
        <f>'Tx Portfolio Summary'!D10+'Tx Portfolio Summary'!D15+'Tx Portfolio Summary'!D20+'Tx Portfolio Summary'!D25</f>
        <v>9.364707770399999</v>
      </c>
      <c r="O9" s="34">
        <f>'Tx Portfolio Summary'!E10+'Tx Portfolio Summary'!E15+'Tx Portfolio Summary'!E20+'Tx Portfolio Summary'!E25</f>
        <v>4.9678327704000003</v>
      </c>
      <c r="P9" s="34">
        <f>'Tx Portfolio Summary'!F10+'Tx Portfolio Summary'!F15+'Tx Portfolio Summary'!F20+'Tx Portfolio Summary'!F25</f>
        <v>4.1896623400000061</v>
      </c>
      <c r="Q9" s="34">
        <f>'Tx Portfolio Summary'!G10+'Tx Portfolio Summary'!G15+'Tx Portfolio Summary'!G20+'Tx Portfolio Summary'!G25</f>
        <v>9.364707770399999</v>
      </c>
      <c r="R9" s="34">
        <f>'Tx Portfolio Summary'!H10+'Tx Portfolio Summary'!H15+'Tx Portfolio Summary'!H20+'Tx Portfolio Summary'!H25</f>
        <v>10.042587360000024</v>
      </c>
      <c r="S9" s="37">
        <f t="shared" si="1"/>
        <v>-0.6778795896000247</v>
      </c>
      <c r="T9" s="205"/>
      <c r="U9" s="30"/>
    </row>
    <row r="10" spans="1:21" x14ac:dyDescent="0.2">
      <c r="B10" s="28">
        <v>4</v>
      </c>
      <c r="C10" s="33" t="s">
        <v>114</v>
      </c>
      <c r="D10" s="34">
        <f>'Sub Portfolio Summary'!D8+'Sub Portfolio Summary'!D13+'Sub Portfolio Summary'!D18</f>
        <v>118.96027199999999</v>
      </c>
      <c r="E10" s="34">
        <f>'Sub Portfolio Summary'!E8+'Sub Portfolio Summary'!E13+'Sub Portfolio Summary'!E18</f>
        <v>36.068056632240712</v>
      </c>
      <c r="F10" s="34">
        <f>'Sub Portfolio Summary'!F8+'Sub Portfolio Summary'!F13+'Sub Portfolio Summary'!F18</f>
        <v>46.542691960000006</v>
      </c>
      <c r="G10" s="34">
        <f>'Sub Portfolio Summary'!G8+'Sub Portfolio Summary'!G13+'Sub Portfolio Summary'!G18</f>
        <v>118.960272</v>
      </c>
      <c r="H10" s="34">
        <f>'Sub Portfolio Summary'!H8+'Sub Portfolio Summary'!H13+'Sub Portfolio Summary'!H18</f>
        <v>116.02030789000003</v>
      </c>
      <c r="I10" s="34">
        <f t="shared" si="0"/>
        <v>2.9399641099999769</v>
      </c>
      <c r="J10" s="35"/>
      <c r="K10" s="30"/>
      <c r="L10" s="28">
        <v>4</v>
      </c>
      <c r="M10" s="33" t="s">
        <v>114</v>
      </c>
      <c r="N10" s="34">
        <f>'Sub Portfolio Summary'!D9+'Sub Portfolio Summary'!D14+'Sub Portfolio Summary'!D19</f>
        <v>28.557536629999984</v>
      </c>
      <c r="O10" s="34">
        <f>'Sub Portfolio Summary'!E9+'Sub Portfolio Summary'!E14+'Sub Portfolio Summary'!E19</f>
        <v>13.730025379999949</v>
      </c>
      <c r="P10" s="34">
        <f>'Sub Portfolio Summary'!F9+'Sub Portfolio Summary'!F14+'Sub Portfolio Summary'!F19</f>
        <v>14.739380120000011</v>
      </c>
      <c r="Q10" s="34">
        <f>'Sub Portfolio Summary'!G9+'Sub Portfolio Summary'!G14+'Sub Portfolio Summary'!G19</f>
        <v>28.557536629999991</v>
      </c>
      <c r="R10" s="34">
        <f>'Sub Portfolio Summary'!H9+'Sub Portfolio Summary'!H14+'Sub Portfolio Summary'!H19</f>
        <v>31.097938080000013</v>
      </c>
      <c r="S10" s="37">
        <f t="shared" si="1"/>
        <v>-2.5404014500000223</v>
      </c>
      <c r="T10" s="205"/>
      <c r="U10" s="30"/>
    </row>
    <row r="11" spans="1:21" x14ac:dyDescent="0.2">
      <c r="B11" s="28">
        <v>5</v>
      </c>
      <c r="C11" s="1" t="s">
        <v>107</v>
      </c>
      <c r="D11" s="34">
        <f>'CC&amp;B Portfolio Summary'!D8+'CC&amp;B Portfolio Summary'!D13+'CC&amp;B Portfolio Summary'!D18+'CC&amp;B Portfolio Summary'!D23</f>
        <v>28.922621880000001</v>
      </c>
      <c r="E11" s="34">
        <f>'CC&amp;B Portfolio Summary'!E8+'CC&amp;B Portfolio Summary'!E13+'CC&amp;B Portfolio Summary'!E18+'CC&amp;B Portfolio Summary'!E23</f>
        <v>6.2479659999999999</v>
      </c>
      <c r="F11" s="34">
        <f>'CC&amp;B Portfolio Summary'!F8+'CC&amp;B Portfolio Summary'!F13+'CC&amp;B Portfolio Summary'!F18+'CC&amp;B Portfolio Summary'!F23</f>
        <v>5.7667097300000112</v>
      </c>
      <c r="G11" s="34">
        <f>'CC&amp;B Portfolio Summary'!G8+'CC&amp;B Portfolio Summary'!G13+'CC&amp;B Portfolio Summary'!G18+'CC&amp;B Portfolio Summary'!G23</f>
        <v>28.922621880000001</v>
      </c>
      <c r="H11" s="34">
        <f>'CC&amp;B Portfolio Summary'!H8+'CC&amp;B Portfolio Summary'!H13+'CC&amp;B Portfolio Summary'!H18+'CC&amp;B Portfolio Summary'!H23</f>
        <v>12.254198420000012</v>
      </c>
      <c r="I11" s="34">
        <f t="shared" si="0"/>
        <v>16.668423459999989</v>
      </c>
      <c r="J11" s="35"/>
      <c r="K11" s="30"/>
      <c r="L11" s="28">
        <v>5</v>
      </c>
      <c r="M11" s="1" t="s">
        <v>107</v>
      </c>
      <c r="N11" s="34">
        <f>'CC&amp;B Portfolio Summary'!D9+'CC&amp;B Portfolio Summary'!D14+'CC&amp;B Portfolio Summary'!D19+'CC&amp;B Portfolio Summary'!D24</f>
        <v>3.5359920400000009</v>
      </c>
      <c r="O11" s="34">
        <f>'CC&amp;B Portfolio Summary'!E9+'CC&amp;B Portfolio Summary'!E14+'CC&amp;B Portfolio Summary'!E19+'CC&amp;B Portfolio Summary'!E24</f>
        <v>0.88399801000000011</v>
      </c>
      <c r="P11" s="34">
        <f>'CC&amp;B Portfolio Summary'!F9+'CC&amp;B Portfolio Summary'!F14+'CC&amp;B Portfolio Summary'!F19+'CC&amp;B Portfolio Summary'!F24</f>
        <v>1.2834542500000004</v>
      </c>
      <c r="Q11" s="34">
        <f>'CC&amp;B Portfolio Summary'!G9+'CC&amp;B Portfolio Summary'!G14+'CC&amp;B Portfolio Summary'!G19+'CC&amp;B Portfolio Summary'!G24</f>
        <v>3.53599204</v>
      </c>
      <c r="R11" s="34">
        <f>'CC&amp;B Portfolio Summary'!H9+'CC&amp;B Portfolio Summary'!H14+'CC&amp;B Portfolio Summary'!H19+'CC&amp;B Portfolio Summary'!H24</f>
        <v>3.2696177400000006</v>
      </c>
      <c r="S11" s="37">
        <f t="shared" si="1"/>
        <v>0.2663742999999994</v>
      </c>
      <c r="T11" s="205"/>
      <c r="U11" s="30"/>
    </row>
    <row r="12" spans="1:21" x14ac:dyDescent="0.2">
      <c r="B12" s="28">
        <v>6</v>
      </c>
      <c r="C12" s="33" t="s">
        <v>108</v>
      </c>
      <c r="D12" s="34">
        <f>'Enab Portfolio Summary'!D8+'Enab Portfolio Summary'!D13+'Enab Portfolio Summary'!D18+'Enab Portfolio Summary'!D23+'Enab Portfolio Summary'!D28+'Enab Portfolio Summary'!D33</f>
        <v>278.590058</v>
      </c>
      <c r="E12" s="34">
        <f>'Enab Portfolio Summary'!E8+'Enab Portfolio Summary'!E13+'Enab Portfolio Summary'!E18+'Enab Portfolio Summary'!E23+'Enab Portfolio Summary'!E28+'Enab Portfolio Summary'!E33</f>
        <v>99.696748966267364</v>
      </c>
      <c r="F12" s="34">
        <f>'Enab Portfolio Summary'!F8+'Enab Portfolio Summary'!F13+'Enab Portfolio Summary'!F18+'Enab Portfolio Summary'!F23+'Enab Portfolio Summary'!F28+'Enab Portfolio Summary'!F33</f>
        <v>5.3920964700000269</v>
      </c>
      <c r="G12" s="34">
        <f>'Enab Portfolio Summary'!G8+'Enab Portfolio Summary'!G13+'Enab Portfolio Summary'!G18+'Enab Portfolio Summary'!G23+'Enab Portfolio Summary'!G28+'Enab Portfolio Summary'!G33</f>
        <v>278.590058</v>
      </c>
      <c r="H12" s="34">
        <f>'Enab Portfolio Summary'!H8+'Enab Portfolio Summary'!H13+'Enab Portfolio Summary'!H18+'Enab Portfolio Summary'!H23+'Enab Portfolio Summary'!H28+'Enab Portfolio Summary'!H33</f>
        <v>78.93563230999996</v>
      </c>
      <c r="I12" s="34">
        <f t="shared" si="0"/>
        <v>199.65442569000004</v>
      </c>
      <c r="J12" s="35"/>
      <c r="K12" s="30"/>
      <c r="L12" s="28">
        <v>6</v>
      </c>
      <c r="M12" s="33" t="s">
        <v>108</v>
      </c>
      <c r="N12" s="34">
        <f>'Enab Portfolio Summary'!D9+'Enab Portfolio Summary'!D14+'Enab Portfolio Summary'!D19+'Enab Portfolio Summary'!D24+'Enab Portfolio Summary'!D29+'Enab Portfolio Summary'!D34</f>
        <v>20.838137600956159</v>
      </c>
      <c r="O12" s="34">
        <f>'Enab Portfolio Summary'!E9+'Enab Portfolio Summary'!E14+'Enab Portfolio Summary'!E19+'Enab Portfolio Summary'!E24+'Enab Portfolio Summary'!E29+'Enab Portfolio Summary'!E34</f>
        <v>-0.37889557683795783</v>
      </c>
      <c r="P12" s="34">
        <f>'Enab Portfolio Summary'!F9+'Enab Portfolio Summary'!F14+'Enab Portfolio Summary'!F19+'Enab Portfolio Summary'!F24+'Enab Portfolio Summary'!F29+'Enab Portfolio Summary'!F34</f>
        <v>7.6992907600000011</v>
      </c>
      <c r="Q12" s="34">
        <f>'Enab Portfolio Summary'!G9+'Enab Portfolio Summary'!G14+'Enab Portfolio Summary'!G19+'Enab Portfolio Summary'!G24+'Enab Portfolio Summary'!G29+'Enab Portfolio Summary'!G34</f>
        <v>20.838137600956159</v>
      </c>
      <c r="R12" s="34">
        <f>'Enab Portfolio Summary'!H9+'Enab Portfolio Summary'!H14+'Enab Portfolio Summary'!H19+'Enab Portfolio Summary'!H24+'Enab Portfolio Summary'!H29+'Enab Portfolio Summary'!H34</f>
        <v>20.62240143</v>
      </c>
      <c r="S12" s="37">
        <f t="shared" si="1"/>
        <v>0.21573617095615916</v>
      </c>
      <c r="T12" s="205"/>
      <c r="U12" s="30"/>
    </row>
    <row r="13" spans="1:21" x14ac:dyDescent="0.2">
      <c r="B13" s="28">
        <v>7</v>
      </c>
      <c r="C13" s="33" t="s">
        <v>90</v>
      </c>
      <c r="D13" s="38">
        <f>'SS Portfolio Summary'!D8+'SS Portfolio Summary'!D18+'SS Portfolio Summary'!D13+'SS Portfolio Summary'!D23+'SS Portfolio Summary'!D28+'SS Portfolio Summary'!D33</f>
        <v>17.749703069999995</v>
      </c>
      <c r="E13" s="38">
        <f>'SS Portfolio Summary'!E8+'SS Portfolio Summary'!E13+'SS Portfolio Summary'!E18+'SS Portfolio Summary'!E23+'SS Portfolio Summary'!E28+'SS Portfolio Summary'!E33</f>
        <v>0.35330159999999999</v>
      </c>
      <c r="F13" s="38">
        <f>'SS Portfolio Summary'!F8+'SS Portfolio Summary'!F13+'SS Portfolio Summary'!F18+'SS Portfolio Summary'!F23+'SS Portfolio Summary'!F28+'SS Portfolio Summary'!F33</f>
        <v>0.46451580000000009</v>
      </c>
      <c r="G13" s="38">
        <f>'SS Portfolio Summary'!G8+'SS Portfolio Summary'!G13+'SS Portfolio Summary'!G18+'SS Portfolio Summary'!G23+'SS Portfolio Summary'!G28+'SS Portfolio Summary'!G33</f>
        <v>17.749703069999995</v>
      </c>
      <c r="H13" s="38">
        <f>'SS Portfolio Summary'!H8+'SS Portfolio Summary'!H13+'SS Portfolio Summary'!H18+'SS Portfolio Summary'!H23+'SS Portfolio Summary'!H28+'SS Portfolio Summary'!H33</f>
        <v>0.58684684000000009</v>
      </c>
      <c r="I13" s="34">
        <f t="shared" si="0"/>
        <v>17.162856229999996</v>
      </c>
      <c r="J13" s="39"/>
      <c r="K13" s="30"/>
      <c r="L13" s="28">
        <v>7</v>
      </c>
      <c r="M13" s="33" t="s">
        <v>90</v>
      </c>
      <c r="N13" s="38">
        <f>'SS Portfolio Summary'!D9+'SS Portfolio Summary'!D19+'SS Portfolio Summary'!D14+'SS Portfolio Summary'!D24+'SS Portfolio Summary'!D29+'SS Portfolio Summary'!D34</f>
        <v>10.46130662</v>
      </c>
      <c r="O13" s="38">
        <f>'SS Portfolio Summary'!E9+'SS Portfolio Summary'!E14+'SS Portfolio Summary'!E19+'SS Portfolio Summary'!E24+'SS Portfolio Summary'!E29+'SS Portfolio Summary'!E34</f>
        <v>2.5777992866666675</v>
      </c>
      <c r="P13" s="38">
        <f>'SS Portfolio Summary'!F9+'SS Portfolio Summary'!F14+'SS Portfolio Summary'!F19+'SS Portfolio Summary'!F24+'SS Portfolio Summary'!F29+'SS Portfolio Summary'!F34</f>
        <v>2.16646106</v>
      </c>
      <c r="Q13" s="38">
        <f>'SS Portfolio Summary'!G9+'SS Portfolio Summary'!G14+'SS Portfolio Summary'!G19+'SS Portfolio Summary'!G24+'SS Portfolio Summary'!G29+'SS Portfolio Summary'!G34</f>
        <v>10.46130662</v>
      </c>
      <c r="R13" s="38">
        <f>'SS Portfolio Summary'!H9+'SS Portfolio Summary'!H14+'SS Portfolio Summary'!H19+'SS Portfolio Summary'!H24+'SS Portfolio Summary'!H29+'SS Portfolio Summary'!H34</f>
        <v>9.5291780599999996</v>
      </c>
      <c r="S13" s="37">
        <f t="shared" si="1"/>
        <v>0.93212856000000066</v>
      </c>
      <c r="T13" s="205"/>
      <c r="U13" s="30"/>
    </row>
    <row r="14" spans="1:21" ht="15" x14ac:dyDescent="0.25">
      <c r="B14" s="28">
        <v>8</v>
      </c>
      <c r="C14" s="29" t="s">
        <v>42</v>
      </c>
      <c r="D14" s="40">
        <f>SUM(D7:D13)</f>
        <v>1183.4874256474218</v>
      </c>
      <c r="E14" s="40">
        <f>SUM(E7:E13)</f>
        <v>360.23331784297494</v>
      </c>
      <c r="F14" s="40">
        <f>SUM(F7:F13)</f>
        <v>201.84728016000523</v>
      </c>
      <c r="G14" s="41">
        <f t="shared" ref="G14:H14" si="2">SUM(G7:G13)</f>
        <v>1183.4874256474216</v>
      </c>
      <c r="H14" s="41">
        <f t="shared" si="2"/>
        <v>684.05527016000747</v>
      </c>
      <c r="I14" s="41">
        <f>SUM(I7:I13)</f>
        <v>499.43215548741443</v>
      </c>
      <c r="J14" s="42">
        <f>I14/G14</f>
        <v>0.42200039025695796</v>
      </c>
      <c r="K14" s="30"/>
      <c r="L14" s="28">
        <v>8</v>
      </c>
      <c r="M14" s="29" t="s">
        <v>42</v>
      </c>
      <c r="N14" s="40">
        <f>SUM(N7:N13)</f>
        <v>122.8034214000172</v>
      </c>
      <c r="O14" s="40">
        <f>SUM(O7:O13)</f>
        <v>34.903746765347385</v>
      </c>
      <c r="P14" s="40">
        <f>SUM(P7:P13)</f>
        <v>42.853741690000021</v>
      </c>
      <c r="Q14" s="41">
        <f t="shared" ref="Q14:R14" si="3">SUM(Q7:Q13)</f>
        <v>122.80342140001721</v>
      </c>
      <c r="R14" s="41">
        <f t="shared" si="3"/>
        <v>125.5961351</v>
      </c>
      <c r="S14" s="43">
        <f>SUM(S7:S13)</f>
        <v>-2.7927136999827815</v>
      </c>
      <c r="T14" s="44">
        <f>S14/Q14</f>
        <v>-2.2741334631759615E-2</v>
      </c>
      <c r="U14" s="30"/>
    </row>
    <row r="15" spans="1:21" ht="15" x14ac:dyDescent="0.25">
      <c r="B15" s="28"/>
      <c r="C15" s="33"/>
      <c r="D15" s="45"/>
      <c r="E15" s="45"/>
      <c r="F15" s="46"/>
      <c r="G15" s="46"/>
      <c r="H15" s="46"/>
      <c r="I15" s="35"/>
      <c r="J15" s="35"/>
      <c r="K15" s="30"/>
      <c r="L15" s="28"/>
      <c r="M15" s="33"/>
      <c r="N15" s="45"/>
      <c r="O15" s="45"/>
      <c r="P15" s="47"/>
      <c r="Q15" s="47"/>
      <c r="R15" s="47"/>
      <c r="S15" s="48"/>
      <c r="T15" s="47"/>
      <c r="U15" s="30"/>
    </row>
    <row r="16" spans="1:21" ht="15" x14ac:dyDescent="0.25">
      <c r="B16" s="28">
        <v>9</v>
      </c>
      <c r="C16" s="29" t="s">
        <v>115</v>
      </c>
      <c r="D16" s="45"/>
      <c r="E16" s="45"/>
      <c r="F16" s="35"/>
      <c r="G16" s="35"/>
      <c r="H16" s="35"/>
      <c r="I16" s="35"/>
      <c r="J16" s="35"/>
      <c r="K16" s="30"/>
      <c r="L16" s="28">
        <v>9</v>
      </c>
      <c r="M16" s="29" t="s">
        <v>115</v>
      </c>
      <c r="N16" s="45"/>
      <c r="O16" s="45"/>
      <c r="P16" s="47"/>
      <c r="Q16" s="47"/>
      <c r="R16" s="47"/>
      <c r="S16" s="48"/>
      <c r="T16" s="47"/>
      <c r="U16" s="30"/>
    </row>
    <row r="17" spans="2:22" x14ac:dyDescent="0.2">
      <c r="B17" s="28">
        <v>10</v>
      </c>
      <c r="C17" s="33" t="s">
        <v>43</v>
      </c>
      <c r="D17" s="49">
        <f>(D14)*0.02</f>
        <v>23.669748512948438</v>
      </c>
      <c r="E17" s="49">
        <f>(E14)*0.02</f>
        <v>7.2046663568594989</v>
      </c>
      <c r="F17" s="49"/>
      <c r="G17" s="49">
        <f>(G14)*0.02</f>
        <v>23.669748512948431</v>
      </c>
      <c r="H17" s="49"/>
      <c r="I17" s="49">
        <f>G17-H17</f>
        <v>23.669748512948431</v>
      </c>
      <c r="J17" s="50"/>
      <c r="K17" s="30"/>
      <c r="L17" s="28">
        <v>10</v>
      </c>
      <c r="M17" s="33" t="s">
        <v>43</v>
      </c>
      <c r="N17" s="49">
        <f>(N14)*0.02</f>
        <v>2.4560684280003442</v>
      </c>
      <c r="O17" s="49">
        <f>(O14)*0.02</f>
        <v>0.69807493530694775</v>
      </c>
      <c r="P17" s="49">
        <v>0</v>
      </c>
      <c r="Q17" s="49">
        <f>(Q14)*0.02</f>
        <v>2.4560684280003442</v>
      </c>
      <c r="R17" s="49">
        <v>0</v>
      </c>
      <c r="S17" s="51">
        <f>Q17-R17</f>
        <v>2.4560684280003442</v>
      </c>
      <c r="T17" s="50"/>
      <c r="U17" s="30"/>
    </row>
    <row r="18" spans="2:22" ht="15.75" thickBot="1" x14ac:dyDescent="0.3">
      <c r="B18" s="28">
        <v>11</v>
      </c>
      <c r="C18" s="29" t="s">
        <v>116</v>
      </c>
      <c r="D18" s="52">
        <f>SUM(D14:D17)</f>
        <v>1207.1571741603702</v>
      </c>
      <c r="E18" s="52">
        <f>SUM(E14:E17)</f>
        <v>367.43798419983443</v>
      </c>
      <c r="F18" s="52">
        <f>SUM(F14:F17)</f>
        <v>201.84728016000523</v>
      </c>
      <c r="G18" s="52">
        <f t="shared" ref="G18:H18" si="4">SUM(G14:G17)</f>
        <v>1207.15717416037</v>
      </c>
      <c r="H18" s="52">
        <f t="shared" si="4"/>
        <v>684.05527016000747</v>
      </c>
      <c r="I18" s="52">
        <f>SUM(I14:I17)</f>
        <v>523.10190400036288</v>
      </c>
      <c r="J18" s="53">
        <f>I18/G18</f>
        <v>0.43333371593819409</v>
      </c>
      <c r="K18" s="30"/>
      <c r="L18" s="28">
        <v>11</v>
      </c>
      <c r="M18" s="29" t="s">
        <v>116</v>
      </c>
      <c r="N18" s="52">
        <f>SUM(N14:N17)</f>
        <v>125.25948982801755</v>
      </c>
      <c r="O18" s="52">
        <f>SUM(O14:O17)</f>
        <v>35.601821700654334</v>
      </c>
      <c r="P18" s="52">
        <f>SUM(P14:P17)</f>
        <v>42.853741690000021</v>
      </c>
      <c r="Q18" s="52">
        <f t="shared" ref="Q18:R18" si="5">SUM(Q14:Q17)</f>
        <v>125.25948982801756</v>
      </c>
      <c r="R18" s="52">
        <f t="shared" si="5"/>
        <v>125.5961351</v>
      </c>
      <c r="S18" s="54">
        <f>SUM(S14:S17)</f>
        <v>-0.33664527198243732</v>
      </c>
      <c r="T18" s="53">
        <f>S18/Q18</f>
        <v>-2.6875829723133505E-3</v>
      </c>
      <c r="U18" s="30"/>
      <c r="V18" s="56"/>
    </row>
    <row r="19" spans="2:22" ht="15" thickTop="1" x14ac:dyDescent="0.2">
      <c r="B19" s="57"/>
      <c r="K19" s="30"/>
      <c r="U19" s="30"/>
    </row>
    <row r="20" spans="2:22" x14ac:dyDescent="0.2">
      <c r="B20" s="58"/>
      <c r="C20" s="59"/>
      <c r="D20" s="59"/>
      <c r="E20" s="59"/>
      <c r="F20" s="59"/>
      <c r="G20" s="59"/>
      <c r="H20" s="59"/>
      <c r="I20" s="59"/>
      <c r="J20" s="59"/>
      <c r="K20" s="60"/>
      <c r="L20" s="59"/>
      <c r="M20" s="59"/>
      <c r="N20" s="59"/>
      <c r="O20" s="59"/>
      <c r="P20" s="59"/>
      <c r="Q20" s="59"/>
      <c r="R20" s="59"/>
      <c r="S20" s="59"/>
      <c r="T20" s="59"/>
      <c r="U20" s="60"/>
    </row>
    <row r="21" spans="2:22" ht="14.65" customHeight="1" x14ac:dyDescent="0.2">
      <c r="D21" s="61"/>
      <c r="E21" s="61"/>
      <c r="F21" s="61"/>
      <c r="G21" s="61"/>
      <c r="H21" s="61"/>
      <c r="I21" s="61"/>
      <c r="J21" s="61"/>
      <c r="N21" s="62"/>
      <c r="O21" s="62"/>
      <c r="P21" s="62"/>
      <c r="Q21" s="62"/>
      <c r="R21" s="62"/>
      <c r="S21" s="62"/>
      <c r="T21" s="61"/>
      <c r="U21" s="61"/>
    </row>
    <row r="22" spans="2:22" x14ac:dyDescent="0.2">
      <c r="B22" s="80" t="s">
        <v>15</v>
      </c>
      <c r="C22" s="81"/>
    </row>
    <row r="23" spans="2:22" x14ac:dyDescent="0.2">
      <c r="B23" s="155">
        <v>3</v>
      </c>
      <c r="C23" s="147" t="s">
        <v>18</v>
      </c>
      <c r="D23" s="62"/>
      <c r="E23" s="62"/>
      <c r="F23" s="62"/>
      <c r="G23" s="62"/>
      <c r="H23" s="62"/>
      <c r="N23" s="62"/>
      <c r="O23" s="62"/>
      <c r="P23" s="62"/>
      <c r="Q23" s="62"/>
      <c r="R23" s="62"/>
      <c r="S23" s="62"/>
    </row>
    <row r="24" spans="2:22" x14ac:dyDescent="0.2">
      <c r="B24" s="155">
        <v>14</v>
      </c>
      <c r="C24" s="147" t="s">
        <v>117</v>
      </c>
      <c r="D24" s="62"/>
      <c r="E24" s="62"/>
      <c r="F24" s="62"/>
      <c r="G24" s="62"/>
      <c r="H24" s="62"/>
      <c r="I24" s="62"/>
      <c r="N24" s="62"/>
      <c r="O24" s="62"/>
    </row>
    <row r="25" spans="2:22" x14ac:dyDescent="0.2">
      <c r="C25" s="63"/>
      <c r="D25" s="62"/>
      <c r="E25" s="62"/>
      <c r="N25" s="62"/>
      <c r="O25" s="62"/>
    </row>
    <row r="26" spans="2:22" ht="11.45" customHeight="1" x14ac:dyDescent="0.2">
      <c r="D26" s="62"/>
      <c r="E26" s="62"/>
      <c r="N26" s="62"/>
      <c r="O26" s="62"/>
    </row>
    <row r="27" spans="2:22" x14ac:dyDescent="0.2">
      <c r="D27" s="62"/>
      <c r="E27" s="62"/>
      <c r="N27" s="62"/>
      <c r="O27" s="62"/>
    </row>
    <row r="28" spans="2:22" x14ac:dyDescent="0.2">
      <c r="D28" s="62"/>
      <c r="E28" s="62"/>
      <c r="N28" s="62"/>
      <c r="O28" s="62"/>
    </row>
    <row r="29" spans="2:22" x14ac:dyDescent="0.2">
      <c r="D29" s="62"/>
      <c r="E29" s="62"/>
      <c r="N29" s="62"/>
      <c r="O29" s="62"/>
    </row>
    <row r="30" spans="2:22" x14ac:dyDescent="0.2">
      <c r="D30" s="62"/>
      <c r="E30" s="62"/>
      <c r="N30" s="62"/>
      <c r="O30" s="62"/>
    </row>
  </sheetData>
  <mergeCells count="2">
    <mergeCell ref="D5:J5"/>
    <mergeCell ref="N5:T5"/>
  </mergeCells>
  <phoneticPr fontId="30" type="noConversion"/>
  <pageMargins left="0.7" right="0.7" top="0.75" bottom="0.75" header="0.3" footer="0.3"/>
  <pageSetup scale="2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9CE83-5F38-4B01-8F03-011121223596}">
  <sheetPr>
    <tabColor rgb="FF00B050"/>
  </sheetPr>
  <dimension ref="A1:D1"/>
  <sheetViews>
    <sheetView workbookViewId="0"/>
  </sheetViews>
  <sheetFormatPr defaultRowHeight="15" x14ac:dyDescent="0.25"/>
  <sheetData>
    <row r="1" spans="1:4" x14ac:dyDescent="0.25">
      <c r="A1" t="s">
        <v>118</v>
      </c>
      <c r="B1" t="s">
        <v>119</v>
      </c>
      <c r="C1" t="s">
        <v>120</v>
      </c>
      <c r="D1" t="s">
        <v>121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0EA7-0A0E-4845-8A26-BC7B18633CBD}">
  <dimension ref="A1:K60"/>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4.28515625" style="8" customWidth="1"/>
    <col min="13" max="16384" width="9.140625" style="8"/>
  </cols>
  <sheetData>
    <row r="1" spans="1:11" ht="20.25" x14ac:dyDescent="0.3">
      <c r="A1" s="64"/>
      <c r="B1" s="21" t="s">
        <v>122</v>
      </c>
      <c r="D1" s="65"/>
      <c r="E1" s="65"/>
    </row>
    <row r="2" spans="1:11" ht="16.149999999999999" customHeight="1" x14ac:dyDescent="0.25">
      <c r="B2" s="66" t="s">
        <v>1</v>
      </c>
      <c r="D2" s="32"/>
      <c r="E2" s="32"/>
    </row>
    <row r="3" spans="1:11" ht="15" x14ac:dyDescent="0.25">
      <c r="B3" s="63"/>
      <c r="D3" s="32"/>
      <c r="E3" s="32"/>
    </row>
    <row r="4" spans="1:11" ht="15" x14ac:dyDescent="0.25">
      <c r="B4" s="63"/>
      <c r="D4" s="32"/>
      <c r="E4" s="32"/>
    </row>
    <row r="5" spans="1:11" x14ac:dyDescent="0.2">
      <c r="B5" s="2"/>
      <c r="C5" s="3"/>
      <c r="D5" s="5"/>
      <c r="E5" s="4"/>
      <c r="F5" s="5"/>
      <c r="G5" s="5"/>
      <c r="H5" s="5"/>
      <c r="I5" s="5"/>
      <c r="J5" s="5"/>
      <c r="K5" s="6"/>
    </row>
    <row r="6" spans="1:11" x14ac:dyDescent="0.2">
      <c r="B6" s="7"/>
      <c r="C6" s="74">
        <v>1</v>
      </c>
      <c r="D6" s="74">
        <v>2</v>
      </c>
      <c r="E6" s="74">
        <v>3</v>
      </c>
      <c r="F6" s="74">
        <v>4</v>
      </c>
      <c r="G6" s="74">
        <v>5</v>
      </c>
      <c r="H6" s="74">
        <v>6</v>
      </c>
      <c r="I6" s="74">
        <v>7</v>
      </c>
      <c r="J6" s="74">
        <v>8</v>
      </c>
      <c r="K6" s="9"/>
    </row>
    <row r="7" spans="1:11" ht="43.9" customHeight="1" x14ac:dyDescent="0.2">
      <c r="B7" s="10"/>
      <c r="C7" s="11" t="s">
        <v>123</v>
      </c>
      <c r="D7" s="160" t="s">
        <v>92</v>
      </c>
      <c r="E7" s="160" t="s">
        <v>100</v>
      </c>
      <c r="F7" s="160" t="s">
        <v>101</v>
      </c>
      <c r="G7" s="160" t="s">
        <v>25</v>
      </c>
      <c r="H7" s="160" t="s">
        <v>6</v>
      </c>
      <c r="I7" s="160" t="s">
        <v>124</v>
      </c>
      <c r="J7" s="160" t="s">
        <v>125</v>
      </c>
      <c r="K7" s="9"/>
    </row>
    <row r="8" spans="1:11" s="32" customFormat="1" ht="15" x14ac:dyDescent="0.25">
      <c r="B8" s="10">
        <v>1</v>
      </c>
      <c r="C8" s="161" t="s">
        <v>126</v>
      </c>
      <c r="D8" s="176">
        <f>SUM(D9:D11)</f>
        <v>203.55073844</v>
      </c>
      <c r="E8" s="176">
        <f>SUM(E9:E11)</f>
        <v>45.355744000000001</v>
      </c>
      <c r="F8" s="176">
        <f>SUM(F9:F11)</f>
        <v>39.464175609999984</v>
      </c>
      <c r="G8" s="176">
        <f>SUM(G9:G11)</f>
        <v>203.55073843999998</v>
      </c>
      <c r="H8" s="176">
        <f>SUM(H9:H11)</f>
        <v>142.08912979999999</v>
      </c>
      <c r="I8" s="176">
        <f>G8-H8</f>
        <v>61.46160863999998</v>
      </c>
      <c r="J8" s="140"/>
      <c r="K8" s="141"/>
    </row>
    <row r="9" spans="1:11" x14ac:dyDescent="0.2">
      <c r="B9" s="10">
        <v>2</v>
      </c>
      <c r="C9" s="142" t="s">
        <v>127</v>
      </c>
      <c r="D9" s="143">
        <v>203.55073844</v>
      </c>
      <c r="E9" s="143">
        <v>45.355744000000001</v>
      </c>
      <c r="F9" s="143">
        <v>39.464175609999984</v>
      </c>
      <c r="G9" s="143">
        <v>203.55073843999998</v>
      </c>
      <c r="H9" s="143">
        <v>142.08912979999999</v>
      </c>
      <c r="I9" s="143"/>
      <c r="J9" s="144"/>
      <c r="K9" s="9"/>
    </row>
    <row r="10" spans="1:11" x14ac:dyDescent="0.2">
      <c r="B10" s="10">
        <v>3</v>
      </c>
      <c r="C10" s="142" t="s">
        <v>128</v>
      </c>
      <c r="D10" s="143">
        <v>0</v>
      </c>
      <c r="E10" s="143">
        <v>0</v>
      </c>
      <c r="F10" s="143">
        <v>0</v>
      </c>
      <c r="G10" s="143">
        <v>0</v>
      </c>
      <c r="H10" s="143">
        <v>0</v>
      </c>
      <c r="I10" s="143"/>
      <c r="J10" s="144"/>
      <c r="K10" s="9"/>
    </row>
    <row r="11" spans="1:11" x14ac:dyDescent="0.2">
      <c r="B11" s="10">
        <v>4</v>
      </c>
      <c r="C11" s="142" t="s">
        <v>129</v>
      </c>
      <c r="D11" s="143">
        <v>0</v>
      </c>
      <c r="E11" s="143">
        <v>0</v>
      </c>
      <c r="F11" s="143">
        <v>0</v>
      </c>
      <c r="G11" s="143">
        <v>0</v>
      </c>
      <c r="H11" s="143">
        <v>0</v>
      </c>
      <c r="I11" s="143"/>
      <c r="J11" s="144"/>
      <c r="K11" s="9"/>
    </row>
    <row r="12" spans="1:11" x14ac:dyDescent="0.2">
      <c r="B12" s="10">
        <v>5</v>
      </c>
      <c r="C12" s="142" t="s">
        <v>130</v>
      </c>
      <c r="D12" s="145">
        <v>81.420295375999999</v>
      </c>
      <c r="E12" s="145">
        <v>18.142297600000003</v>
      </c>
      <c r="F12" s="145">
        <v>15.785670243999991</v>
      </c>
      <c r="G12" s="145">
        <v>81.420295375999999</v>
      </c>
      <c r="H12" s="145">
        <v>56.835651919999989</v>
      </c>
      <c r="I12" s="143"/>
      <c r="J12" s="144"/>
      <c r="K12" s="9"/>
    </row>
    <row r="13" spans="1:11" s="32" customFormat="1" ht="15" x14ac:dyDescent="0.25">
      <c r="B13" s="10">
        <v>16</v>
      </c>
      <c r="C13" s="161" t="s">
        <v>131</v>
      </c>
      <c r="D13" s="176">
        <f>SUM(D14:D16)</f>
        <v>148.00000000000003</v>
      </c>
      <c r="E13" s="176">
        <f>SUM(E14:E16)</f>
        <v>52.453502701575012</v>
      </c>
      <c r="F13" s="176">
        <f>SUM(F14:F16)</f>
        <v>18.384360440005292</v>
      </c>
      <c r="G13" s="176">
        <f>SUM(G14:G16)</f>
        <v>148.00000000000003</v>
      </c>
      <c r="H13" s="176">
        <f>SUM(H14:H16)</f>
        <v>107.66818357000757</v>
      </c>
      <c r="I13" s="176">
        <f>G13-H13</f>
        <v>40.331816429992458</v>
      </c>
      <c r="J13" s="140"/>
      <c r="K13" s="141"/>
    </row>
    <row r="14" spans="1:11" x14ac:dyDescent="0.2">
      <c r="B14" s="10">
        <v>17</v>
      </c>
      <c r="C14" s="142" t="s">
        <v>127</v>
      </c>
      <c r="D14" s="143">
        <v>148.00000000000003</v>
      </c>
      <c r="E14" s="143">
        <v>52.453502701575012</v>
      </c>
      <c r="F14" s="143">
        <v>18.384360440005292</v>
      </c>
      <c r="G14" s="143">
        <v>148.00000000000003</v>
      </c>
      <c r="H14" s="143">
        <v>107.66818357000757</v>
      </c>
      <c r="I14" s="143"/>
      <c r="J14" s="144"/>
      <c r="K14" s="9"/>
    </row>
    <row r="15" spans="1:11" x14ac:dyDescent="0.2">
      <c r="B15" s="10">
        <v>18</v>
      </c>
      <c r="C15" s="142" t="s">
        <v>128</v>
      </c>
      <c r="D15" s="143">
        <v>0</v>
      </c>
      <c r="E15" s="143">
        <v>0</v>
      </c>
      <c r="F15" s="143">
        <v>0</v>
      </c>
      <c r="G15" s="143">
        <v>0</v>
      </c>
      <c r="H15" s="143">
        <v>0</v>
      </c>
      <c r="I15" s="143"/>
      <c r="J15" s="144"/>
      <c r="K15" s="9"/>
    </row>
    <row r="16" spans="1:11" x14ac:dyDescent="0.2">
      <c r="B16" s="10">
        <v>19</v>
      </c>
      <c r="C16" s="142" t="s">
        <v>129</v>
      </c>
      <c r="D16" s="143">
        <v>0</v>
      </c>
      <c r="E16" s="143">
        <v>0</v>
      </c>
      <c r="F16" s="143">
        <v>0</v>
      </c>
      <c r="G16" s="143">
        <v>0</v>
      </c>
      <c r="H16" s="143">
        <v>0</v>
      </c>
      <c r="I16" s="143"/>
      <c r="J16" s="144"/>
      <c r="K16" s="9"/>
    </row>
    <row r="17" spans="2:11" x14ac:dyDescent="0.2">
      <c r="B17" s="10">
        <v>20</v>
      </c>
      <c r="C17" s="142" t="s">
        <v>130</v>
      </c>
      <c r="D17" s="145">
        <v>0</v>
      </c>
      <c r="E17" s="145">
        <v>0</v>
      </c>
      <c r="F17" s="145">
        <v>0</v>
      </c>
      <c r="G17" s="145">
        <v>0</v>
      </c>
      <c r="H17" s="145">
        <v>0</v>
      </c>
      <c r="I17" s="143"/>
      <c r="J17" s="144"/>
      <c r="K17" s="9"/>
    </row>
    <row r="18" spans="2:11" s="32" customFormat="1" ht="15" x14ac:dyDescent="0.25">
      <c r="B18" s="10">
        <v>21</v>
      </c>
      <c r="C18" s="139" t="s">
        <v>132</v>
      </c>
      <c r="D18" s="176">
        <f>SUM(D19:D21)</f>
        <v>28.252109174007188</v>
      </c>
      <c r="E18" s="176">
        <f>SUM(E19:E21)</f>
        <v>3.8806219840071954</v>
      </c>
      <c r="F18" s="176">
        <f>SUM(F19:F21)</f>
        <v>6.5634980099999867</v>
      </c>
      <c r="G18" s="176">
        <f>SUM(G19:G21)</f>
        <v>28.252109174007195</v>
      </c>
      <c r="H18" s="176">
        <f>SUM(H19:H21)</f>
        <v>21.560295989999958</v>
      </c>
      <c r="I18" s="176">
        <f>G18-H18</f>
        <v>6.6918131840072377</v>
      </c>
      <c r="J18" s="140"/>
      <c r="K18" s="141"/>
    </row>
    <row r="19" spans="2:11" x14ac:dyDescent="0.2">
      <c r="B19" s="10">
        <v>22</v>
      </c>
      <c r="C19" s="142" t="s">
        <v>127</v>
      </c>
      <c r="D19" s="143">
        <v>0</v>
      </c>
      <c r="E19" s="143">
        <v>0</v>
      </c>
      <c r="F19" s="143">
        <v>0</v>
      </c>
      <c r="G19" s="143">
        <v>0</v>
      </c>
      <c r="H19" s="143">
        <v>-3.6379788070917128E-18</v>
      </c>
      <c r="I19" s="143"/>
      <c r="J19" s="144"/>
      <c r="K19" s="9"/>
    </row>
    <row r="20" spans="2:11" x14ac:dyDescent="0.2">
      <c r="B20" s="10">
        <v>23</v>
      </c>
      <c r="C20" s="142" t="s">
        <v>128</v>
      </c>
      <c r="D20" s="17">
        <v>21.435536254007189</v>
      </c>
      <c r="E20" s="143">
        <v>2.4652287540071951</v>
      </c>
      <c r="F20" s="143">
        <v>6.0453054099999868</v>
      </c>
      <c r="G20" s="143">
        <v>21.435536254007197</v>
      </c>
      <c r="H20" s="143">
        <v>20.787267579999952</v>
      </c>
      <c r="I20" s="143"/>
      <c r="J20" s="144"/>
      <c r="K20" s="9"/>
    </row>
    <row r="21" spans="2:11" x14ac:dyDescent="0.2">
      <c r="B21" s="10">
        <v>24</v>
      </c>
      <c r="C21" s="142" t="s">
        <v>129</v>
      </c>
      <c r="D21" s="143">
        <v>6.8165729199999996</v>
      </c>
      <c r="E21" s="143">
        <v>1.4153932300000001</v>
      </c>
      <c r="F21" s="143">
        <v>0.51819260000000011</v>
      </c>
      <c r="G21" s="143">
        <v>6.8165729200000005</v>
      </c>
      <c r="H21" s="143">
        <v>0.77302841000000555</v>
      </c>
      <c r="I21" s="143"/>
      <c r="J21" s="144"/>
      <c r="K21" s="9"/>
    </row>
    <row r="22" spans="2:11" x14ac:dyDescent="0.2">
      <c r="B22" s="10">
        <v>25</v>
      </c>
      <c r="C22" s="142" t="s">
        <v>130</v>
      </c>
      <c r="D22" s="145">
        <v>3.5540250000000002</v>
      </c>
      <c r="E22" s="145">
        <v>0.5</v>
      </c>
      <c r="F22" s="145">
        <v>6.3937083993660865E-7</v>
      </c>
      <c r="G22" s="145">
        <v>3.5540250000000002</v>
      </c>
      <c r="H22" s="145">
        <v>0.36742226926895832</v>
      </c>
      <c r="I22" s="143"/>
      <c r="J22" s="144"/>
      <c r="K22" s="9"/>
    </row>
    <row r="23" spans="2:11" ht="15.75" thickBot="1" x14ac:dyDescent="0.3">
      <c r="B23" s="10">
        <v>26</v>
      </c>
      <c r="C23" s="14" t="s">
        <v>109</v>
      </c>
      <c r="D23" s="136">
        <f t="shared" ref="D23:I23" si="0">D18+D13+D8</f>
        <v>379.80284761400719</v>
      </c>
      <c r="E23" s="136">
        <f t="shared" si="0"/>
        <v>101.68986868558221</v>
      </c>
      <c r="F23" s="136">
        <f t="shared" si="0"/>
        <v>64.412034060005254</v>
      </c>
      <c r="G23" s="136">
        <f t="shared" si="0"/>
        <v>379.80284761400719</v>
      </c>
      <c r="H23" s="136">
        <f t="shared" si="0"/>
        <v>271.31760936000751</v>
      </c>
      <c r="I23" s="136">
        <f t="shared" si="0"/>
        <v>108.48523825399968</v>
      </c>
      <c r="J23" s="157">
        <f>I23/G23</f>
        <v>0.28563566317505074</v>
      </c>
      <c r="K23" s="9"/>
    </row>
    <row r="24" spans="2:11" ht="15" thickTop="1" x14ac:dyDescent="0.2">
      <c r="B24" s="7"/>
      <c r="D24" s="146"/>
      <c r="E24" s="146"/>
      <c r="K24" s="9"/>
    </row>
    <row r="25" spans="2:11" x14ac:dyDescent="0.2">
      <c r="B25" s="18"/>
      <c r="C25" s="19"/>
      <c r="D25" s="19"/>
      <c r="E25" s="19"/>
      <c r="F25" s="19"/>
      <c r="G25" s="19"/>
      <c r="H25" s="19"/>
      <c r="I25" s="19"/>
      <c r="J25" s="19"/>
      <c r="K25" s="20"/>
    </row>
    <row r="27" spans="2:11" x14ac:dyDescent="0.2">
      <c r="B27" s="80" t="s">
        <v>15</v>
      </c>
      <c r="C27" s="81"/>
      <c r="D27" s="68"/>
      <c r="E27" s="68"/>
    </row>
    <row r="28" spans="2:11" x14ac:dyDescent="0.2">
      <c r="B28" s="155">
        <v>3</v>
      </c>
      <c r="C28" s="147" t="s">
        <v>18</v>
      </c>
      <c r="D28" s="68"/>
      <c r="E28" s="68"/>
    </row>
    <row r="29" spans="2:11" x14ac:dyDescent="0.2">
      <c r="D29" s="68"/>
      <c r="E29" s="68"/>
    </row>
    <row r="30" spans="2:11" x14ac:dyDescent="0.2">
      <c r="D30" s="68"/>
      <c r="E30" s="68"/>
    </row>
    <row r="31" spans="2:11" x14ac:dyDescent="0.2">
      <c r="D31" s="68"/>
      <c r="E31" s="68"/>
    </row>
    <row r="32" spans="2:11" x14ac:dyDescent="0.2">
      <c r="D32" s="68"/>
      <c r="E32" s="68"/>
    </row>
    <row r="33" spans="4:5" x14ac:dyDescent="0.2">
      <c r="D33" s="68"/>
      <c r="E33" s="68"/>
    </row>
    <row r="34" spans="4:5" x14ac:dyDescent="0.2">
      <c r="D34" s="68"/>
      <c r="E34" s="68"/>
    </row>
    <row r="35" spans="4:5" x14ac:dyDescent="0.2">
      <c r="D35" s="68"/>
      <c r="E35" s="68"/>
    </row>
    <row r="36" spans="4:5" x14ac:dyDescent="0.2">
      <c r="D36" s="68"/>
      <c r="E36" s="68"/>
    </row>
    <row r="37" spans="4:5" x14ac:dyDescent="0.2">
      <c r="D37" s="68"/>
      <c r="E37" s="68"/>
    </row>
    <row r="38" spans="4:5" x14ac:dyDescent="0.2">
      <c r="D38" s="68"/>
      <c r="E38" s="68"/>
    </row>
    <row r="39" spans="4:5" x14ac:dyDescent="0.2">
      <c r="D39" s="68"/>
      <c r="E39" s="68"/>
    </row>
    <row r="40" spans="4:5" x14ac:dyDescent="0.2">
      <c r="D40" s="68"/>
      <c r="E40" s="68"/>
    </row>
    <row r="41" spans="4:5" x14ac:dyDescent="0.2">
      <c r="D41" s="68"/>
      <c r="E41" s="68"/>
    </row>
    <row r="42" spans="4:5" x14ac:dyDescent="0.2">
      <c r="D42" s="68"/>
      <c r="E42" s="68"/>
    </row>
    <row r="43" spans="4:5" x14ac:dyDescent="0.2">
      <c r="D43" s="68"/>
      <c r="E43" s="68"/>
    </row>
    <row r="44" spans="4:5" x14ac:dyDescent="0.2">
      <c r="D44" s="68"/>
      <c r="E44" s="68"/>
    </row>
    <row r="45" spans="4:5" x14ac:dyDescent="0.2">
      <c r="D45" s="68"/>
      <c r="E45" s="68"/>
    </row>
    <row r="46" spans="4:5" x14ac:dyDescent="0.2">
      <c r="D46" s="68"/>
      <c r="E46" s="68"/>
    </row>
    <row r="47" spans="4:5" x14ac:dyDescent="0.2">
      <c r="D47" s="68"/>
      <c r="E47" s="68"/>
    </row>
    <row r="48" spans="4:5" x14ac:dyDescent="0.2">
      <c r="D48" s="68"/>
      <c r="E48" s="68"/>
    </row>
    <row r="49" spans="4:5" x14ac:dyDescent="0.2">
      <c r="D49" s="68"/>
      <c r="E49" s="68"/>
    </row>
    <row r="50" spans="4:5" x14ac:dyDescent="0.2">
      <c r="D50" s="68"/>
      <c r="E50" s="68"/>
    </row>
    <row r="51" spans="4:5" x14ac:dyDescent="0.2">
      <c r="D51" s="68"/>
      <c r="E51" s="68"/>
    </row>
    <row r="52" spans="4:5" x14ac:dyDescent="0.2">
      <c r="D52" s="68"/>
      <c r="E52" s="68"/>
    </row>
    <row r="53" spans="4:5" x14ac:dyDescent="0.2">
      <c r="D53" s="68"/>
      <c r="E53" s="68"/>
    </row>
    <row r="54" spans="4:5" x14ac:dyDescent="0.2">
      <c r="D54" s="68"/>
      <c r="E54" s="68"/>
    </row>
    <row r="55" spans="4:5" x14ac:dyDescent="0.2">
      <c r="D55" s="68"/>
      <c r="E55" s="68"/>
    </row>
    <row r="56" spans="4:5" x14ac:dyDescent="0.2">
      <c r="D56" s="68"/>
      <c r="E56" s="68"/>
    </row>
    <row r="57" spans="4:5" x14ac:dyDescent="0.2">
      <c r="D57" s="68"/>
      <c r="E57" s="68"/>
    </row>
    <row r="58" spans="4:5" x14ac:dyDescent="0.2">
      <c r="D58" s="68"/>
      <c r="E58" s="68"/>
    </row>
    <row r="59" spans="4:5" x14ac:dyDescent="0.2">
      <c r="D59" s="68"/>
      <c r="E59" s="68"/>
    </row>
    <row r="60" spans="4:5" x14ac:dyDescent="0.2">
      <c r="D60" s="68"/>
      <c r="E60" s="68"/>
    </row>
  </sheetData>
  <pageMargins left="0.7" right="0.7" top="0.75" bottom="0.75" header="0.3" footer="0.3"/>
  <pageSetup scale="46" orientation="portrait" r:id="rId1"/>
  <ignoredErrors>
    <ignoredError sqref="D18:H18 D8:H8 D13:H13"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3978D-3746-48AE-94D0-334EF2426BC7}">
  <dimension ref="A1:N65"/>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4.28515625" style="8" customWidth="1"/>
    <col min="13" max="16384" width="9.140625" style="8"/>
  </cols>
  <sheetData>
    <row r="1" spans="1:14" ht="20.25" x14ac:dyDescent="0.3">
      <c r="A1" s="64"/>
      <c r="B1" s="21" t="s">
        <v>133</v>
      </c>
      <c r="D1" s="65"/>
    </row>
    <row r="2" spans="1:14" ht="16.149999999999999" customHeight="1" x14ac:dyDescent="0.25">
      <c r="B2" s="66" t="s">
        <v>1</v>
      </c>
      <c r="D2" s="32"/>
    </row>
    <row r="3" spans="1:14" ht="15" x14ac:dyDescent="0.25">
      <c r="B3" s="63"/>
      <c r="D3" s="32"/>
    </row>
    <row r="4" spans="1:14" ht="15" x14ac:dyDescent="0.25">
      <c r="B4" s="63"/>
      <c r="D4" s="32"/>
    </row>
    <row r="5" spans="1:14" x14ac:dyDescent="0.2">
      <c r="B5" s="2"/>
      <c r="C5" s="3"/>
      <c r="D5" s="5"/>
      <c r="E5" s="5"/>
      <c r="F5" s="5"/>
      <c r="G5" s="5"/>
      <c r="H5" s="5"/>
      <c r="I5" s="5"/>
      <c r="J5" s="5"/>
      <c r="K5" s="6"/>
    </row>
    <row r="6" spans="1:14" x14ac:dyDescent="0.2">
      <c r="B6" s="7"/>
      <c r="C6" s="74">
        <v>1</v>
      </c>
      <c r="D6" s="74">
        <v>2</v>
      </c>
      <c r="E6" s="74">
        <v>3</v>
      </c>
      <c r="F6" s="74">
        <v>4</v>
      </c>
      <c r="G6" s="74">
        <v>5</v>
      </c>
      <c r="H6" s="74">
        <v>6</v>
      </c>
      <c r="I6" s="74">
        <v>7</v>
      </c>
      <c r="J6" s="74">
        <v>8</v>
      </c>
      <c r="K6" s="9"/>
    </row>
    <row r="7" spans="1:14" ht="43.9" customHeight="1" x14ac:dyDescent="0.2">
      <c r="B7" s="10"/>
      <c r="C7" s="11" t="s">
        <v>123</v>
      </c>
      <c r="D7" s="160" t="s">
        <v>92</v>
      </c>
      <c r="E7" s="160" t="s">
        <v>100</v>
      </c>
      <c r="F7" s="160" t="s">
        <v>101</v>
      </c>
      <c r="G7" s="160" t="s">
        <v>25</v>
      </c>
      <c r="H7" s="160" t="s">
        <v>134</v>
      </c>
      <c r="I7" s="160" t="s">
        <v>124</v>
      </c>
      <c r="J7" s="160" t="s">
        <v>125</v>
      </c>
      <c r="K7" s="9"/>
    </row>
    <row r="8" spans="1:14" ht="15" x14ac:dyDescent="0.25">
      <c r="B8" s="10">
        <v>1</v>
      </c>
      <c r="C8" s="148" t="s">
        <v>135</v>
      </c>
      <c r="D8" s="176">
        <f>SUM(D9:D11)</f>
        <v>115.31441262844267</v>
      </c>
      <c r="E8" s="176">
        <f>SUM(E9:E11)</f>
        <v>50.299923906760576</v>
      </c>
      <c r="F8" s="176">
        <f>SUM(F9:F11)</f>
        <v>16.105984990000017</v>
      </c>
      <c r="G8" s="176">
        <f t="shared" ref="G8:H8" si="0">SUM(G9:G11)</f>
        <v>115.31441262844267</v>
      </c>
      <c r="H8" s="176">
        <f t="shared" si="0"/>
        <v>43.315464590000012</v>
      </c>
      <c r="I8" s="176">
        <f>G8-H8</f>
        <v>71.998948038442649</v>
      </c>
      <c r="J8" s="13"/>
      <c r="K8" s="9"/>
    </row>
    <row r="9" spans="1:14" x14ac:dyDescent="0.2">
      <c r="B9" s="10">
        <v>2</v>
      </c>
      <c r="C9" s="142" t="s">
        <v>127</v>
      </c>
      <c r="D9" s="143">
        <v>109.62580061844267</v>
      </c>
      <c r="E9" s="143">
        <v>50.208846896760569</v>
      </c>
      <c r="F9" s="143">
        <v>14.008256290000009</v>
      </c>
      <c r="G9" s="143">
        <v>109.62580061844267</v>
      </c>
      <c r="H9" s="143">
        <v>37.861168160000005</v>
      </c>
      <c r="I9" s="12"/>
      <c r="J9" s="13"/>
      <c r="K9" s="9"/>
    </row>
    <row r="10" spans="1:14" x14ac:dyDescent="0.2">
      <c r="B10" s="10">
        <v>3</v>
      </c>
      <c r="C10" s="142" t="s">
        <v>128</v>
      </c>
      <c r="D10" s="143">
        <v>5.6886120099999982</v>
      </c>
      <c r="E10" s="143">
        <v>9.1077010000005371E-2</v>
      </c>
      <c r="F10" s="143">
        <v>2.0977287000000064</v>
      </c>
      <c r="G10" s="143">
        <v>5.6886120099999991</v>
      </c>
      <c r="H10" s="143">
        <v>5.4543055500000062</v>
      </c>
      <c r="I10" s="12"/>
      <c r="J10" s="13"/>
      <c r="K10" s="9"/>
      <c r="N10" s="149"/>
    </row>
    <row r="11" spans="1:14" x14ac:dyDescent="0.2">
      <c r="B11" s="10">
        <v>4</v>
      </c>
      <c r="C11" s="142" t="s">
        <v>129</v>
      </c>
      <c r="D11" s="143">
        <v>0</v>
      </c>
      <c r="E11" s="143">
        <v>0</v>
      </c>
      <c r="F11" s="143">
        <v>0</v>
      </c>
      <c r="G11" s="143">
        <v>0</v>
      </c>
      <c r="H11" s="143">
        <v>-9.1199999999999991E-6</v>
      </c>
      <c r="I11" s="12"/>
      <c r="J11" s="13"/>
      <c r="K11" s="9"/>
    </row>
    <row r="12" spans="1:14" x14ac:dyDescent="0.2">
      <c r="B12" s="10">
        <v>5</v>
      </c>
      <c r="C12" s="142" t="s">
        <v>130</v>
      </c>
      <c r="D12" s="143">
        <v>100.44190534311211</v>
      </c>
      <c r="E12" s="143">
        <v>43.350026515995253</v>
      </c>
      <c r="F12" s="143">
        <v>14.028739191827194</v>
      </c>
      <c r="G12" s="143">
        <v>100.4419053431121</v>
      </c>
      <c r="H12" s="143">
        <v>37.728916057181515</v>
      </c>
      <c r="I12" s="12"/>
      <c r="J12" s="13"/>
      <c r="K12" s="9"/>
    </row>
    <row r="13" spans="1:14" ht="15" x14ac:dyDescent="0.25">
      <c r="B13" s="10">
        <v>6</v>
      </c>
      <c r="C13" s="148" t="s">
        <v>136</v>
      </c>
      <c r="D13" s="176">
        <f>SUM(D14:D16)</f>
        <v>96.007405639999988</v>
      </c>
      <c r="E13" s="176">
        <f>SUM(E14:E16)</f>
        <v>27.321651946457649</v>
      </c>
      <c r="F13" s="176">
        <f>SUM(F14:F16)</f>
        <v>9.8527906500000011</v>
      </c>
      <c r="G13" s="176">
        <f t="shared" ref="G13:H13" si="1">SUM(G14:G16)</f>
        <v>96.007405640000002</v>
      </c>
      <c r="H13" s="176">
        <f t="shared" si="1"/>
        <v>41.19406807</v>
      </c>
      <c r="I13" s="176">
        <f>G13-H13</f>
        <v>54.813337570000002</v>
      </c>
      <c r="J13" s="13"/>
      <c r="K13" s="9"/>
    </row>
    <row r="14" spans="1:14" x14ac:dyDescent="0.2">
      <c r="B14" s="10">
        <v>7</v>
      </c>
      <c r="C14" s="142" t="s">
        <v>127</v>
      </c>
      <c r="D14" s="143">
        <v>89.999999639999984</v>
      </c>
      <c r="E14" s="143">
        <v>28.025407319999999</v>
      </c>
      <c r="F14" s="143">
        <v>8.9834876600000015</v>
      </c>
      <c r="G14" s="143">
        <v>89.999999639999999</v>
      </c>
      <c r="H14" s="143">
        <v>34.624521179999988</v>
      </c>
      <c r="I14" s="12"/>
      <c r="J14" s="13"/>
      <c r="K14" s="9"/>
    </row>
    <row r="15" spans="1:14" x14ac:dyDescent="0.2">
      <c r="B15" s="10">
        <v>8</v>
      </c>
      <c r="C15" s="142" t="s">
        <v>128</v>
      </c>
      <c r="D15" s="143">
        <v>6.0074059999999996</v>
      </c>
      <c r="E15" s="143">
        <v>-0.70375537354234841</v>
      </c>
      <c r="F15" s="143">
        <v>0.86930299000000033</v>
      </c>
      <c r="G15" s="143">
        <v>6.0074059999999978</v>
      </c>
      <c r="H15" s="143">
        <v>6.5695468900000105</v>
      </c>
      <c r="I15" s="12"/>
      <c r="J15" s="13"/>
      <c r="K15" s="9"/>
    </row>
    <row r="16" spans="1:14" x14ac:dyDescent="0.2">
      <c r="B16" s="10">
        <v>9</v>
      </c>
      <c r="C16" s="142" t="s">
        <v>129</v>
      </c>
      <c r="D16" s="143">
        <v>0</v>
      </c>
      <c r="E16" s="143">
        <v>0</v>
      </c>
      <c r="F16" s="143">
        <v>0</v>
      </c>
      <c r="G16" s="143">
        <v>0</v>
      </c>
      <c r="H16" s="143">
        <v>0</v>
      </c>
      <c r="I16" s="12"/>
      <c r="J16" s="13"/>
      <c r="K16" s="9"/>
    </row>
    <row r="17" spans="2:11" x14ac:dyDescent="0.2">
      <c r="B17" s="10">
        <v>10</v>
      </c>
      <c r="C17" s="142" t="s">
        <v>130</v>
      </c>
      <c r="D17" s="143">
        <v>0</v>
      </c>
      <c r="E17" s="143">
        <v>0</v>
      </c>
      <c r="F17" s="143">
        <v>0</v>
      </c>
      <c r="G17" s="143">
        <v>0</v>
      </c>
      <c r="H17" s="143">
        <v>0</v>
      </c>
      <c r="I17" s="12"/>
      <c r="J17" s="13"/>
      <c r="K17" s="9"/>
    </row>
    <row r="18" spans="2:11" ht="15" x14ac:dyDescent="0.25">
      <c r="B18" s="10">
        <v>11</v>
      </c>
      <c r="C18" s="148" t="s">
        <v>137</v>
      </c>
      <c r="D18" s="176">
        <f>SUM(D19:D21)</f>
        <v>79.610217474653851</v>
      </c>
      <c r="E18" s="176">
        <f>SUM(E19:E21)</f>
        <v>19.578207004653869</v>
      </c>
      <c r="F18" s="176">
        <f>SUM(F19:F21)</f>
        <v>34.422042849999919</v>
      </c>
      <c r="G18" s="176">
        <f t="shared" ref="G18:H18" si="2">SUM(G19:G21)</f>
        <v>79.610217474653879</v>
      </c>
      <c r="H18" s="176">
        <f t="shared" si="2"/>
        <v>81.058376919999915</v>
      </c>
      <c r="I18" s="176">
        <f>G18-H18</f>
        <v>-1.448159445346036</v>
      </c>
      <c r="J18" s="13"/>
      <c r="K18" s="9"/>
    </row>
    <row r="19" spans="2:11" x14ac:dyDescent="0.2">
      <c r="B19" s="10">
        <v>12</v>
      </c>
      <c r="C19" s="142" t="s">
        <v>127</v>
      </c>
      <c r="D19" s="143">
        <v>62.696030999999984</v>
      </c>
      <c r="E19" s="143">
        <v>8.3077705000000002</v>
      </c>
      <c r="F19" s="143">
        <v>30.658886789999919</v>
      </c>
      <c r="G19" s="143">
        <v>62.696031000000005</v>
      </c>
      <c r="H19" s="143">
        <v>62.83508450999993</v>
      </c>
      <c r="I19" s="12"/>
      <c r="J19" s="13"/>
      <c r="K19" s="9"/>
    </row>
    <row r="20" spans="2:11" x14ac:dyDescent="0.2">
      <c r="B20" s="10">
        <v>13</v>
      </c>
      <c r="C20" s="142" t="s">
        <v>128</v>
      </c>
      <c r="D20" s="143">
        <v>16.914186474653871</v>
      </c>
      <c r="E20" s="143">
        <v>11.270436504653871</v>
      </c>
      <c r="F20" s="143">
        <v>3.7631560600000014</v>
      </c>
      <c r="G20" s="143">
        <v>16.914186474653871</v>
      </c>
      <c r="H20" s="143">
        <v>18.223292409999988</v>
      </c>
      <c r="I20" s="12"/>
      <c r="J20" s="13"/>
      <c r="K20" s="9"/>
    </row>
    <row r="21" spans="2:11" x14ac:dyDescent="0.2">
      <c r="B21" s="10">
        <v>14</v>
      </c>
      <c r="C21" s="142" t="s">
        <v>129</v>
      </c>
      <c r="D21" s="143">
        <v>0</v>
      </c>
      <c r="E21" s="143">
        <v>0</v>
      </c>
      <c r="F21" s="143">
        <v>0</v>
      </c>
      <c r="G21" s="143">
        <v>0</v>
      </c>
      <c r="H21" s="143">
        <v>0</v>
      </c>
      <c r="I21" s="12"/>
      <c r="J21" s="13"/>
      <c r="K21" s="9"/>
    </row>
    <row r="22" spans="2:11" x14ac:dyDescent="0.2">
      <c r="B22" s="10">
        <v>15</v>
      </c>
      <c r="C22" s="142" t="s">
        <v>130</v>
      </c>
      <c r="D22" s="143">
        <v>32.01781236000005</v>
      </c>
      <c r="E22" s="143">
        <v>4.8142772501813598</v>
      </c>
      <c r="F22" s="143">
        <v>13.843932901829707</v>
      </c>
      <c r="G22" s="143">
        <v>32.01781236000005</v>
      </c>
      <c r="H22" s="143">
        <v>32.600236310835434</v>
      </c>
      <c r="I22" s="12"/>
      <c r="J22" s="13"/>
      <c r="K22" s="9"/>
    </row>
    <row r="23" spans="2:11" ht="15" x14ac:dyDescent="0.25">
      <c r="B23" s="10">
        <v>16</v>
      </c>
      <c r="C23" s="139" t="s">
        <v>132</v>
      </c>
      <c r="D23" s="176">
        <f>SUM(D24:D26)</f>
        <v>11.6</v>
      </c>
      <c r="E23" s="176">
        <f>SUM(E24:E26)</f>
        <v>3.9512520000000002</v>
      </c>
      <c r="F23" s="176">
        <f>SUM(F24:F26)</f>
        <v>0.11729689999999883</v>
      </c>
      <c r="G23" s="176">
        <f t="shared" ref="G23:H23" si="3">SUM(G24:G26)</f>
        <v>11.6</v>
      </c>
      <c r="H23" s="176">
        <f t="shared" si="3"/>
        <v>4.0334585699999685</v>
      </c>
      <c r="I23" s="176">
        <f>G23-H23</f>
        <v>7.5665414300000311</v>
      </c>
      <c r="J23" s="13"/>
      <c r="K23" s="9"/>
    </row>
    <row r="24" spans="2:11" x14ac:dyDescent="0.2">
      <c r="B24" s="10">
        <v>17</v>
      </c>
      <c r="C24" s="142" t="s">
        <v>127</v>
      </c>
      <c r="D24" s="143">
        <v>11.6</v>
      </c>
      <c r="E24" s="143">
        <v>3.9512520000000002</v>
      </c>
      <c r="F24" s="143">
        <v>0.11729689999999883</v>
      </c>
      <c r="G24" s="143">
        <v>11.6</v>
      </c>
      <c r="H24" s="143">
        <v>4.0334585699999685</v>
      </c>
      <c r="I24" s="12"/>
      <c r="J24" s="13"/>
      <c r="K24" s="9"/>
    </row>
    <row r="25" spans="2:11" x14ac:dyDescent="0.2">
      <c r="B25" s="10">
        <v>18</v>
      </c>
      <c r="C25" s="142" t="s">
        <v>128</v>
      </c>
      <c r="D25" s="143">
        <v>0</v>
      </c>
      <c r="E25" s="143">
        <v>0</v>
      </c>
      <c r="F25" s="143">
        <v>0</v>
      </c>
      <c r="G25" s="143">
        <v>0</v>
      </c>
      <c r="H25" s="143">
        <v>0</v>
      </c>
      <c r="I25" s="12"/>
      <c r="J25" s="13"/>
      <c r="K25" s="9"/>
    </row>
    <row r="26" spans="2:11" x14ac:dyDescent="0.2">
      <c r="B26" s="10">
        <v>19</v>
      </c>
      <c r="C26" s="142" t="s">
        <v>129</v>
      </c>
      <c r="D26" s="143">
        <v>0</v>
      </c>
      <c r="E26" s="143">
        <v>0</v>
      </c>
      <c r="F26" s="143">
        <v>0</v>
      </c>
      <c r="G26" s="143">
        <v>0</v>
      </c>
      <c r="H26" s="143">
        <v>0</v>
      </c>
      <c r="I26" s="12"/>
      <c r="J26" s="13"/>
      <c r="K26" s="9"/>
    </row>
    <row r="27" spans="2:11" x14ac:dyDescent="0.2">
      <c r="B27" s="10">
        <v>20</v>
      </c>
      <c r="C27" s="142" t="s">
        <v>130</v>
      </c>
      <c r="D27" s="143">
        <v>5.6</v>
      </c>
      <c r="E27" s="143">
        <v>1.9075009655172401</v>
      </c>
      <c r="F27" s="143">
        <v>5.6626089655171845E-2</v>
      </c>
      <c r="G27" s="143">
        <v>5.6</v>
      </c>
      <c r="H27" s="143">
        <v>1.9471868958620537</v>
      </c>
      <c r="I27" s="12"/>
      <c r="J27" s="13"/>
      <c r="K27" s="9"/>
    </row>
    <row r="28" spans="2:11" ht="15.75" thickBot="1" x14ac:dyDescent="0.3">
      <c r="B28" s="10">
        <v>21</v>
      </c>
      <c r="C28" s="14" t="s">
        <v>109</v>
      </c>
      <c r="D28" s="136">
        <f t="shared" ref="D28:I28" si="4">SUM(D8+D13+D18+D23)</f>
        <v>302.53203574309651</v>
      </c>
      <c r="E28" s="136">
        <f t="shared" si="4"/>
        <v>101.15103485787209</v>
      </c>
      <c r="F28" s="136">
        <f t="shared" si="4"/>
        <v>60.498115389999938</v>
      </c>
      <c r="G28" s="136">
        <f t="shared" si="4"/>
        <v>302.53203574309657</v>
      </c>
      <c r="H28" s="136">
        <f t="shared" si="4"/>
        <v>169.6013681499999</v>
      </c>
      <c r="I28" s="136">
        <f t="shared" si="4"/>
        <v>132.93066759309664</v>
      </c>
      <c r="J28" s="157">
        <f>I28/G28</f>
        <v>0.43939369021394609</v>
      </c>
      <c r="K28" s="9"/>
    </row>
    <row r="29" spans="2:11" ht="15" thickTop="1" x14ac:dyDescent="0.2">
      <c r="B29" s="7"/>
      <c r="D29" s="17"/>
      <c r="K29" s="9"/>
    </row>
    <row r="30" spans="2:11" x14ac:dyDescent="0.2">
      <c r="B30" s="18"/>
      <c r="C30" s="19"/>
      <c r="D30" s="19"/>
      <c r="E30" s="19"/>
      <c r="F30" s="19"/>
      <c r="G30" s="19"/>
      <c r="H30" s="19"/>
      <c r="I30" s="19"/>
      <c r="J30" s="19"/>
      <c r="K30" s="20"/>
    </row>
    <row r="32" spans="2:11" x14ac:dyDescent="0.2">
      <c r="B32" s="80" t="s">
        <v>15</v>
      </c>
      <c r="C32" s="81"/>
      <c r="D32" s="68"/>
    </row>
    <row r="33" spans="2:4" x14ac:dyDescent="0.2">
      <c r="B33" s="155">
        <v>3</v>
      </c>
      <c r="C33" s="147" t="s">
        <v>18</v>
      </c>
      <c r="D33" s="68"/>
    </row>
    <row r="34" spans="2:4" x14ac:dyDescent="0.2">
      <c r="D34" s="68"/>
    </row>
    <row r="35" spans="2:4" x14ac:dyDescent="0.2">
      <c r="D35" s="68"/>
    </row>
    <row r="36" spans="2:4" x14ac:dyDescent="0.2">
      <c r="D36" s="68"/>
    </row>
    <row r="37" spans="2:4" x14ac:dyDescent="0.2">
      <c r="D37" s="68"/>
    </row>
    <row r="38" spans="2:4" x14ac:dyDescent="0.2">
      <c r="D38" s="68"/>
    </row>
    <row r="39" spans="2:4" x14ac:dyDescent="0.2">
      <c r="D39" s="68"/>
    </row>
    <row r="40" spans="2:4" x14ac:dyDescent="0.2">
      <c r="D40" s="68"/>
    </row>
    <row r="41" spans="2:4" x14ac:dyDescent="0.2">
      <c r="D41" s="68"/>
    </row>
    <row r="42" spans="2:4" x14ac:dyDescent="0.2">
      <c r="D42" s="68"/>
    </row>
    <row r="43" spans="2:4" x14ac:dyDescent="0.2">
      <c r="D43" s="68"/>
    </row>
    <row r="44" spans="2:4" x14ac:dyDescent="0.2">
      <c r="D44" s="68"/>
    </row>
    <row r="45" spans="2:4" x14ac:dyDescent="0.2">
      <c r="D45" s="68"/>
    </row>
    <row r="46" spans="2:4" x14ac:dyDescent="0.2">
      <c r="D46" s="68"/>
    </row>
    <row r="47" spans="2:4" x14ac:dyDescent="0.2">
      <c r="D47" s="68"/>
    </row>
    <row r="48" spans="2:4"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row r="60" spans="4:4" x14ac:dyDescent="0.2">
      <c r="D60" s="68"/>
    </row>
    <row r="61" spans="4:4" x14ac:dyDescent="0.2">
      <c r="D61" s="68"/>
    </row>
    <row r="62" spans="4:4" x14ac:dyDescent="0.2">
      <c r="D62" s="68"/>
    </row>
    <row r="63" spans="4:4" x14ac:dyDescent="0.2">
      <c r="D63" s="68"/>
    </row>
    <row r="64" spans="4:4" x14ac:dyDescent="0.2">
      <c r="D64" s="68"/>
    </row>
    <row r="65" spans="4:4" x14ac:dyDescent="0.2">
      <c r="D65" s="68"/>
    </row>
  </sheetData>
  <conditionalFormatting sqref="C9:C12">
    <cfRule type="duplicateValues" dxfId="0" priority="34"/>
  </conditionalFormatting>
  <pageMargins left="0.7" right="0.7" top="0.75" bottom="0.75" header="0.3" footer="0.3"/>
  <pageSetup scale="45" orientation="portrait" r:id="rId1"/>
  <ignoredErrors>
    <ignoredError sqref="D18 D13:H13 E18:F18 E23:H23 D8:H8 G18:H18 D2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B6C7-384D-48ED-BB5A-F1C74D79081D}">
  <dimension ref="A1:K65"/>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4.28515625" style="8" customWidth="1"/>
    <col min="13" max="16384" width="9.140625" style="8"/>
  </cols>
  <sheetData>
    <row r="1" spans="1:11" ht="20.25" x14ac:dyDescent="0.3">
      <c r="A1" s="64"/>
      <c r="B1" s="21" t="s">
        <v>138</v>
      </c>
      <c r="D1" s="65"/>
      <c r="E1" s="65"/>
    </row>
    <row r="2" spans="1:11" ht="16.149999999999999" customHeight="1" x14ac:dyDescent="0.25">
      <c r="B2" s="66" t="s">
        <v>1</v>
      </c>
      <c r="D2" s="32"/>
      <c r="E2" s="32"/>
    </row>
    <row r="3" spans="1:11" ht="15" x14ac:dyDescent="0.25">
      <c r="B3" s="63"/>
      <c r="D3" s="32"/>
      <c r="E3" s="32"/>
    </row>
    <row r="4" spans="1:11" ht="15" x14ac:dyDescent="0.25">
      <c r="B4" s="63"/>
      <c r="D4" s="32"/>
      <c r="E4" s="32"/>
    </row>
    <row r="5" spans="1:11" x14ac:dyDescent="0.2">
      <c r="B5" s="2"/>
      <c r="C5" s="3"/>
      <c r="D5" s="5"/>
      <c r="E5" s="5"/>
      <c r="F5" s="5"/>
      <c r="G5" s="5"/>
      <c r="H5" s="5"/>
      <c r="I5" s="5"/>
      <c r="J5" s="5"/>
      <c r="K5" s="6"/>
    </row>
    <row r="6" spans="1:11" x14ac:dyDescent="0.2">
      <c r="B6" s="7"/>
      <c r="C6" s="74">
        <v>1</v>
      </c>
      <c r="D6" s="74">
        <v>2</v>
      </c>
      <c r="E6" s="74">
        <v>3</v>
      </c>
      <c r="F6" s="74">
        <v>4</v>
      </c>
      <c r="G6" s="74">
        <v>5</v>
      </c>
      <c r="H6" s="74">
        <v>6</v>
      </c>
      <c r="I6" s="74">
        <v>7</v>
      </c>
      <c r="J6" s="74">
        <v>8</v>
      </c>
      <c r="K6" s="9"/>
    </row>
    <row r="7" spans="1:11" ht="43.9" customHeight="1" x14ac:dyDescent="0.2">
      <c r="B7" s="10"/>
      <c r="C7" s="11" t="s">
        <v>123</v>
      </c>
      <c r="D7" s="160" t="s">
        <v>92</v>
      </c>
      <c r="E7" s="160" t="s">
        <v>100</v>
      </c>
      <c r="F7" s="160" t="s">
        <v>101</v>
      </c>
      <c r="G7" s="160" t="s">
        <v>25</v>
      </c>
      <c r="H7" s="160" t="s">
        <v>134</v>
      </c>
      <c r="I7" s="160" t="s">
        <v>124</v>
      </c>
      <c r="J7" s="160" t="s">
        <v>125</v>
      </c>
      <c r="K7" s="9"/>
    </row>
    <row r="8" spans="1:11" ht="15" x14ac:dyDescent="0.25">
      <c r="B8" s="10">
        <v>1</v>
      </c>
      <c r="C8" s="139" t="s">
        <v>139</v>
      </c>
      <c r="D8" s="176">
        <f>SUM(D9:D11)</f>
        <v>67.66780283249274</v>
      </c>
      <c r="E8" s="176">
        <f>SUM(E9:E11)</f>
        <v>15.452343780850251</v>
      </c>
      <c r="F8" s="176">
        <f>SUM(F9:F11)</f>
        <v>16.16995094</v>
      </c>
      <c r="G8" s="176">
        <f t="shared" ref="G8:H8" si="0">SUM(G9:G11)</f>
        <v>67.66780283249274</v>
      </c>
      <c r="H8" s="176">
        <f t="shared" si="0"/>
        <v>47.123284940000005</v>
      </c>
      <c r="I8" s="176">
        <f>G8-H8</f>
        <v>20.544517892492735</v>
      </c>
      <c r="J8" s="150"/>
      <c r="K8" s="9"/>
    </row>
    <row r="9" spans="1:11" x14ac:dyDescent="0.2">
      <c r="B9" s="10">
        <v>2</v>
      </c>
      <c r="C9" s="142" t="s">
        <v>127</v>
      </c>
      <c r="D9" s="143">
        <v>66.735775832492735</v>
      </c>
      <c r="E9" s="143">
        <v>15.167191780850251</v>
      </c>
      <c r="F9" s="143">
        <v>16.307834419999999</v>
      </c>
      <c r="G9" s="143">
        <v>66.735775832492735</v>
      </c>
      <c r="H9" s="143">
        <v>46.908341210000003</v>
      </c>
      <c r="I9" s="12"/>
      <c r="J9" s="13"/>
      <c r="K9" s="9"/>
    </row>
    <row r="10" spans="1:11" x14ac:dyDescent="0.2">
      <c r="B10" s="10">
        <v>3</v>
      </c>
      <c r="C10" s="142" t="s">
        <v>128</v>
      </c>
      <c r="D10" s="143">
        <v>0.93202700000000027</v>
      </c>
      <c r="E10" s="143">
        <v>0.28515200000000007</v>
      </c>
      <c r="F10" s="199">
        <v>-0.13788348000000006</v>
      </c>
      <c r="G10" s="143">
        <v>0.93202699999999994</v>
      </c>
      <c r="H10" s="143">
        <v>0.21494372999999994</v>
      </c>
      <c r="I10" s="12"/>
      <c r="J10" s="13"/>
      <c r="K10" s="9"/>
    </row>
    <row r="11" spans="1:11" x14ac:dyDescent="0.2">
      <c r="B11" s="10">
        <v>4</v>
      </c>
      <c r="C11" s="142" t="s">
        <v>129</v>
      </c>
      <c r="D11" s="143">
        <v>0</v>
      </c>
      <c r="E11" s="143">
        <v>0</v>
      </c>
      <c r="F11" s="143">
        <v>0</v>
      </c>
      <c r="G11" s="143">
        <v>0</v>
      </c>
      <c r="H11" s="143">
        <v>0</v>
      </c>
      <c r="I11" s="12"/>
      <c r="J11" s="13"/>
      <c r="K11" s="9"/>
    </row>
    <row r="12" spans="1:11" x14ac:dyDescent="0.2">
      <c r="B12" s="10">
        <v>5</v>
      </c>
      <c r="C12" s="142" t="s">
        <v>130</v>
      </c>
      <c r="D12" s="143">
        <v>66.735775832492664</v>
      </c>
      <c r="E12" s="143">
        <v>15.186544327003011</v>
      </c>
      <c r="F12" s="143">
        <v>15.947233041177963</v>
      </c>
      <c r="G12" s="143">
        <v>66.735775832492664</v>
      </c>
      <c r="H12" s="143">
        <v>46.474229228800127</v>
      </c>
      <c r="I12" s="12"/>
      <c r="J12" s="13"/>
      <c r="K12" s="9"/>
    </row>
    <row r="13" spans="1:11" ht="15" x14ac:dyDescent="0.25">
      <c r="B13" s="10">
        <v>6</v>
      </c>
      <c r="C13" s="139" t="s">
        <v>140</v>
      </c>
      <c r="D13" s="176">
        <f>SUM(D14:D16)</f>
        <v>28.254749680399904</v>
      </c>
      <c r="E13" s="176">
        <f t="shared" ref="E13:H13" si="1">SUM(E14:E16)</f>
        <v>10.717007074059419</v>
      </c>
      <c r="F13" s="176">
        <f t="shared" si="1"/>
        <v>15.129865130000006</v>
      </c>
      <c r="G13" s="176">
        <f t="shared" si="1"/>
        <v>28.2547496803999</v>
      </c>
      <c r="H13" s="176">
        <f t="shared" si="1"/>
        <v>34.524679640000009</v>
      </c>
      <c r="I13" s="176">
        <f>G13-H13</f>
        <v>-6.269929959600109</v>
      </c>
      <c r="J13" s="150"/>
      <c r="K13" s="9"/>
    </row>
    <row r="14" spans="1:11" x14ac:dyDescent="0.2">
      <c r="B14" s="10">
        <v>7</v>
      </c>
      <c r="C14" s="142" t="s">
        <v>127</v>
      </c>
      <c r="D14" s="143">
        <v>21.254749679999904</v>
      </c>
      <c r="E14" s="143">
        <v>7.4670070736594187</v>
      </c>
      <c r="F14" s="143">
        <v>11.40555947</v>
      </c>
      <c r="G14" s="143">
        <v>21.2547496799999</v>
      </c>
      <c r="H14" s="143">
        <v>26.052351939999987</v>
      </c>
      <c r="I14" s="12"/>
      <c r="J14" s="13"/>
      <c r="K14" s="9"/>
    </row>
    <row r="15" spans="1:11" x14ac:dyDescent="0.2">
      <c r="B15" s="10">
        <v>8</v>
      </c>
      <c r="C15" s="142" t="s">
        <v>128</v>
      </c>
      <c r="D15" s="143">
        <v>7.0000000003999991</v>
      </c>
      <c r="E15" s="143">
        <v>3.2500000004</v>
      </c>
      <c r="F15" s="143">
        <v>3.7243056600000068</v>
      </c>
      <c r="G15" s="143">
        <v>7.0000000004</v>
      </c>
      <c r="H15" s="143">
        <v>8.4723277000000241</v>
      </c>
      <c r="I15" s="12"/>
      <c r="J15" s="13"/>
      <c r="K15" s="9"/>
    </row>
    <row r="16" spans="1:11" x14ac:dyDescent="0.2">
      <c r="B16" s="10">
        <v>9</v>
      </c>
      <c r="C16" s="142" t="s">
        <v>129</v>
      </c>
      <c r="D16" s="143">
        <v>0</v>
      </c>
      <c r="E16" s="143">
        <v>0</v>
      </c>
      <c r="F16" s="143">
        <v>0</v>
      </c>
      <c r="G16" s="143">
        <v>0</v>
      </c>
      <c r="H16" s="143">
        <v>0</v>
      </c>
      <c r="I16" s="12"/>
      <c r="J16" s="13"/>
      <c r="K16" s="9"/>
    </row>
    <row r="17" spans="2:11" x14ac:dyDescent="0.2">
      <c r="B17" s="10">
        <v>10</v>
      </c>
      <c r="C17" s="142" t="s">
        <v>130</v>
      </c>
      <c r="D17" s="143">
        <v>21.2547496799999</v>
      </c>
      <c r="E17" s="143">
        <v>7.0569251494543304</v>
      </c>
      <c r="F17" s="143">
        <v>11.381502213533601</v>
      </c>
      <c r="G17" s="143">
        <v>21.2547496799999</v>
      </c>
      <c r="H17" s="143">
        <v>25.971329841206479</v>
      </c>
      <c r="I17" s="12"/>
      <c r="J17" s="13"/>
      <c r="K17" s="9"/>
    </row>
    <row r="18" spans="2:11" ht="15" x14ac:dyDescent="0.25">
      <c r="B18" s="10">
        <v>11</v>
      </c>
      <c r="C18" s="139" t="s">
        <v>141</v>
      </c>
      <c r="D18" s="176">
        <f>SUM(D19:D21)</f>
        <v>24.323156256486492</v>
      </c>
      <c r="E18" s="176">
        <f t="shared" ref="E18:H18" si="2">SUM(E19:E21)</f>
        <v>7.6354031416216221</v>
      </c>
      <c r="F18" s="176">
        <f t="shared" si="2"/>
        <v>3.8187093799999978</v>
      </c>
      <c r="G18" s="176">
        <f t="shared" si="2"/>
        <v>24.323156256486488</v>
      </c>
      <c r="H18" s="176">
        <f t="shared" si="2"/>
        <v>14.385466309999989</v>
      </c>
      <c r="I18" s="176">
        <f>G18-H18</f>
        <v>9.9376899464864987</v>
      </c>
      <c r="J18" s="150"/>
      <c r="K18" s="9"/>
    </row>
    <row r="19" spans="2:11" x14ac:dyDescent="0.2">
      <c r="B19" s="10">
        <v>12</v>
      </c>
      <c r="C19" s="142" t="s">
        <v>127</v>
      </c>
      <c r="D19" s="143">
        <v>22.890475486486491</v>
      </c>
      <c r="E19" s="143">
        <v>6.202722371621622</v>
      </c>
      <c r="F19" s="143">
        <v>3.2154692199999988</v>
      </c>
      <c r="G19" s="143">
        <v>22.890475486486487</v>
      </c>
      <c r="H19" s="143">
        <v>13.03015037999999</v>
      </c>
      <c r="I19" s="12"/>
      <c r="J19" s="13"/>
      <c r="K19" s="9"/>
    </row>
    <row r="20" spans="2:11" x14ac:dyDescent="0.2">
      <c r="B20" s="10">
        <v>13</v>
      </c>
      <c r="C20" s="142" t="s">
        <v>128</v>
      </c>
      <c r="D20" s="143">
        <v>1.4326807699999999</v>
      </c>
      <c r="E20" s="143">
        <v>1.4326807699999999</v>
      </c>
      <c r="F20" s="143">
        <v>0.60324015999999925</v>
      </c>
      <c r="G20" s="143">
        <v>1.4326807699999999</v>
      </c>
      <c r="H20" s="143">
        <v>1.3553159299999993</v>
      </c>
      <c r="I20" s="12"/>
      <c r="J20" s="13"/>
      <c r="K20" s="9"/>
    </row>
    <row r="21" spans="2:11" x14ac:dyDescent="0.2">
      <c r="B21" s="10">
        <v>14</v>
      </c>
      <c r="C21" s="142" t="s">
        <v>129</v>
      </c>
      <c r="D21" s="143">
        <v>0</v>
      </c>
      <c r="E21" s="143">
        <v>0</v>
      </c>
      <c r="F21" s="143">
        <v>0</v>
      </c>
      <c r="G21" s="143">
        <v>0</v>
      </c>
      <c r="H21" s="143">
        <v>0</v>
      </c>
      <c r="I21" s="12"/>
      <c r="J21" s="13"/>
      <c r="K21" s="9"/>
    </row>
    <row r="22" spans="2:11" x14ac:dyDescent="0.2">
      <c r="B22" s="10">
        <v>15</v>
      </c>
      <c r="C22" s="142" t="s">
        <v>130</v>
      </c>
      <c r="D22" s="143">
        <v>22.89047548648648</v>
      </c>
      <c r="E22" s="143">
        <v>6.2027223716216202</v>
      </c>
      <c r="F22" s="143">
        <v>3.5937800395289945</v>
      </c>
      <c r="G22" s="143">
        <v>22.89047548648648</v>
      </c>
      <c r="H22" s="143">
        <v>13.538134626048659</v>
      </c>
      <c r="I22" s="12"/>
      <c r="J22" s="13"/>
      <c r="K22" s="9"/>
    </row>
    <row r="23" spans="2:11" ht="15" x14ac:dyDescent="0.25">
      <c r="B23" s="10">
        <v>16</v>
      </c>
      <c r="C23" s="139" t="s">
        <v>132</v>
      </c>
      <c r="D23" s="176">
        <f>SUM(D24:D26)</f>
        <v>2.9112</v>
      </c>
      <c r="E23" s="176">
        <f t="shared" ref="E23:H23" si="3">SUM(E24:E26)</f>
        <v>0.7278</v>
      </c>
      <c r="F23" s="176">
        <f t="shared" si="3"/>
        <v>1.1359393999999998</v>
      </c>
      <c r="G23" s="176">
        <f t="shared" si="3"/>
        <v>2.9112</v>
      </c>
      <c r="H23" s="176">
        <f t="shared" si="3"/>
        <v>1.1558953799999998</v>
      </c>
      <c r="I23" s="176">
        <f>G23-H23</f>
        <v>1.7553046200000002</v>
      </c>
      <c r="J23" s="150"/>
      <c r="K23" s="9"/>
    </row>
    <row r="24" spans="2:11" x14ac:dyDescent="0.2">
      <c r="B24" s="10">
        <v>17</v>
      </c>
      <c r="C24" s="142" t="s">
        <v>127</v>
      </c>
      <c r="D24" s="143">
        <v>2.9112</v>
      </c>
      <c r="E24" s="143">
        <v>0.7278</v>
      </c>
      <c r="F24" s="143">
        <v>1.1359393999999998</v>
      </c>
      <c r="G24" s="143">
        <v>2.9112</v>
      </c>
      <c r="H24" s="143">
        <v>1.1558953799999998</v>
      </c>
      <c r="I24" s="12"/>
      <c r="J24" s="13"/>
      <c r="K24" s="9"/>
    </row>
    <row r="25" spans="2:11" x14ac:dyDescent="0.2">
      <c r="B25" s="10">
        <v>18</v>
      </c>
      <c r="C25" s="142" t="s">
        <v>128</v>
      </c>
      <c r="D25" s="143">
        <v>0</v>
      </c>
      <c r="E25" s="143">
        <v>0</v>
      </c>
      <c r="F25" s="143">
        <v>0</v>
      </c>
      <c r="G25" s="143">
        <v>0</v>
      </c>
      <c r="H25" s="143">
        <v>0</v>
      </c>
      <c r="I25" s="12"/>
      <c r="J25" s="13"/>
      <c r="K25" s="9"/>
    </row>
    <row r="26" spans="2:11" x14ac:dyDescent="0.2">
      <c r="B26" s="10">
        <v>19</v>
      </c>
      <c r="C26" s="142" t="s">
        <v>129</v>
      </c>
      <c r="D26" s="143">
        <v>0</v>
      </c>
      <c r="E26" s="143">
        <v>0</v>
      </c>
      <c r="F26" s="143">
        <v>0</v>
      </c>
      <c r="G26" s="143">
        <v>0</v>
      </c>
      <c r="H26" s="143">
        <v>0</v>
      </c>
      <c r="I26" s="12"/>
      <c r="J26" s="13"/>
      <c r="K26" s="9"/>
    </row>
    <row r="27" spans="2:11" x14ac:dyDescent="0.2">
      <c r="B27" s="10">
        <v>20</v>
      </c>
      <c r="C27" s="142" t="s">
        <v>130</v>
      </c>
      <c r="D27" s="143">
        <v>0</v>
      </c>
      <c r="E27" s="143">
        <v>0</v>
      </c>
      <c r="F27" s="143">
        <v>0</v>
      </c>
      <c r="G27" s="143">
        <v>0</v>
      </c>
      <c r="H27" s="143">
        <v>0</v>
      </c>
      <c r="I27" s="12"/>
      <c r="J27" s="13"/>
      <c r="K27" s="9"/>
    </row>
    <row r="28" spans="2:11" ht="15.75" thickBot="1" x14ac:dyDescent="0.3">
      <c r="B28" s="10">
        <v>21</v>
      </c>
      <c r="C28" s="14" t="s">
        <v>109</v>
      </c>
      <c r="D28" s="136">
        <f>SUM(D8+D13+D18+D23)</f>
        <v>123.15690876937914</v>
      </c>
      <c r="E28" s="136">
        <f>E8+E13+E18+E23</f>
        <v>34.532553996531291</v>
      </c>
      <c r="F28" s="136">
        <f>F8+F13+F18+F23</f>
        <v>36.254464850000005</v>
      </c>
      <c r="G28" s="136">
        <f t="shared" ref="G28:H28" si="4">G8+G13+G18+G23</f>
        <v>123.15690876937911</v>
      </c>
      <c r="H28" s="136">
        <f t="shared" si="4"/>
        <v>97.189326269999995</v>
      </c>
      <c r="I28" s="136">
        <f>I8+I13+I18+I23</f>
        <v>25.967582499379123</v>
      </c>
      <c r="J28" s="157">
        <f>I28/G28</f>
        <v>0.2108495800914055</v>
      </c>
      <c r="K28" s="9"/>
    </row>
    <row r="29" spans="2:11" ht="15" thickTop="1" x14ac:dyDescent="0.2">
      <c r="B29" s="7"/>
      <c r="D29" s="17"/>
      <c r="E29" s="17"/>
      <c r="K29" s="9"/>
    </row>
    <row r="30" spans="2:11" x14ac:dyDescent="0.2">
      <c r="B30" s="18"/>
      <c r="C30" s="19"/>
      <c r="D30" s="19"/>
      <c r="E30" s="19"/>
      <c r="F30" s="19"/>
      <c r="G30" s="19"/>
      <c r="H30" s="19"/>
      <c r="I30" s="19"/>
      <c r="J30" s="19"/>
      <c r="K30" s="20"/>
    </row>
    <row r="32" spans="2:11" x14ac:dyDescent="0.2">
      <c r="B32" s="80" t="s">
        <v>15</v>
      </c>
      <c r="C32" s="81"/>
      <c r="D32" s="68"/>
      <c r="E32" s="68"/>
    </row>
    <row r="33" spans="2:5" x14ac:dyDescent="0.2">
      <c r="B33" s="155">
        <v>3</v>
      </c>
      <c r="C33" s="147" t="s">
        <v>18</v>
      </c>
      <c r="D33" s="68"/>
      <c r="E33" s="68"/>
    </row>
    <row r="34" spans="2:5" ht="13.9" customHeight="1" x14ac:dyDescent="0.2">
      <c r="B34" s="155"/>
      <c r="C34" s="147"/>
      <c r="D34" s="68"/>
      <c r="E34" s="68"/>
    </row>
    <row r="35" spans="2:5" ht="13.9" customHeight="1" x14ac:dyDescent="0.2">
      <c r="B35" s="155"/>
      <c r="C35" s="147"/>
      <c r="D35" s="68"/>
      <c r="E35" s="68"/>
    </row>
    <row r="36" spans="2:5" x14ac:dyDescent="0.2">
      <c r="C36" s="147"/>
      <c r="D36" s="68"/>
      <c r="E36" s="68"/>
    </row>
    <row r="37" spans="2:5" x14ac:dyDescent="0.2">
      <c r="D37" s="68"/>
      <c r="E37" s="68"/>
    </row>
    <row r="38" spans="2:5" x14ac:dyDescent="0.2">
      <c r="D38" s="68"/>
      <c r="E38" s="68"/>
    </row>
    <row r="39" spans="2:5" x14ac:dyDescent="0.2">
      <c r="D39" s="68"/>
      <c r="E39" s="68"/>
    </row>
    <row r="40" spans="2:5" x14ac:dyDescent="0.2">
      <c r="D40" s="68"/>
      <c r="E40" s="68"/>
    </row>
    <row r="41" spans="2:5" x14ac:dyDescent="0.2">
      <c r="D41" s="68"/>
      <c r="E41" s="68"/>
    </row>
    <row r="42" spans="2:5" x14ac:dyDescent="0.2">
      <c r="D42" s="68"/>
      <c r="E42" s="68"/>
    </row>
    <row r="43" spans="2:5" x14ac:dyDescent="0.2">
      <c r="D43" s="68"/>
      <c r="E43" s="68"/>
    </row>
    <row r="44" spans="2:5" x14ac:dyDescent="0.2">
      <c r="D44" s="68"/>
      <c r="E44" s="68"/>
    </row>
    <row r="45" spans="2:5" x14ac:dyDescent="0.2">
      <c r="D45" s="68"/>
      <c r="E45" s="68"/>
    </row>
    <row r="46" spans="2:5" x14ac:dyDescent="0.2">
      <c r="D46" s="68"/>
      <c r="E46" s="68"/>
    </row>
    <row r="47" spans="2:5" x14ac:dyDescent="0.2">
      <c r="D47" s="68"/>
      <c r="E47" s="68"/>
    </row>
    <row r="48" spans="2:5" x14ac:dyDescent="0.2">
      <c r="D48" s="68"/>
      <c r="E48" s="68"/>
    </row>
    <row r="49" spans="4:5" x14ac:dyDescent="0.2">
      <c r="D49" s="68"/>
      <c r="E49" s="68"/>
    </row>
    <row r="50" spans="4:5" x14ac:dyDescent="0.2">
      <c r="D50" s="68"/>
      <c r="E50" s="68"/>
    </row>
    <row r="51" spans="4:5" x14ac:dyDescent="0.2">
      <c r="D51" s="68"/>
      <c r="E51" s="68"/>
    </row>
    <row r="52" spans="4:5" x14ac:dyDescent="0.2">
      <c r="D52" s="68"/>
      <c r="E52" s="68"/>
    </row>
    <row r="53" spans="4:5" x14ac:dyDescent="0.2">
      <c r="D53" s="68"/>
      <c r="E53" s="68"/>
    </row>
    <row r="54" spans="4:5" x14ac:dyDescent="0.2">
      <c r="D54" s="68"/>
      <c r="E54" s="68"/>
    </row>
    <row r="55" spans="4:5" x14ac:dyDescent="0.2">
      <c r="D55" s="68"/>
      <c r="E55" s="68"/>
    </row>
    <row r="56" spans="4:5" x14ac:dyDescent="0.2">
      <c r="D56" s="68"/>
      <c r="E56" s="68"/>
    </row>
    <row r="57" spans="4:5" x14ac:dyDescent="0.2">
      <c r="D57" s="68"/>
      <c r="E57" s="68"/>
    </row>
    <row r="58" spans="4:5" x14ac:dyDescent="0.2">
      <c r="D58" s="68"/>
      <c r="E58" s="68"/>
    </row>
    <row r="59" spans="4:5" x14ac:dyDescent="0.2">
      <c r="D59" s="68"/>
      <c r="E59" s="68"/>
    </row>
    <row r="60" spans="4:5" x14ac:dyDescent="0.2">
      <c r="D60" s="68"/>
      <c r="E60" s="68"/>
    </row>
    <row r="61" spans="4:5" x14ac:dyDescent="0.2">
      <c r="D61" s="68"/>
      <c r="E61" s="68"/>
    </row>
    <row r="62" spans="4:5" x14ac:dyDescent="0.2">
      <c r="D62" s="68"/>
      <c r="E62" s="68"/>
    </row>
    <row r="63" spans="4:5" x14ac:dyDescent="0.2">
      <c r="D63" s="68"/>
      <c r="E63" s="68"/>
    </row>
    <row r="64" spans="4:5" x14ac:dyDescent="0.2">
      <c r="D64" s="68"/>
      <c r="E64" s="68"/>
    </row>
    <row r="65" spans="4:5" x14ac:dyDescent="0.2">
      <c r="D65" s="68"/>
      <c r="E65" s="68"/>
    </row>
  </sheetData>
  <pageMargins left="0.7" right="0.7" top="0.75" bottom="0.75" header="0.3" footer="0.3"/>
  <pageSetup scale="46" orientation="portrait" r:id="rId1"/>
  <ignoredErrors>
    <ignoredError sqref="D13:H13 D18:H18 D23:H23 D8:H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0C117-A62C-4ACE-AC62-4B851090B6EC}">
  <dimension ref="A1:O59"/>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45.7109375" style="8" customWidth="1"/>
    <col min="4" max="10" width="15.7109375" style="8" customWidth="1"/>
    <col min="11" max="11" width="2.42578125" style="8" customWidth="1"/>
    <col min="12" max="12" width="4.28515625" style="8" customWidth="1"/>
    <col min="13" max="14" width="9.140625" style="8"/>
    <col min="15" max="15" width="9.140625" style="8" customWidth="1"/>
    <col min="16" max="16384" width="9.140625" style="8"/>
  </cols>
  <sheetData>
    <row r="1" spans="1:11" ht="20.25" x14ac:dyDescent="0.3">
      <c r="A1" s="64"/>
      <c r="B1" s="21" t="s">
        <v>142</v>
      </c>
      <c r="D1" s="65"/>
    </row>
    <row r="2" spans="1:11" ht="16.149999999999999" customHeight="1" x14ac:dyDescent="0.25">
      <c r="B2" s="66" t="s">
        <v>1</v>
      </c>
      <c r="D2" s="32"/>
    </row>
    <row r="3" spans="1:11" ht="15" x14ac:dyDescent="0.25">
      <c r="B3" s="63"/>
      <c r="D3" s="32"/>
    </row>
    <row r="4" spans="1:11" x14ac:dyDescent="0.2">
      <c r="B4" s="2"/>
      <c r="C4" s="3"/>
      <c r="D4" s="5"/>
      <c r="E4" s="5"/>
      <c r="F4" s="5"/>
      <c r="G4" s="5"/>
      <c r="H4" s="5"/>
      <c r="I4" s="5"/>
      <c r="J4" s="5"/>
      <c r="K4" s="6"/>
    </row>
    <row r="5" spans="1:11" x14ac:dyDescent="0.2">
      <c r="B5" s="7"/>
      <c r="C5" s="74">
        <v>1</v>
      </c>
      <c r="D5" s="74">
        <v>2</v>
      </c>
      <c r="E5" s="74">
        <v>3</v>
      </c>
      <c r="F5" s="74">
        <v>4</v>
      </c>
      <c r="G5" s="74">
        <v>5</v>
      </c>
      <c r="H5" s="74">
        <v>6</v>
      </c>
      <c r="I5" s="74">
        <v>7</v>
      </c>
      <c r="J5" s="74">
        <v>8</v>
      </c>
      <c r="K5" s="9"/>
    </row>
    <row r="6" spans="1:11" ht="43.9" customHeight="1" x14ac:dyDescent="0.2">
      <c r="B6" s="10"/>
      <c r="C6" s="11" t="s">
        <v>123</v>
      </c>
      <c r="D6" s="160" t="s">
        <v>92</v>
      </c>
      <c r="E6" s="160" t="s">
        <v>100</v>
      </c>
      <c r="F6" s="160" t="s">
        <v>101</v>
      </c>
      <c r="G6" s="160" t="s">
        <v>25</v>
      </c>
      <c r="H6" s="160" t="s">
        <v>134</v>
      </c>
      <c r="I6" s="160" t="s">
        <v>124</v>
      </c>
      <c r="J6" s="160" t="s">
        <v>125</v>
      </c>
      <c r="K6" s="9"/>
    </row>
    <row r="7" spans="1:11" ht="15" x14ac:dyDescent="0.25">
      <c r="B7" s="10">
        <v>1</v>
      </c>
      <c r="C7" s="139" t="s">
        <v>143</v>
      </c>
      <c r="D7" s="176">
        <f>SUM(D8:D10)</f>
        <v>92.84156114999999</v>
      </c>
      <c r="E7" s="176">
        <f t="shared" ref="E7:H7" si="0">SUM(E8:E10)</f>
        <v>32.880544976000152</v>
      </c>
      <c r="F7" s="176">
        <f t="shared" si="0"/>
        <v>39.228033610000011</v>
      </c>
      <c r="G7" s="176">
        <f t="shared" si="0"/>
        <v>92.84156114999999</v>
      </c>
      <c r="H7" s="176">
        <f t="shared" si="0"/>
        <v>94.71885542000004</v>
      </c>
      <c r="I7" s="176">
        <f>G7-H7</f>
        <v>-1.8772942700000499</v>
      </c>
      <c r="J7" s="150"/>
      <c r="K7" s="9"/>
    </row>
    <row r="8" spans="1:11" x14ac:dyDescent="0.2">
      <c r="B8" s="10">
        <v>2</v>
      </c>
      <c r="C8" s="142" t="s">
        <v>127</v>
      </c>
      <c r="D8" s="143">
        <v>89</v>
      </c>
      <c r="E8" s="143">
        <v>29.038983826000155</v>
      </c>
      <c r="F8" s="143">
        <v>39.385030010000008</v>
      </c>
      <c r="G8" s="143">
        <v>89</v>
      </c>
      <c r="H8" s="143">
        <v>91.037040670000039</v>
      </c>
      <c r="I8" s="12"/>
      <c r="J8" s="13"/>
      <c r="K8" s="9"/>
    </row>
    <row r="9" spans="1:11" x14ac:dyDescent="0.2">
      <c r="B9" s="10">
        <v>3</v>
      </c>
      <c r="C9" s="142" t="s">
        <v>128</v>
      </c>
      <c r="D9" s="143">
        <v>3.8415611499999964</v>
      </c>
      <c r="E9" s="143">
        <v>3.8415611499999964</v>
      </c>
      <c r="F9" s="199">
        <v>-0.15699640000000006</v>
      </c>
      <c r="G9" s="143">
        <v>3.8415611499999964</v>
      </c>
      <c r="H9" s="143">
        <v>3.681814749999996</v>
      </c>
      <c r="I9" s="12"/>
      <c r="J9" s="13"/>
      <c r="K9" s="9"/>
    </row>
    <row r="10" spans="1:11" x14ac:dyDescent="0.2">
      <c r="B10" s="10">
        <v>4</v>
      </c>
      <c r="C10" s="142" t="s">
        <v>129</v>
      </c>
      <c r="D10" s="143">
        <v>0</v>
      </c>
      <c r="E10" s="143">
        <v>0</v>
      </c>
      <c r="F10" s="199">
        <v>0</v>
      </c>
      <c r="G10" s="143">
        <v>0</v>
      </c>
      <c r="H10" s="143">
        <v>0</v>
      </c>
      <c r="I10" s="12"/>
      <c r="J10" s="13"/>
      <c r="K10" s="9"/>
    </row>
    <row r="11" spans="1:11" x14ac:dyDescent="0.2">
      <c r="B11" s="10">
        <v>5</v>
      </c>
      <c r="C11" s="142" t="s">
        <v>130</v>
      </c>
      <c r="D11" s="143">
        <v>46.67605781839994</v>
      </c>
      <c r="E11" s="143">
        <v>15.229497618538899</v>
      </c>
      <c r="F11" s="199">
        <v>19.72187824291553</v>
      </c>
      <c r="G11" s="143">
        <v>46.67605781839994</v>
      </c>
      <c r="H11" s="143">
        <v>47.619866763481134</v>
      </c>
      <c r="I11" s="12"/>
      <c r="J11" s="13"/>
      <c r="K11" s="9"/>
    </row>
    <row r="12" spans="1:11" ht="15" x14ac:dyDescent="0.25">
      <c r="B12" s="10">
        <v>6</v>
      </c>
      <c r="C12" s="139" t="s">
        <v>144</v>
      </c>
      <c r="D12" s="176">
        <f>SUM(D13:D15)</f>
        <v>50.308984999999986</v>
      </c>
      <c r="E12" s="176">
        <f t="shared" ref="E12:H12" si="1">SUM(E13:E15)</f>
        <v>16.341474556240517</v>
      </c>
      <c r="F12" s="208">
        <f t="shared" si="1"/>
        <v>19.964624770000015</v>
      </c>
      <c r="G12" s="176">
        <f t="shared" si="1"/>
        <v>50.308984999999993</v>
      </c>
      <c r="H12" s="176">
        <f t="shared" si="1"/>
        <v>48.526609510000007</v>
      </c>
      <c r="I12" s="176">
        <f>G12-H12</f>
        <v>1.7823754899999855</v>
      </c>
      <c r="J12" s="150"/>
      <c r="K12" s="9"/>
    </row>
    <row r="13" spans="1:11" x14ac:dyDescent="0.2">
      <c r="B13" s="10">
        <v>7</v>
      </c>
      <c r="C13" s="142" t="s">
        <v>127</v>
      </c>
      <c r="D13" s="143">
        <v>25.846871999999998</v>
      </c>
      <c r="E13" s="143">
        <v>6.3720728062405634</v>
      </c>
      <c r="F13" s="199">
        <v>5.15894166</v>
      </c>
      <c r="G13" s="143">
        <v>25.846872000000001</v>
      </c>
      <c r="H13" s="143">
        <v>21.106827499999991</v>
      </c>
      <c r="I13" s="12"/>
      <c r="J13" s="13"/>
      <c r="K13" s="9"/>
    </row>
    <row r="14" spans="1:11" x14ac:dyDescent="0.2">
      <c r="B14" s="10">
        <v>8</v>
      </c>
      <c r="C14" s="142" t="s">
        <v>128</v>
      </c>
      <c r="D14" s="143">
        <v>24.462112999999988</v>
      </c>
      <c r="E14" s="143">
        <v>9.9694017499999532</v>
      </c>
      <c r="F14" s="199">
        <v>14.805816460000012</v>
      </c>
      <c r="G14" s="143">
        <v>24.462112999999995</v>
      </c>
      <c r="H14" s="143">
        <v>27.417800790000015</v>
      </c>
      <c r="I14" s="12"/>
      <c r="J14" s="13"/>
      <c r="K14" s="9"/>
    </row>
    <row r="15" spans="1:11" x14ac:dyDescent="0.2">
      <c r="B15" s="10">
        <v>9</v>
      </c>
      <c r="C15" s="142" t="s">
        <v>129</v>
      </c>
      <c r="D15" s="143">
        <v>0</v>
      </c>
      <c r="E15" s="143">
        <v>0</v>
      </c>
      <c r="F15" s="199">
        <v>-1.3334999999999999E-4</v>
      </c>
      <c r="G15" s="143">
        <v>0</v>
      </c>
      <c r="H15" s="143">
        <v>1.9812200000000001E-3</v>
      </c>
      <c r="I15" s="12"/>
      <c r="J15" s="13"/>
      <c r="K15" s="9"/>
    </row>
    <row r="16" spans="1:11" x14ac:dyDescent="0.2">
      <c r="B16" s="10">
        <v>10</v>
      </c>
      <c r="C16" s="142" t="s">
        <v>130</v>
      </c>
      <c r="D16" s="143">
        <v>0</v>
      </c>
      <c r="E16" s="143">
        <v>0</v>
      </c>
      <c r="F16" s="199">
        <v>0</v>
      </c>
      <c r="G16" s="143">
        <v>0</v>
      </c>
      <c r="H16" s="143">
        <v>0</v>
      </c>
      <c r="I16" s="12"/>
      <c r="J16" s="13"/>
      <c r="K16" s="9"/>
    </row>
    <row r="17" spans="2:15" ht="15" x14ac:dyDescent="0.25">
      <c r="B17" s="10">
        <v>16</v>
      </c>
      <c r="C17" s="139" t="s">
        <v>132</v>
      </c>
      <c r="D17" s="176">
        <f>SUM(D18:D20)</f>
        <v>4.7672624800000012</v>
      </c>
      <c r="E17" s="176">
        <f t="shared" ref="E17:H17" si="2">SUM(E18:E20)</f>
        <v>0.67606248000000002</v>
      </c>
      <c r="F17" s="176">
        <f t="shared" si="2"/>
        <v>2.3016215699999996</v>
      </c>
      <c r="G17" s="176">
        <f t="shared" si="2"/>
        <v>4.7672624800000012</v>
      </c>
      <c r="H17" s="176">
        <f t="shared" si="2"/>
        <v>4.2765368099999979</v>
      </c>
      <c r="I17" s="176">
        <f>G17-H17</f>
        <v>0.49072567000000333</v>
      </c>
      <c r="J17" s="150"/>
      <c r="K17" s="141"/>
      <c r="O17" s="138"/>
    </row>
    <row r="18" spans="2:15" x14ac:dyDescent="0.2">
      <c r="B18" s="10">
        <v>17</v>
      </c>
      <c r="C18" s="142" t="s">
        <v>127</v>
      </c>
      <c r="D18" s="143">
        <v>4.1134000000000004</v>
      </c>
      <c r="E18" s="143">
        <v>0.65700000000000003</v>
      </c>
      <c r="F18" s="143">
        <v>1.9987202899999996</v>
      </c>
      <c r="G18" s="143">
        <v>4.1134000000000004</v>
      </c>
      <c r="H18" s="143">
        <v>3.8764397199999978</v>
      </c>
      <c r="I18" s="12"/>
      <c r="J18" s="13"/>
      <c r="K18" s="9"/>
    </row>
    <row r="19" spans="2:15" x14ac:dyDescent="0.2">
      <c r="B19" s="10">
        <v>18</v>
      </c>
      <c r="C19" s="142" t="s">
        <v>128</v>
      </c>
      <c r="D19" s="143">
        <v>0.25386248</v>
      </c>
      <c r="E19" s="143">
        <v>-8.0937520000000013E-2</v>
      </c>
      <c r="F19" s="143">
        <v>9.0560059999999998E-2</v>
      </c>
      <c r="G19" s="143">
        <v>0.25386248</v>
      </c>
      <c r="H19" s="143">
        <v>-1.6774599999999917E-3</v>
      </c>
      <c r="I19" s="12"/>
      <c r="J19" s="13"/>
      <c r="K19" s="9"/>
    </row>
    <row r="20" spans="2:15" x14ac:dyDescent="0.2">
      <c r="B20" s="10">
        <v>19</v>
      </c>
      <c r="C20" s="142" t="s">
        <v>129</v>
      </c>
      <c r="D20" s="143">
        <v>0.39999999999999997</v>
      </c>
      <c r="E20" s="143">
        <v>0.1</v>
      </c>
      <c r="F20" s="143">
        <v>0.21234121999999997</v>
      </c>
      <c r="G20" s="143">
        <v>0.4</v>
      </c>
      <c r="H20" s="143">
        <v>0.40177454999999995</v>
      </c>
      <c r="I20" s="12"/>
      <c r="J20" s="13"/>
      <c r="K20" s="9"/>
    </row>
    <row r="21" spans="2:15" x14ac:dyDescent="0.2">
      <c r="B21" s="10">
        <v>20</v>
      </c>
      <c r="C21" s="142" t="s">
        <v>130</v>
      </c>
      <c r="D21" s="143">
        <v>4.1056599999999959</v>
      </c>
      <c r="E21" s="143">
        <v>0.70966658079527978</v>
      </c>
      <c r="F21" s="143">
        <v>1.9539950455181798</v>
      </c>
      <c r="G21" s="143">
        <v>4.1056599999999968</v>
      </c>
      <c r="H21" s="143">
        <v>3.6632697804059973</v>
      </c>
      <c r="I21" s="12"/>
      <c r="J21" s="13"/>
      <c r="K21" s="9"/>
    </row>
    <row r="22" spans="2:15" ht="15.75" thickBot="1" x14ac:dyDescent="0.3">
      <c r="B22" s="10">
        <v>21</v>
      </c>
      <c r="C22" s="14" t="s">
        <v>109</v>
      </c>
      <c r="D22" s="136">
        <f>D7+D12+D17</f>
        <v>147.91780862999997</v>
      </c>
      <c r="E22" s="136">
        <f>E7+E12+E17</f>
        <v>49.898082012240664</v>
      </c>
      <c r="F22" s="136">
        <f>F7+F12+F17</f>
        <v>61.494279950000028</v>
      </c>
      <c r="G22" s="136">
        <f t="shared" ref="G22:H22" si="3">G7+G12+G17</f>
        <v>147.91780862999997</v>
      </c>
      <c r="H22" s="136">
        <f t="shared" si="3"/>
        <v>147.52200174000006</v>
      </c>
      <c r="I22" s="136">
        <f>I7+I12+I17</f>
        <v>0.39580688999993896</v>
      </c>
      <c r="J22" s="16">
        <f>I22/G22</f>
        <v>2.6758569077372295E-3</v>
      </c>
      <c r="K22" s="9"/>
    </row>
    <row r="23" spans="2:15" ht="15" thickTop="1" x14ac:dyDescent="0.2">
      <c r="B23" s="7"/>
      <c r="D23" s="17"/>
      <c r="K23" s="9"/>
    </row>
    <row r="24" spans="2:15" x14ac:dyDescent="0.2">
      <c r="B24" s="18"/>
      <c r="C24" s="19"/>
      <c r="D24" s="19"/>
      <c r="E24" s="19"/>
      <c r="F24" s="19"/>
      <c r="G24" s="19"/>
      <c r="H24" s="19"/>
      <c r="I24" s="19"/>
      <c r="J24" s="19"/>
      <c r="K24" s="20"/>
    </row>
    <row r="26" spans="2:15" x14ac:dyDescent="0.2">
      <c r="B26" s="80" t="s">
        <v>15</v>
      </c>
      <c r="C26" s="81"/>
      <c r="D26" s="68"/>
    </row>
    <row r="27" spans="2:15" x14ac:dyDescent="0.2">
      <c r="B27" s="155">
        <v>3</v>
      </c>
      <c r="C27" s="147" t="s">
        <v>18</v>
      </c>
      <c r="D27" s="68"/>
    </row>
    <row r="28" spans="2:15" x14ac:dyDescent="0.2">
      <c r="B28" s="155"/>
      <c r="C28" s="147"/>
      <c r="D28" s="68"/>
      <c r="F28" s="138"/>
      <c r="G28" s="138"/>
      <c r="H28" s="138"/>
    </row>
    <row r="29" spans="2:15" x14ac:dyDescent="0.2">
      <c r="B29" s="155"/>
      <c r="C29" s="147"/>
      <c r="D29" s="68"/>
    </row>
    <row r="30" spans="2:15" x14ac:dyDescent="0.2">
      <c r="D30" s="68"/>
    </row>
    <row r="31" spans="2:15" x14ac:dyDescent="0.2">
      <c r="D31" s="68"/>
    </row>
    <row r="32" spans="2:15" x14ac:dyDescent="0.2">
      <c r="D32" s="68"/>
    </row>
    <row r="33" spans="4:4" x14ac:dyDescent="0.2">
      <c r="D33" s="68"/>
    </row>
    <row r="34" spans="4:4" x14ac:dyDescent="0.2">
      <c r="D34" s="68"/>
    </row>
    <row r="35" spans="4:4" x14ac:dyDescent="0.2">
      <c r="D35" s="68"/>
    </row>
    <row r="36" spans="4:4" x14ac:dyDescent="0.2">
      <c r="D36" s="68"/>
    </row>
    <row r="37" spans="4:4" x14ac:dyDescent="0.2">
      <c r="D37" s="68"/>
    </row>
    <row r="38" spans="4:4" x14ac:dyDescent="0.2">
      <c r="D38" s="68"/>
    </row>
    <row r="39" spans="4:4" x14ac:dyDescent="0.2">
      <c r="D39" s="68"/>
    </row>
    <row r="40" spans="4:4" x14ac:dyDescent="0.2">
      <c r="D40" s="68"/>
    </row>
    <row r="41" spans="4:4" x14ac:dyDescent="0.2">
      <c r="D41" s="68"/>
    </row>
    <row r="42" spans="4:4" x14ac:dyDescent="0.2">
      <c r="D42" s="68"/>
    </row>
    <row r="43" spans="4:4" x14ac:dyDescent="0.2">
      <c r="D43" s="68"/>
    </row>
    <row r="44" spans="4:4" x14ac:dyDescent="0.2">
      <c r="D44" s="68"/>
    </row>
    <row r="45" spans="4:4" x14ac:dyDescent="0.2">
      <c r="D45" s="68"/>
    </row>
    <row r="46" spans="4:4" x14ac:dyDescent="0.2">
      <c r="D46" s="68"/>
    </row>
    <row r="47" spans="4:4" x14ac:dyDescent="0.2">
      <c r="D47" s="68"/>
    </row>
    <row r="48" spans="4:4"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sheetData>
  <pageMargins left="0.7" right="0.7" top="0.75" bottom="0.75" header="0.3" footer="0.3"/>
  <pageSetup scale="46" orientation="portrait" r:id="rId1"/>
  <ignoredErrors>
    <ignoredError sqref="D7:H7 D12:H12 D17:H1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D4027-A811-40F0-9BBE-22DFC8F47813}">
  <dimension ref="A1:K64"/>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55.7109375" style="8" customWidth="1"/>
    <col min="4" max="10" width="15.7109375" style="8" customWidth="1"/>
    <col min="11" max="11" width="2.42578125" style="8" customWidth="1"/>
    <col min="12" max="12" width="4.28515625" style="8" customWidth="1"/>
    <col min="13" max="16384" width="9.140625" style="8"/>
  </cols>
  <sheetData>
    <row r="1" spans="1:11" ht="20.25" x14ac:dyDescent="0.3">
      <c r="A1" s="64"/>
      <c r="B1" s="21" t="s">
        <v>145</v>
      </c>
      <c r="D1" s="65"/>
    </row>
    <row r="2" spans="1:11" ht="16.149999999999999" customHeight="1" x14ac:dyDescent="0.25">
      <c r="B2" s="66" t="s">
        <v>1</v>
      </c>
      <c r="D2" s="32"/>
    </row>
    <row r="3" spans="1:11" ht="15" x14ac:dyDescent="0.25">
      <c r="B3" s="63"/>
      <c r="D3" s="32"/>
    </row>
    <row r="4" spans="1:11" x14ac:dyDescent="0.2">
      <c r="B4" s="2"/>
      <c r="C4" s="3"/>
      <c r="D4" s="5"/>
      <c r="E4" s="5"/>
      <c r="F4" s="5"/>
      <c r="G4" s="5"/>
      <c r="H4" s="5"/>
      <c r="I4" s="5"/>
      <c r="J4" s="5"/>
      <c r="K4" s="6"/>
    </row>
    <row r="5" spans="1:11" x14ac:dyDescent="0.2">
      <c r="B5" s="7"/>
      <c r="C5" s="74">
        <v>1</v>
      </c>
      <c r="D5" s="74">
        <v>2</v>
      </c>
      <c r="E5" s="74">
        <v>3</v>
      </c>
      <c r="F5" s="74">
        <v>4</v>
      </c>
      <c r="G5" s="74">
        <v>5</v>
      </c>
      <c r="H5" s="74">
        <v>6</v>
      </c>
      <c r="I5" s="74">
        <v>7</v>
      </c>
      <c r="J5" s="74">
        <v>8</v>
      </c>
      <c r="K5" s="9"/>
    </row>
    <row r="6" spans="1:11" ht="43.9" customHeight="1" x14ac:dyDescent="0.2">
      <c r="B6" s="10"/>
      <c r="C6" s="11" t="s">
        <v>123</v>
      </c>
      <c r="D6" s="160" t="s">
        <v>146</v>
      </c>
      <c r="E6" s="160" t="s">
        <v>100</v>
      </c>
      <c r="F6" s="160" t="s">
        <v>101</v>
      </c>
      <c r="G6" s="160" t="s">
        <v>25</v>
      </c>
      <c r="H6" s="160" t="s">
        <v>134</v>
      </c>
      <c r="I6" s="160" t="s">
        <v>124</v>
      </c>
      <c r="J6" s="160" t="s">
        <v>125</v>
      </c>
      <c r="K6" s="9"/>
    </row>
    <row r="7" spans="1:11" ht="15" x14ac:dyDescent="0.25">
      <c r="B7" s="10">
        <v>1</v>
      </c>
      <c r="C7" s="139" t="s">
        <v>147</v>
      </c>
      <c r="D7" s="176">
        <f>SUM(D8:D10)</f>
        <v>14.989668040000002</v>
      </c>
      <c r="E7" s="176">
        <f t="shared" ref="E7:H7" si="0">SUM(E8:E10)</f>
        <v>3.7474170099999999</v>
      </c>
      <c r="F7" s="176">
        <f t="shared" si="0"/>
        <v>1.2899445200000004</v>
      </c>
      <c r="G7" s="176">
        <f t="shared" si="0"/>
        <v>14.98966804</v>
      </c>
      <c r="H7" s="176">
        <f t="shared" si="0"/>
        <v>3.4454494000000011</v>
      </c>
      <c r="I7" s="176">
        <f>G7-H7</f>
        <v>11.544218639999999</v>
      </c>
      <c r="J7" s="150"/>
      <c r="K7" s="9"/>
    </row>
    <row r="8" spans="1:11" x14ac:dyDescent="0.2">
      <c r="B8" s="10">
        <v>2</v>
      </c>
      <c r="C8" s="142" t="s">
        <v>127</v>
      </c>
      <c r="D8" s="143">
        <v>11.009848</v>
      </c>
      <c r="E8" s="143">
        <v>2.752462</v>
      </c>
      <c r="F8" s="143">
        <v>9.6927040000000006E-2</v>
      </c>
      <c r="G8" s="143">
        <v>11.009848</v>
      </c>
      <c r="H8" s="143">
        <v>0.1251581800000002</v>
      </c>
      <c r="I8" s="12"/>
      <c r="J8" s="13"/>
      <c r="K8" s="9"/>
    </row>
    <row r="9" spans="1:11" x14ac:dyDescent="0.2">
      <c r="B9" s="10">
        <v>3</v>
      </c>
      <c r="C9" s="142" t="s">
        <v>128</v>
      </c>
      <c r="D9" s="143">
        <v>3.0000000400000006</v>
      </c>
      <c r="E9" s="143">
        <v>0.75000001000000005</v>
      </c>
      <c r="F9" s="143">
        <v>1.0287503900000003</v>
      </c>
      <c r="G9" s="143">
        <v>3.0000000400000002</v>
      </c>
      <c r="H9" s="143">
        <v>2.8824569700000007</v>
      </c>
      <c r="I9" s="12"/>
      <c r="J9" s="13"/>
      <c r="K9" s="9"/>
    </row>
    <row r="10" spans="1:11" x14ac:dyDescent="0.2">
      <c r="B10" s="10">
        <v>4</v>
      </c>
      <c r="C10" s="142" t="s">
        <v>129</v>
      </c>
      <c r="D10" s="143">
        <v>0.97981999999999969</v>
      </c>
      <c r="E10" s="143">
        <v>0.24495499999999998</v>
      </c>
      <c r="F10" s="143">
        <v>0.16426709000000009</v>
      </c>
      <c r="G10" s="143">
        <v>0.97981999999999991</v>
      </c>
      <c r="H10" s="143">
        <v>0.43783425000000009</v>
      </c>
      <c r="I10" s="12"/>
      <c r="J10" s="13"/>
      <c r="K10" s="9"/>
    </row>
    <row r="11" spans="1:11" x14ac:dyDescent="0.2">
      <c r="B11" s="10">
        <v>5</v>
      </c>
      <c r="C11" s="142" t="s">
        <v>130</v>
      </c>
      <c r="D11" s="143">
        <v>13.909844040000003</v>
      </c>
      <c r="E11" s="143">
        <v>3.4774610100000007</v>
      </c>
      <c r="F11" s="143">
        <v>1.1970196435019029</v>
      </c>
      <c r="G11" s="143">
        <v>13.909844040000003</v>
      </c>
      <c r="H11" s="143">
        <v>3.1972465083163772</v>
      </c>
      <c r="I11" s="12"/>
      <c r="J11" s="13"/>
      <c r="K11" s="9"/>
    </row>
    <row r="12" spans="1:11" ht="15" x14ac:dyDescent="0.25">
      <c r="B12" s="10">
        <v>6</v>
      </c>
      <c r="C12" s="139" t="s">
        <v>148</v>
      </c>
      <c r="D12" s="176">
        <f>SUM(D13:D15)</f>
        <v>12.645805880000001</v>
      </c>
      <c r="E12" s="176">
        <f t="shared" ref="E12:H12" si="1">SUM(E13:E15)</f>
        <v>1.62</v>
      </c>
      <c r="F12" s="176">
        <f t="shared" si="1"/>
        <v>4.9654646100000122</v>
      </c>
      <c r="G12" s="176">
        <f t="shared" si="1"/>
        <v>12.645805880000001</v>
      </c>
      <c r="H12" s="176">
        <f t="shared" si="1"/>
        <v>9.4643312000000144</v>
      </c>
      <c r="I12" s="176">
        <f>G12-H12</f>
        <v>3.1814746799999867</v>
      </c>
      <c r="J12" s="150"/>
      <c r="K12" s="9"/>
    </row>
    <row r="13" spans="1:11" x14ac:dyDescent="0.2">
      <c r="B13" s="10">
        <v>7</v>
      </c>
      <c r="C13" s="142" t="s">
        <v>127</v>
      </c>
      <c r="D13" s="143">
        <v>12.165805880000001</v>
      </c>
      <c r="E13" s="143">
        <v>1.5</v>
      </c>
      <c r="F13" s="143">
        <v>4.965497660000012</v>
      </c>
      <c r="G13" s="143">
        <v>12.165805880000001</v>
      </c>
      <c r="H13" s="143">
        <v>9.4737556700000152</v>
      </c>
      <c r="I13" s="12"/>
      <c r="J13" s="13"/>
      <c r="K13" s="9"/>
    </row>
    <row r="14" spans="1:11" x14ac:dyDescent="0.2">
      <c r="B14" s="10">
        <v>8</v>
      </c>
      <c r="C14" s="142" t="s">
        <v>128</v>
      </c>
      <c r="D14" s="143">
        <v>0</v>
      </c>
      <c r="E14" s="143">
        <v>0</v>
      </c>
      <c r="F14" s="143">
        <v>0</v>
      </c>
      <c r="G14" s="143">
        <v>0</v>
      </c>
      <c r="H14" s="143">
        <v>0</v>
      </c>
      <c r="I14" s="12"/>
      <c r="J14" s="13"/>
      <c r="K14" s="9"/>
    </row>
    <row r="15" spans="1:11" x14ac:dyDescent="0.2">
      <c r="B15" s="10">
        <v>9</v>
      </c>
      <c r="C15" s="142" t="s">
        <v>129</v>
      </c>
      <c r="D15" s="143">
        <v>0.48</v>
      </c>
      <c r="E15" s="143">
        <v>0.12</v>
      </c>
      <c r="F15" s="199">
        <v>-3.3050000000000004E-5</v>
      </c>
      <c r="G15" s="143">
        <v>0.48</v>
      </c>
      <c r="H15" s="143">
        <v>-9.4244699999999973E-3</v>
      </c>
      <c r="I15" s="12"/>
      <c r="J15" s="13"/>
      <c r="K15" s="9"/>
    </row>
    <row r="16" spans="1:11" x14ac:dyDescent="0.2">
      <c r="B16" s="10">
        <v>10</v>
      </c>
      <c r="C16" s="142" t="s">
        <v>130</v>
      </c>
      <c r="D16" s="143">
        <v>8.8950801449999943</v>
      </c>
      <c r="E16" s="143">
        <v>1.1395105991378713</v>
      </c>
      <c r="F16" s="143">
        <v>3.4927157732956791</v>
      </c>
      <c r="G16" s="143">
        <v>8.8950801449999943</v>
      </c>
      <c r="H16" s="143">
        <v>6.657225750710646</v>
      </c>
      <c r="I16" s="12"/>
      <c r="J16" s="13"/>
      <c r="K16" s="9"/>
    </row>
    <row r="17" spans="2:11" ht="15" x14ac:dyDescent="0.25">
      <c r="B17" s="10">
        <v>11</v>
      </c>
      <c r="C17" s="139" t="s">
        <v>149</v>
      </c>
      <c r="D17" s="176">
        <f>SUM(D18:D20)</f>
        <v>5.7229679999999998</v>
      </c>
      <c r="E17" s="176">
        <f>SUM(E18:E20)</f>
        <v>1.9895039999999999</v>
      </c>
      <c r="F17" s="176">
        <f t="shared" ref="F17:H17" si="2">SUM(F18:F20)</f>
        <v>0.70428502999999953</v>
      </c>
      <c r="G17" s="176">
        <f t="shared" si="2"/>
        <v>5.7229680000000007</v>
      </c>
      <c r="H17" s="176">
        <f t="shared" si="2"/>
        <v>2.6552845699999978</v>
      </c>
      <c r="I17" s="176">
        <f>E17-F17</f>
        <v>1.2852189700000003</v>
      </c>
      <c r="J17" s="150"/>
      <c r="K17" s="9"/>
    </row>
    <row r="18" spans="2:11" x14ac:dyDescent="0.2">
      <c r="B18" s="10">
        <v>12</v>
      </c>
      <c r="C18" s="142" t="s">
        <v>127</v>
      </c>
      <c r="D18" s="143">
        <v>5.7229679999999998</v>
      </c>
      <c r="E18" s="143">
        <v>1.9895039999999999</v>
      </c>
      <c r="F18" s="143">
        <v>0.70428502999999953</v>
      </c>
      <c r="G18" s="143">
        <v>5.7229680000000007</v>
      </c>
      <c r="H18" s="143">
        <v>2.6552845699999978</v>
      </c>
      <c r="I18" s="12"/>
      <c r="J18" s="13"/>
      <c r="K18" s="9"/>
    </row>
    <row r="19" spans="2:11" x14ac:dyDescent="0.2">
      <c r="B19" s="10">
        <v>13</v>
      </c>
      <c r="C19" s="142" t="s">
        <v>128</v>
      </c>
      <c r="D19" s="143">
        <v>0</v>
      </c>
      <c r="E19" s="143">
        <v>0</v>
      </c>
      <c r="F19" s="143">
        <v>0</v>
      </c>
      <c r="G19" s="143">
        <v>0</v>
      </c>
      <c r="H19" s="143">
        <v>0</v>
      </c>
      <c r="I19" s="12"/>
      <c r="J19" s="13"/>
      <c r="K19" s="9"/>
    </row>
    <row r="20" spans="2:11" x14ac:dyDescent="0.2">
      <c r="B20" s="10">
        <v>14</v>
      </c>
      <c r="C20" s="142" t="s">
        <v>129</v>
      </c>
      <c r="D20" s="143">
        <v>0</v>
      </c>
      <c r="E20" s="143">
        <v>0</v>
      </c>
      <c r="F20" s="143">
        <v>0</v>
      </c>
      <c r="G20" s="143">
        <v>0</v>
      </c>
      <c r="H20" s="143">
        <v>0</v>
      </c>
      <c r="I20" s="12"/>
      <c r="J20" s="13"/>
      <c r="K20" s="9"/>
    </row>
    <row r="21" spans="2:11" x14ac:dyDescent="0.2">
      <c r="B21" s="10">
        <v>15</v>
      </c>
      <c r="C21" s="142" t="s">
        <v>130</v>
      </c>
      <c r="D21" s="143">
        <v>4.5783744000000004</v>
      </c>
      <c r="E21" s="143">
        <v>1.5916032</v>
      </c>
      <c r="F21" s="143">
        <v>0.56342802399999969</v>
      </c>
      <c r="G21" s="143">
        <v>4.5783743999999995</v>
      </c>
      <c r="H21" s="143">
        <v>2.1242276559999986</v>
      </c>
      <c r="I21" s="12"/>
      <c r="J21" s="13"/>
      <c r="K21" s="9"/>
    </row>
    <row r="22" spans="2:11" ht="15" x14ac:dyDescent="0.25">
      <c r="B22" s="10">
        <v>16</v>
      </c>
      <c r="C22" s="139" t="s">
        <v>132</v>
      </c>
      <c r="D22" s="176">
        <f>SUM(D23:D25)</f>
        <v>0.55999200000000005</v>
      </c>
      <c r="E22" s="176">
        <f>SUM(E23:E25)</f>
        <v>0.13999800000000007</v>
      </c>
      <c r="F22" s="176">
        <f>SUM(F23:F25)</f>
        <v>0.25470386</v>
      </c>
      <c r="G22" s="176">
        <f>SUM(G23:G25)</f>
        <v>0.55999200000000005</v>
      </c>
      <c r="H22" s="176">
        <f>SUM(H23:H25)</f>
        <v>0.38716077000000004</v>
      </c>
      <c r="I22" s="176">
        <f>G22-H22</f>
        <v>0.17283123</v>
      </c>
      <c r="J22" s="150"/>
      <c r="K22" s="9"/>
    </row>
    <row r="23" spans="2:11" x14ac:dyDescent="0.2">
      <c r="B23" s="10">
        <v>17</v>
      </c>
      <c r="C23" s="142" t="s">
        <v>127</v>
      </c>
      <c r="D23" s="143">
        <v>2.4E-2</v>
      </c>
      <c r="E23" s="143">
        <v>6.0000000000000001E-3</v>
      </c>
      <c r="F23" s="143">
        <v>0</v>
      </c>
      <c r="G23" s="143">
        <v>2.4E-2</v>
      </c>
      <c r="H23" s="143">
        <v>0</v>
      </c>
      <c r="I23" s="12"/>
      <c r="J23" s="13"/>
      <c r="K23" s="9"/>
    </row>
    <row r="24" spans="2:11" x14ac:dyDescent="0.2">
      <c r="B24" s="10">
        <v>18</v>
      </c>
      <c r="C24" s="142" t="s">
        <v>128</v>
      </c>
      <c r="D24" s="143">
        <v>0.53599200000000002</v>
      </c>
      <c r="E24" s="143">
        <v>0.13399800000000006</v>
      </c>
      <c r="F24" s="143">
        <v>0.25470386</v>
      </c>
      <c r="G24" s="143">
        <v>0.53599200000000002</v>
      </c>
      <c r="H24" s="143">
        <v>0.38716077000000004</v>
      </c>
      <c r="I24" s="12"/>
      <c r="J24" s="13"/>
      <c r="K24" s="9"/>
    </row>
    <row r="25" spans="2:11" x14ac:dyDescent="0.2">
      <c r="B25" s="10">
        <v>19</v>
      </c>
      <c r="C25" s="142" t="s">
        <v>129</v>
      </c>
      <c r="D25" s="143">
        <v>0</v>
      </c>
      <c r="E25" s="143">
        <v>0</v>
      </c>
      <c r="F25" s="143">
        <v>0</v>
      </c>
      <c r="G25" s="143">
        <v>0</v>
      </c>
      <c r="H25" s="143">
        <v>0</v>
      </c>
      <c r="I25" s="12"/>
      <c r="J25" s="13"/>
      <c r="K25" s="9"/>
    </row>
    <row r="26" spans="2:11" x14ac:dyDescent="0.2">
      <c r="B26" s="10">
        <v>20</v>
      </c>
      <c r="C26" s="142" t="s">
        <v>130</v>
      </c>
      <c r="D26" s="143">
        <v>0</v>
      </c>
      <c r="E26" s="143">
        <v>0</v>
      </c>
      <c r="F26" s="143">
        <v>0</v>
      </c>
      <c r="G26" s="143">
        <v>0</v>
      </c>
      <c r="H26" s="143">
        <v>0</v>
      </c>
      <c r="I26" s="12"/>
      <c r="J26" s="13"/>
      <c r="K26" s="9"/>
    </row>
    <row r="27" spans="2:11" ht="15.75" thickBot="1" x14ac:dyDescent="0.3">
      <c r="B27" s="10">
        <v>21</v>
      </c>
      <c r="C27" s="14" t="s">
        <v>109</v>
      </c>
      <c r="D27" s="136">
        <f>D7+D12+D17+D22</f>
        <v>33.918433920000005</v>
      </c>
      <c r="E27" s="136">
        <f>E7+E12+E17+E22</f>
        <v>7.4969190100000009</v>
      </c>
      <c r="F27" s="136">
        <f>F7+F12+F17+F22</f>
        <v>7.2143980200000124</v>
      </c>
      <c r="G27" s="136">
        <f t="shared" ref="G27:H27" si="3">G7+G12+G17+G22</f>
        <v>33.918433920000005</v>
      </c>
      <c r="H27" s="136">
        <f t="shared" si="3"/>
        <v>15.952225940000012</v>
      </c>
      <c r="I27" s="136">
        <f>G27-H27</f>
        <v>17.966207979999993</v>
      </c>
      <c r="J27" s="16">
        <f>I27/G27</f>
        <v>0.52968860597677003</v>
      </c>
      <c r="K27" s="9"/>
    </row>
    <row r="28" spans="2:11" ht="15" thickTop="1" x14ac:dyDescent="0.2">
      <c r="B28" s="7"/>
      <c r="D28" s="17"/>
      <c r="K28" s="9"/>
    </row>
    <row r="29" spans="2:11" x14ac:dyDescent="0.2">
      <c r="B29" s="18"/>
      <c r="C29" s="19"/>
      <c r="D29" s="19"/>
      <c r="E29" s="19"/>
      <c r="F29" s="19"/>
      <c r="G29" s="19"/>
      <c r="H29" s="19"/>
      <c r="I29" s="19"/>
      <c r="J29" s="19"/>
      <c r="K29" s="20"/>
    </row>
    <row r="31" spans="2:11" x14ac:dyDescent="0.2">
      <c r="B31" s="80" t="s">
        <v>15</v>
      </c>
      <c r="C31" s="81"/>
      <c r="D31" s="68"/>
      <c r="G31" s="126"/>
    </row>
    <row r="32" spans="2:11" x14ac:dyDescent="0.2">
      <c r="B32" s="155">
        <v>3</v>
      </c>
      <c r="C32" s="147" t="s">
        <v>18</v>
      </c>
      <c r="D32" s="68"/>
    </row>
    <row r="33" spans="2:4" x14ac:dyDescent="0.2">
      <c r="B33" s="155"/>
      <c r="C33" s="147"/>
      <c r="D33" s="68"/>
    </row>
    <row r="34" spans="2:4" x14ac:dyDescent="0.2">
      <c r="D34" s="68"/>
    </row>
    <row r="35" spans="2:4" x14ac:dyDescent="0.2">
      <c r="D35" s="68"/>
    </row>
    <row r="36" spans="2:4" x14ac:dyDescent="0.2">
      <c r="D36" s="68"/>
    </row>
    <row r="37" spans="2:4" x14ac:dyDescent="0.2">
      <c r="D37" s="68"/>
    </row>
    <row r="38" spans="2:4" x14ac:dyDescent="0.2">
      <c r="D38" s="68"/>
    </row>
    <row r="39" spans="2:4" x14ac:dyDescent="0.2">
      <c r="D39" s="68"/>
    </row>
    <row r="40" spans="2:4" x14ac:dyDescent="0.2">
      <c r="D40" s="68"/>
    </row>
    <row r="41" spans="2:4" x14ac:dyDescent="0.2">
      <c r="D41" s="68"/>
    </row>
    <row r="42" spans="2:4" x14ac:dyDescent="0.2">
      <c r="D42" s="68"/>
    </row>
    <row r="43" spans="2:4" x14ac:dyDescent="0.2">
      <c r="D43" s="68"/>
    </row>
    <row r="44" spans="2:4" x14ac:dyDescent="0.2">
      <c r="D44" s="68"/>
    </row>
    <row r="45" spans="2:4" x14ac:dyDescent="0.2">
      <c r="D45" s="68"/>
    </row>
    <row r="46" spans="2:4" x14ac:dyDescent="0.2">
      <c r="D46" s="68"/>
    </row>
    <row r="47" spans="2:4" x14ac:dyDescent="0.2">
      <c r="D47" s="68"/>
    </row>
    <row r="48" spans="2:4"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row r="60" spans="4:4" x14ac:dyDescent="0.2">
      <c r="D60" s="68"/>
    </row>
    <row r="61" spans="4:4" x14ac:dyDescent="0.2">
      <c r="D61" s="68"/>
    </row>
    <row r="62" spans="4:4" x14ac:dyDescent="0.2">
      <c r="D62" s="68"/>
    </row>
    <row r="63" spans="4:4" x14ac:dyDescent="0.2">
      <c r="D63" s="68"/>
    </row>
    <row r="64" spans="4:4" x14ac:dyDescent="0.2">
      <c r="D64" s="68"/>
    </row>
  </sheetData>
  <pageMargins left="0.7" right="0.7" top="0.75" bottom="0.75" header="0.3" footer="0.3"/>
  <pageSetup scale="46" orientation="portrait" r:id="rId1"/>
  <ignoredErrors>
    <ignoredError sqref="D22:E22 D17:H17 D12:H12 D7:H7 F22:H22"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28A0C-4926-4A50-9E82-6D2348C815EC}">
  <dimension ref="A1:K69"/>
  <sheetViews>
    <sheetView showGridLines="0" view="pageBreakPreview" zoomScaleNormal="100" zoomScaleSheetLayoutView="100" workbookViewId="0"/>
  </sheetViews>
  <sheetFormatPr defaultColWidth="9.140625" defaultRowHeight="14.25" x14ac:dyDescent="0.2"/>
  <cols>
    <col min="1" max="1" width="9.140625" style="8"/>
    <col min="2" max="2" width="4.5703125" style="8" customWidth="1"/>
    <col min="3" max="3" width="66.85546875" style="8" customWidth="1"/>
    <col min="4" max="9" width="15.7109375" style="8" customWidth="1"/>
    <col min="10" max="10" width="15.28515625" style="8" customWidth="1"/>
    <col min="11" max="12" width="4.28515625" style="8" customWidth="1"/>
    <col min="13" max="16384" width="9.140625" style="8"/>
  </cols>
  <sheetData>
    <row r="1" spans="1:11" ht="20.25" x14ac:dyDescent="0.3">
      <c r="A1" s="64"/>
      <c r="B1" s="21" t="s">
        <v>150</v>
      </c>
      <c r="D1" s="65"/>
    </row>
    <row r="2" spans="1:11" ht="16.149999999999999" customHeight="1" x14ac:dyDescent="0.25">
      <c r="B2" s="66" t="s">
        <v>1</v>
      </c>
      <c r="D2" s="32"/>
    </row>
    <row r="3" spans="1:11" ht="15" x14ac:dyDescent="0.25">
      <c r="B3" s="63"/>
      <c r="D3" s="32"/>
    </row>
    <row r="4" spans="1:11" x14ac:dyDescent="0.2">
      <c r="B4" s="2"/>
      <c r="C4" s="3"/>
      <c r="D4" s="5"/>
      <c r="E4" s="5"/>
      <c r="F4" s="5"/>
      <c r="G4" s="5"/>
      <c r="H4" s="5"/>
      <c r="I4" s="5"/>
      <c r="J4" s="5"/>
      <c r="K4" s="6"/>
    </row>
    <row r="5" spans="1:11" x14ac:dyDescent="0.2">
      <c r="B5" s="7"/>
      <c r="C5" s="74">
        <v>1</v>
      </c>
      <c r="D5" s="74">
        <v>2</v>
      </c>
      <c r="E5" s="74">
        <v>3</v>
      </c>
      <c r="F5" s="74">
        <v>4</v>
      </c>
      <c r="G5" s="74">
        <v>5</v>
      </c>
      <c r="H5" s="74">
        <v>6</v>
      </c>
      <c r="I5" s="74">
        <v>7</v>
      </c>
      <c r="J5" s="74">
        <v>8</v>
      </c>
      <c r="K5" s="9"/>
    </row>
    <row r="6" spans="1:11" ht="43.9" customHeight="1" x14ac:dyDescent="0.2">
      <c r="B6" s="10"/>
      <c r="C6" s="11" t="s">
        <v>123</v>
      </c>
      <c r="D6" s="160" t="s">
        <v>92</v>
      </c>
      <c r="E6" s="160" t="s">
        <v>100</v>
      </c>
      <c r="F6" s="160" t="s">
        <v>101</v>
      </c>
      <c r="G6" s="160" t="s">
        <v>25</v>
      </c>
      <c r="H6" s="160" t="s">
        <v>134</v>
      </c>
      <c r="I6" s="160" t="s">
        <v>124</v>
      </c>
      <c r="J6" s="160" t="s">
        <v>125</v>
      </c>
      <c r="K6" s="9"/>
    </row>
    <row r="7" spans="1:11" ht="15" x14ac:dyDescent="0.25">
      <c r="B7" s="10">
        <v>1</v>
      </c>
      <c r="C7" s="139" t="s">
        <v>151</v>
      </c>
      <c r="D7" s="176">
        <f>SUM(D8:D10)</f>
        <v>208.17905000000039</v>
      </c>
      <c r="E7" s="176">
        <f t="shared" ref="E7:H7" si="0">SUM(E8:E10)</f>
        <v>72.643100000000103</v>
      </c>
      <c r="F7" s="176">
        <f t="shared" si="0"/>
        <v>16.41858551000005</v>
      </c>
      <c r="G7" s="176">
        <f t="shared" si="0"/>
        <v>208.17905000000039</v>
      </c>
      <c r="H7" s="176">
        <f t="shared" si="0"/>
        <v>73.761628779999938</v>
      </c>
      <c r="I7" s="176">
        <f>G7-H7</f>
        <v>134.41742122000045</v>
      </c>
      <c r="J7" s="150"/>
      <c r="K7" s="9"/>
    </row>
    <row r="8" spans="1:11" x14ac:dyDescent="0.2">
      <c r="B8" s="10">
        <v>2</v>
      </c>
      <c r="C8" s="142" t="s">
        <v>127</v>
      </c>
      <c r="D8" s="143">
        <v>158.17904999999999</v>
      </c>
      <c r="E8" s="143">
        <v>60.143099999999997</v>
      </c>
      <c r="F8" s="143">
        <v>7.0491709900000501</v>
      </c>
      <c r="G8" s="143">
        <v>158.17904999999999</v>
      </c>
      <c r="H8" s="143">
        <v>27.178602039999944</v>
      </c>
      <c r="I8" s="12"/>
      <c r="J8" s="13"/>
      <c r="K8" s="9"/>
    </row>
    <row r="9" spans="1:11" x14ac:dyDescent="0.2">
      <c r="B9" s="10">
        <v>3</v>
      </c>
      <c r="C9" s="142" t="s">
        <v>128</v>
      </c>
      <c r="D9" s="143">
        <v>0</v>
      </c>
      <c r="E9" s="143">
        <v>0</v>
      </c>
      <c r="F9" s="143">
        <v>0</v>
      </c>
      <c r="G9" s="143">
        <v>0</v>
      </c>
      <c r="H9" s="143">
        <v>0</v>
      </c>
      <c r="I9" s="12"/>
      <c r="J9" s="13"/>
      <c r="K9" s="9"/>
    </row>
    <row r="10" spans="1:11" x14ac:dyDescent="0.2">
      <c r="B10" s="10">
        <v>4</v>
      </c>
      <c r="C10" s="142" t="s">
        <v>129</v>
      </c>
      <c r="D10" s="143">
        <v>50.000000000000398</v>
      </c>
      <c r="E10" s="143">
        <v>12.500000000000105</v>
      </c>
      <c r="F10" s="143">
        <v>9.3694145200000012</v>
      </c>
      <c r="G10" s="143">
        <v>50.000000000000405</v>
      </c>
      <c r="H10" s="143">
        <v>46.583026740000001</v>
      </c>
      <c r="I10" s="12"/>
      <c r="J10" s="13"/>
      <c r="K10" s="9"/>
    </row>
    <row r="11" spans="1:11" x14ac:dyDescent="0.2">
      <c r="B11" s="10">
        <v>5</v>
      </c>
      <c r="C11" s="142" t="s">
        <v>130</v>
      </c>
      <c r="D11" s="143">
        <v>158.17904999999999</v>
      </c>
      <c r="E11" s="143">
        <v>55.195835253619414</v>
      </c>
      <c r="F11" s="143">
        <v>12.475204677490691</v>
      </c>
      <c r="G11" s="143">
        <v>158.17904999999996</v>
      </c>
      <c r="H11" s="143">
        <v>55.278323202912404</v>
      </c>
      <c r="I11" s="12"/>
      <c r="J11" s="13"/>
      <c r="K11" s="9"/>
    </row>
    <row r="12" spans="1:11" ht="30" x14ac:dyDescent="0.25">
      <c r="B12" s="10">
        <v>6</v>
      </c>
      <c r="C12" s="182" t="s">
        <v>152</v>
      </c>
      <c r="D12" s="176">
        <f>SUM(D13:D15)</f>
        <v>70.000000000000014</v>
      </c>
      <c r="E12" s="176">
        <f t="shared" ref="E12:H12" si="1">SUM(E13:E15)</f>
        <v>26.275897966267355</v>
      </c>
      <c r="F12" s="176">
        <f t="shared" si="1"/>
        <v>0.83570841999999912</v>
      </c>
      <c r="G12" s="176">
        <f t="shared" si="1"/>
        <v>70.000000000000014</v>
      </c>
      <c r="H12" s="176">
        <f t="shared" si="1"/>
        <v>6.008202080000002</v>
      </c>
      <c r="I12" s="176">
        <f>G12-H12</f>
        <v>63.99179792000001</v>
      </c>
      <c r="J12" s="13"/>
      <c r="K12" s="9"/>
    </row>
    <row r="13" spans="1:11" x14ac:dyDescent="0.2">
      <c r="B13" s="10">
        <v>7</v>
      </c>
      <c r="C13" s="142" t="s">
        <v>127</v>
      </c>
      <c r="D13" s="143">
        <v>70.000000000000014</v>
      </c>
      <c r="E13" s="143">
        <v>26.275897966267355</v>
      </c>
      <c r="F13" s="143">
        <v>0.83570841999999912</v>
      </c>
      <c r="G13" s="143">
        <v>70.000000000000014</v>
      </c>
      <c r="H13" s="143">
        <v>6.008202080000002</v>
      </c>
      <c r="I13" s="12"/>
      <c r="J13" s="13"/>
      <c r="K13" s="9"/>
    </row>
    <row r="14" spans="1:11" x14ac:dyDescent="0.2">
      <c r="B14" s="10">
        <v>8</v>
      </c>
      <c r="C14" s="142" t="s">
        <v>128</v>
      </c>
      <c r="D14" s="143">
        <v>0</v>
      </c>
      <c r="E14" s="143">
        <v>0</v>
      </c>
      <c r="F14" s="143">
        <v>0</v>
      </c>
      <c r="G14" s="143">
        <v>0</v>
      </c>
      <c r="H14" s="143">
        <v>0</v>
      </c>
      <c r="I14" s="12"/>
      <c r="J14" s="13"/>
      <c r="K14" s="9"/>
    </row>
    <row r="15" spans="1:11" x14ac:dyDescent="0.2">
      <c r="B15" s="10">
        <v>9</v>
      </c>
      <c r="C15" s="142" t="s">
        <v>129</v>
      </c>
      <c r="D15" s="143">
        <v>0</v>
      </c>
      <c r="E15" s="143">
        <v>0</v>
      </c>
      <c r="F15" s="143">
        <v>0</v>
      </c>
      <c r="G15" s="143">
        <v>0</v>
      </c>
      <c r="H15" s="143">
        <v>0</v>
      </c>
      <c r="I15" s="12"/>
      <c r="J15" s="13"/>
      <c r="K15" s="9"/>
    </row>
    <row r="16" spans="1:11" x14ac:dyDescent="0.2">
      <c r="B16" s="10">
        <v>10</v>
      </c>
      <c r="C16" s="142" t="s">
        <v>130</v>
      </c>
      <c r="D16" s="143">
        <v>0</v>
      </c>
      <c r="E16" s="143">
        <v>0</v>
      </c>
      <c r="F16" s="143">
        <v>0</v>
      </c>
      <c r="G16" s="143">
        <v>0</v>
      </c>
      <c r="H16" s="143">
        <v>0</v>
      </c>
      <c r="I16" s="12"/>
      <c r="J16" s="13"/>
      <c r="K16" s="9"/>
    </row>
    <row r="17" spans="2:11" ht="15" x14ac:dyDescent="0.25">
      <c r="B17" s="10">
        <v>11</v>
      </c>
      <c r="C17" s="139" t="s">
        <v>153</v>
      </c>
      <c r="D17" s="176">
        <f>SUM(D18:D20)</f>
        <v>33.20766515396393</v>
      </c>
      <c r="E17" s="176">
        <f t="shared" ref="E17:H17" si="2">SUM(E18:E20)</f>
        <v>4.5676649186698128</v>
      </c>
      <c r="F17" s="176">
        <f t="shared" si="2"/>
        <v>7.6864022199999962</v>
      </c>
      <c r="G17" s="176">
        <f t="shared" si="2"/>
        <v>33.20766515396393</v>
      </c>
      <c r="H17" s="176">
        <f t="shared" si="2"/>
        <v>26.434313679999995</v>
      </c>
      <c r="I17" s="176">
        <f>G17-H17</f>
        <v>6.7733514739639347</v>
      </c>
      <c r="J17" s="150"/>
      <c r="K17" s="9"/>
    </row>
    <row r="18" spans="2:11" x14ac:dyDescent="0.2">
      <c r="B18" s="10">
        <v>12</v>
      </c>
      <c r="C18" s="142" t="s">
        <v>127</v>
      </c>
      <c r="D18" s="143">
        <v>0</v>
      </c>
      <c r="E18" s="143">
        <v>0</v>
      </c>
      <c r="F18" s="143">
        <v>0</v>
      </c>
      <c r="G18" s="143">
        <v>0</v>
      </c>
      <c r="H18" s="143">
        <v>3.7328000000000003E-4</v>
      </c>
      <c r="I18" s="12"/>
      <c r="J18" s="13"/>
      <c r="K18" s="9"/>
    </row>
    <row r="19" spans="2:11" x14ac:dyDescent="0.2">
      <c r="B19" s="10">
        <v>13</v>
      </c>
      <c r="C19" s="142" t="s">
        <v>128</v>
      </c>
      <c r="D19" s="143">
        <v>9.20766515396393</v>
      </c>
      <c r="E19" s="143">
        <v>-1.4323350813301872</v>
      </c>
      <c r="F19" s="143">
        <v>3.8814926600000001</v>
      </c>
      <c r="G19" s="143">
        <v>9.20766515396393</v>
      </c>
      <c r="H19" s="143">
        <v>11.141650520000001</v>
      </c>
      <c r="I19" s="12"/>
      <c r="J19" s="13"/>
      <c r="K19" s="9"/>
    </row>
    <row r="20" spans="2:11" x14ac:dyDescent="0.2">
      <c r="B20" s="10">
        <v>14</v>
      </c>
      <c r="C20" s="142" t="s">
        <v>129</v>
      </c>
      <c r="D20" s="143">
        <v>24</v>
      </c>
      <c r="E20" s="143">
        <v>6</v>
      </c>
      <c r="F20" s="143">
        <v>3.804909559999996</v>
      </c>
      <c r="G20" s="143">
        <v>24</v>
      </c>
      <c r="H20" s="143">
        <v>15.292289879999995</v>
      </c>
      <c r="I20" s="12"/>
      <c r="J20" s="13"/>
      <c r="K20" s="9"/>
    </row>
    <row r="21" spans="2:11" x14ac:dyDescent="0.2">
      <c r="B21" s="10">
        <v>15</v>
      </c>
      <c r="C21" s="142" t="s">
        <v>130</v>
      </c>
      <c r="D21" s="143">
        <v>7.999999999999992</v>
      </c>
      <c r="E21" s="143">
        <v>1.3856812838902202</v>
      </c>
      <c r="F21" s="199">
        <v>1.851717592155371</v>
      </c>
      <c r="G21" s="143">
        <v>7.9999999999999911</v>
      </c>
      <c r="H21" s="143">
        <v>6.3682438515180122</v>
      </c>
      <c r="I21" s="12"/>
      <c r="J21" s="13"/>
      <c r="K21" s="9"/>
    </row>
    <row r="22" spans="2:11" ht="17.25" x14ac:dyDescent="0.25">
      <c r="B22" s="10">
        <v>16</v>
      </c>
      <c r="C22" s="139" t="s">
        <v>168</v>
      </c>
      <c r="D22" s="176">
        <f>SUM(D23:D25)</f>
        <v>32.953579633399997</v>
      </c>
      <c r="E22" s="176">
        <f t="shared" ref="E22:H22" si="3">SUM(E23:E25)</f>
        <v>9.4292606908999996</v>
      </c>
      <c r="F22" s="208">
        <f t="shared" si="3"/>
        <v>-15.845092000000017</v>
      </c>
      <c r="G22" s="176">
        <f t="shared" si="3"/>
        <v>32.953579633399997</v>
      </c>
      <c r="H22" s="176">
        <f t="shared" si="3"/>
        <v>-8.8271323299999871</v>
      </c>
      <c r="I22" s="176">
        <f>G22-H22</f>
        <v>41.78071196339998</v>
      </c>
      <c r="J22" s="150"/>
      <c r="K22" s="9"/>
    </row>
    <row r="23" spans="2:11" x14ac:dyDescent="0.2">
      <c r="B23" s="10">
        <v>17</v>
      </c>
      <c r="C23" s="142" t="s">
        <v>127</v>
      </c>
      <c r="D23" s="143">
        <v>28.300007999999998</v>
      </c>
      <c r="E23" s="143">
        <v>7.0750019999999996</v>
      </c>
      <c r="F23" s="199">
        <v>-17.263575120000016</v>
      </c>
      <c r="G23" s="143">
        <v>28.300007999999998</v>
      </c>
      <c r="H23" s="143">
        <v>-12.810722499999988</v>
      </c>
      <c r="I23" s="12"/>
      <c r="J23" s="13"/>
      <c r="K23" s="9"/>
    </row>
    <row r="24" spans="2:11" x14ac:dyDescent="0.2">
      <c r="B24" s="10">
        <v>18</v>
      </c>
      <c r="C24" s="142" t="s">
        <v>128</v>
      </c>
      <c r="D24" s="143">
        <v>4.6535716334000004</v>
      </c>
      <c r="E24" s="143">
        <v>2.3542586908999996</v>
      </c>
      <c r="F24" s="199">
        <v>1.4204874699999992</v>
      </c>
      <c r="G24" s="143">
        <v>4.6535716334000004</v>
      </c>
      <c r="H24" s="143">
        <v>3.9776749300000001</v>
      </c>
      <c r="I24" s="12"/>
      <c r="J24" s="13"/>
      <c r="K24" s="9"/>
    </row>
    <row r="25" spans="2:11" x14ac:dyDescent="0.2">
      <c r="B25" s="10">
        <v>19</v>
      </c>
      <c r="C25" s="142" t="s">
        <v>129</v>
      </c>
      <c r="D25" s="143">
        <v>0</v>
      </c>
      <c r="E25" s="143">
        <v>0</v>
      </c>
      <c r="F25" s="199">
        <v>-2.0043499999999998E-3</v>
      </c>
      <c r="G25" s="143">
        <v>0</v>
      </c>
      <c r="H25" s="143">
        <v>5.9152399999999761E-3</v>
      </c>
      <c r="I25" s="12"/>
      <c r="J25" s="13"/>
      <c r="K25" s="9"/>
    </row>
    <row r="26" spans="2:11" x14ac:dyDescent="0.2">
      <c r="B26" s="10">
        <v>20</v>
      </c>
      <c r="C26" s="142" t="s">
        <v>130</v>
      </c>
      <c r="D26" s="143">
        <v>20.141254781111314</v>
      </c>
      <c r="E26" s="143">
        <v>4.9456879380079126</v>
      </c>
      <c r="F26" s="199">
        <v>-9.6845331691579144</v>
      </c>
      <c r="G26" s="143">
        <v>20.141254781111314</v>
      </c>
      <c r="H26" s="143">
        <v>-4.5238556405711066</v>
      </c>
      <c r="I26" s="12"/>
      <c r="J26" s="13"/>
      <c r="K26" s="9"/>
    </row>
    <row r="27" spans="2:11" ht="15" x14ac:dyDescent="0.25">
      <c r="B27" s="10">
        <v>21</v>
      </c>
      <c r="C27" s="139" t="s">
        <v>154</v>
      </c>
      <c r="D27" s="176">
        <f>SUM(D28:D30)</f>
        <v>25.150030199999996</v>
      </c>
      <c r="E27" s="176">
        <f t="shared" ref="E27:H27" si="4">SUM(E28:E30)</f>
        <v>6.1773101999999973</v>
      </c>
      <c r="F27" s="208">
        <f t="shared" si="4"/>
        <v>0.7097417700000016</v>
      </c>
      <c r="G27" s="176">
        <f t="shared" si="4"/>
        <v>25.150030199999996</v>
      </c>
      <c r="H27" s="176">
        <f t="shared" si="4"/>
        <v>3.3178076700000001</v>
      </c>
      <c r="I27" s="176">
        <f>G27-H27</f>
        <v>21.832222529999996</v>
      </c>
      <c r="J27" s="13"/>
      <c r="K27" s="9"/>
    </row>
    <row r="28" spans="2:11" x14ac:dyDescent="0.2">
      <c r="B28" s="10">
        <v>22</v>
      </c>
      <c r="C28" s="142" t="s">
        <v>127</v>
      </c>
      <c r="D28" s="143">
        <v>21.78</v>
      </c>
      <c r="E28" s="143">
        <v>6.12</v>
      </c>
      <c r="F28" s="199">
        <v>0</v>
      </c>
      <c r="G28" s="143">
        <v>21.78</v>
      </c>
      <c r="H28" s="143">
        <v>-4.3655745685100557E-17</v>
      </c>
      <c r="I28" s="12"/>
      <c r="J28" s="13"/>
      <c r="K28" s="9"/>
    </row>
    <row r="29" spans="2:11" x14ac:dyDescent="0.2">
      <c r="B29" s="10">
        <v>23</v>
      </c>
      <c r="C29" s="142" t="s">
        <v>128</v>
      </c>
      <c r="D29" s="143">
        <v>3.3700301999999964</v>
      </c>
      <c r="E29" s="143">
        <v>5.7310199999997188E-2</v>
      </c>
      <c r="F29" s="143">
        <v>0.7097417700000016</v>
      </c>
      <c r="G29" s="143">
        <v>3.3700301999999969</v>
      </c>
      <c r="H29" s="143">
        <v>3.3177719699999999</v>
      </c>
      <c r="I29" s="12"/>
      <c r="J29" s="13"/>
      <c r="K29" s="9"/>
    </row>
    <row r="30" spans="2:11" x14ac:dyDescent="0.2">
      <c r="B30" s="10">
        <v>24</v>
      </c>
      <c r="C30" s="142" t="s">
        <v>129</v>
      </c>
      <c r="D30" s="143">
        <v>0</v>
      </c>
      <c r="E30" s="143">
        <v>0</v>
      </c>
      <c r="F30" s="143">
        <v>0</v>
      </c>
      <c r="G30" s="143">
        <v>0</v>
      </c>
      <c r="H30" s="143">
        <v>3.5699999999999994E-5</v>
      </c>
      <c r="I30" s="12"/>
      <c r="J30" s="13"/>
      <c r="K30" s="9"/>
    </row>
    <row r="31" spans="2:11" x14ac:dyDescent="0.2">
      <c r="B31" s="10">
        <v>25</v>
      </c>
      <c r="C31" s="142" t="s">
        <v>130</v>
      </c>
      <c r="D31" s="143">
        <v>24.8965</v>
      </c>
      <c r="E31" s="143">
        <v>6.8656168944793592</v>
      </c>
      <c r="F31" s="143">
        <v>0.7025870679393873</v>
      </c>
      <c r="G31" s="143">
        <v>24.896499999999996</v>
      </c>
      <c r="H31" s="143">
        <v>3.2843618078897969</v>
      </c>
      <c r="I31" s="12"/>
      <c r="J31" s="13"/>
      <c r="K31" s="9"/>
    </row>
    <row r="32" spans="2:11" ht="15" x14ac:dyDescent="0.25">
      <c r="B32" s="10">
        <v>26</v>
      </c>
      <c r="C32" s="139" t="s">
        <v>132</v>
      </c>
      <c r="D32" s="176">
        <f>SUM(D33:D35)</f>
        <v>5.2043436135922319</v>
      </c>
      <c r="E32" s="176">
        <f>SUM(E33:E35)</f>
        <v>-1.0338803864077675</v>
      </c>
      <c r="F32" s="176">
        <f t="shared" ref="F32:H32" si="5">SUM(F33:F35)</f>
        <v>16.533470129999994</v>
      </c>
      <c r="G32" s="176">
        <f t="shared" si="5"/>
        <v>5.2043436135922336</v>
      </c>
      <c r="H32" s="176">
        <f t="shared" si="5"/>
        <v>60.912043009999998</v>
      </c>
      <c r="I32" s="176">
        <f>G32-H32</f>
        <v>-55.707699396407762</v>
      </c>
      <c r="J32" s="13"/>
      <c r="K32" s="9"/>
    </row>
    <row r="33" spans="2:11" x14ac:dyDescent="0.2">
      <c r="B33" s="10">
        <v>27</v>
      </c>
      <c r="C33" s="142" t="s">
        <v>127</v>
      </c>
      <c r="D33" s="143">
        <v>0.33100000000000002</v>
      </c>
      <c r="E33" s="143">
        <v>8.2749000000000003E-2</v>
      </c>
      <c r="F33" s="143">
        <v>14.770792179999994</v>
      </c>
      <c r="G33" s="143">
        <v>0.33100000000000002</v>
      </c>
      <c r="H33" s="143">
        <v>58.559177409999997</v>
      </c>
      <c r="I33" s="12"/>
      <c r="J33" s="13"/>
      <c r="K33" s="9"/>
    </row>
    <row r="34" spans="2:11" x14ac:dyDescent="0.2">
      <c r="B34" s="10">
        <v>28</v>
      </c>
      <c r="C34" s="142" t="s">
        <v>128</v>
      </c>
      <c r="D34" s="143">
        <v>3.6068706135922319</v>
      </c>
      <c r="E34" s="143">
        <v>-1.3581293864077675</v>
      </c>
      <c r="F34" s="143">
        <v>1.6875688600000001</v>
      </c>
      <c r="G34" s="143">
        <v>3.6068706135922333</v>
      </c>
      <c r="H34" s="143">
        <v>2.1853040099999994</v>
      </c>
      <c r="I34" s="12"/>
      <c r="J34" s="13"/>
      <c r="K34" s="9"/>
    </row>
    <row r="35" spans="2:11" x14ac:dyDescent="0.2">
      <c r="B35" s="10">
        <v>29</v>
      </c>
      <c r="C35" s="142" t="s">
        <v>129</v>
      </c>
      <c r="D35" s="143">
        <v>1.266473</v>
      </c>
      <c r="E35" s="143">
        <v>0.24149999999999999</v>
      </c>
      <c r="F35" s="143">
        <v>7.5109089999999976E-2</v>
      </c>
      <c r="G35" s="143">
        <v>1.2664730000000002</v>
      </c>
      <c r="H35" s="143">
        <v>0.16756158999999998</v>
      </c>
      <c r="I35" s="12"/>
      <c r="J35" s="13"/>
      <c r="K35" s="9"/>
    </row>
    <row r="36" spans="2:11" x14ac:dyDescent="0.2">
      <c r="B36" s="10">
        <v>30</v>
      </c>
      <c r="C36" s="142" t="s">
        <v>130</v>
      </c>
      <c r="D36" s="143">
        <v>7.418188999999999</v>
      </c>
      <c r="E36" s="143">
        <v>1.8278401713480183</v>
      </c>
      <c r="F36" s="143">
        <v>29.060807477523301</v>
      </c>
      <c r="G36" s="143">
        <v>7.418188999999999</v>
      </c>
      <c r="H36" s="143">
        <v>106.13762310270835</v>
      </c>
      <c r="I36" s="12"/>
      <c r="J36" s="13"/>
      <c r="K36" s="9"/>
    </row>
    <row r="37" spans="2:11" ht="15.75" thickBot="1" x14ac:dyDescent="0.3">
      <c r="B37" s="10">
        <v>31</v>
      </c>
      <c r="C37" s="67" t="s">
        <v>109</v>
      </c>
      <c r="D37" s="136">
        <f>D7++D12+D17+D22+D27+D32</f>
        <v>374.69466860095662</v>
      </c>
      <c r="E37" s="136">
        <f>E7+E12+E17+E22+E27+E32</f>
        <v>118.05935338942948</v>
      </c>
      <c r="F37" s="136">
        <f>F7+F12+F17+F22+F27+F32</f>
        <v>26.33881605000002</v>
      </c>
      <c r="G37" s="136">
        <f t="shared" ref="G37:H37" si="6">G7+G12+G17+G22+G27+G32</f>
        <v>374.69466860095662</v>
      </c>
      <c r="H37" s="136">
        <f t="shared" si="6"/>
        <v>161.60686288999995</v>
      </c>
      <c r="I37" s="136">
        <f>I7+I12+I17+I22+I27+I32</f>
        <v>213.08780571095667</v>
      </c>
      <c r="J37" s="157">
        <f>I37/G37</f>
        <v>0.56869719152020159</v>
      </c>
      <c r="K37" s="9"/>
    </row>
    <row r="38" spans="2:11" ht="15" thickTop="1" x14ac:dyDescent="0.2">
      <c r="B38" s="7"/>
      <c r="D38" s="17"/>
      <c r="K38" s="9"/>
    </row>
    <row r="39" spans="2:11" x14ac:dyDescent="0.2">
      <c r="B39" s="18"/>
      <c r="C39" s="19"/>
      <c r="D39" s="19"/>
      <c r="E39" s="19"/>
      <c r="F39" s="19"/>
      <c r="G39" s="19"/>
      <c r="H39" s="19"/>
      <c r="I39" s="19"/>
      <c r="J39" s="19"/>
      <c r="K39" s="20"/>
    </row>
    <row r="41" spans="2:11" x14ac:dyDescent="0.2">
      <c r="B41" s="80" t="s">
        <v>15</v>
      </c>
      <c r="C41" s="81"/>
      <c r="D41" s="68"/>
    </row>
    <row r="42" spans="2:11" x14ac:dyDescent="0.2">
      <c r="B42" s="155">
        <v>3</v>
      </c>
      <c r="C42" s="147" t="s">
        <v>18</v>
      </c>
      <c r="D42" s="68"/>
    </row>
    <row r="43" spans="2:11" x14ac:dyDescent="0.2">
      <c r="B43" s="155">
        <v>15</v>
      </c>
      <c r="C43" s="147" t="s">
        <v>169</v>
      </c>
      <c r="D43" s="68"/>
    </row>
    <row r="44" spans="2:11" x14ac:dyDescent="0.2">
      <c r="B44" s="154"/>
      <c r="C44" s="147"/>
      <c r="D44" s="68"/>
    </row>
    <row r="45" spans="2:11" x14ac:dyDescent="0.2">
      <c r="D45" s="68"/>
    </row>
    <row r="46" spans="2:11" x14ac:dyDescent="0.2">
      <c r="D46" s="68"/>
    </row>
    <row r="47" spans="2:11" x14ac:dyDescent="0.2">
      <c r="D47" s="68"/>
    </row>
    <row r="48" spans="2:11"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row r="60" spans="4:4" x14ac:dyDescent="0.2">
      <c r="D60" s="68"/>
    </row>
    <row r="61" spans="4:4" x14ac:dyDescent="0.2">
      <c r="D61" s="68"/>
    </row>
    <row r="62" spans="4:4" x14ac:dyDescent="0.2">
      <c r="D62" s="68"/>
    </row>
    <row r="63" spans="4:4" x14ac:dyDescent="0.2">
      <c r="D63" s="68"/>
    </row>
    <row r="64" spans="4:4" x14ac:dyDescent="0.2">
      <c r="D64" s="68"/>
    </row>
    <row r="65" spans="4:4" x14ac:dyDescent="0.2">
      <c r="D65" s="68"/>
    </row>
    <row r="66" spans="4:4" x14ac:dyDescent="0.2">
      <c r="D66" s="68"/>
    </row>
    <row r="67" spans="4:4" x14ac:dyDescent="0.2">
      <c r="D67" s="68"/>
    </row>
    <row r="68" spans="4:4" x14ac:dyDescent="0.2">
      <c r="D68" s="68"/>
    </row>
    <row r="69" spans="4:4" x14ac:dyDescent="0.2">
      <c r="D69" s="68"/>
    </row>
  </sheetData>
  <pageMargins left="0.7" right="0.7" top="0.75" bottom="0.75" header="0.3" footer="0.3"/>
  <pageSetup scale="45" orientation="portrait" r:id="rId1"/>
  <ignoredErrors>
    <ignoredError sqref="D7:H7 D32 D22:H22 D17:H17 D12:H12 D27:H27 E32:H32"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10613-428F-4CAA-9B0F-50633780B353}">
  <dimension ref="A1:L74"/>
  <sheetViews>
    <sheetView showGridLines="0" view="pageBreakPreview" zoomScaleNormal="100" zoomScaleSheetLayoutView="100" workbookViewId="0"/>
  </sheetViews>
  <sheetFormatPr defaultColWidth="9.140625" defaultRowHeight="14.25" x14ac:dyDescent="0.2"/>
  <cols>
    <col min="1" max="1" width="9.140625" style="8" customWidth="1"/>
    <col min="2" max="2" width="4.5703125" style="8" customWidth="1"/>
    <col min="3" max="3" width="65.7109375" style="8" customWidth="1"/>
    <col min="4" max="10" width="15.7109375" style="8" customWidth="1"/>
    <col min="11" max="11" width="2.42578125" style="8" customWidth="1"/>
    <col min="12" max="12" width="4.28515625" style="8" customWidth="1"/>
    <col min="13" max="16384" width="9.140625" style="8"/>
  </cols>
  <sheetData>
    <row r="1" spans="1:12" ht="20.25" x14ac:dyDescent="0.3">
      <c r="A1" s="64"/>
      <c r="B1" s="21" t="s">
        <v>155</v>
      </c>
      <c r="D1" s="65"/>
    </row>
    <row r="2" spans="1:12" ht="16.350000000000001" customHeight="1" x14ac:dyDescent="0.25">
      <c r="B2" s="66" t="s">
        <v>1</v>
      </c>
      <c r="D2" s="32"/>
    </row>
    <row r="3" spans="1:12" ht="15" x14ac:dyDescent="0.25">
      <c r="B3" s="63"/>
      <c r="D3" s="32"/>
    </row>
    <row r="4" spans="1:12" x14ac:dyDescent="0.2">
      <c r="B4" s="2"/>
      <c r="C4" s="3"/>
      <c r="D4" s="5"/>
      <c r="E4" s="5"/>
      <c r="F4" s="5"/>
      <c r="G4" s="5"/>
      <c r="H4" s="5"/>
      <c r="I4" s="5"/>
      <c r="J4" s="5"/>
      <c r="K4" s="6"/>
    </row>
    <row r="5" spans="1:12" x14ac:dyDescent="0.2">
      <c r="B5" s="7"/>
      <c r="C5" s="74">
        <v>1</v>
      </c>
      <c r="D5" s="74">
        <v>2</v>
      </c>
      <c r="E5" s="74">
        <v>3</v>
      </c>
      <c r="F5" s="74">
        <v>4</v>
      </c>
      <c r="G5" s="74">
        <v>5</v>
      </c>
      <c r="H5" s="74">
        <v>6</v>
      </c>
      <c r="I5" s="74">
        <v>7</v>
      </c>
      <c r="J5" s="74">
        <v>8</v>
      </c>
      <c r="K5" s="137"/>
      <c r="L5" s="74"/>
    </row>
    <row r="6" spans="1:12" ht="43.9" customHeight="1" x14ac:dyDescent="0.2">
      <c r="B6" s="10"/>
      <c r="C6" s="11" t="s">
        <v>123</v>
      </c>
      <c r="D6" s="160" t="s">
        <v>92</v>
      </c>
      <c r="E6" s="160" t="s">
        <v>100</v>
      </c>
      <c r="F6" s="160" t="s">
        <v>101</v>
      </c>
      <c r="G6" s="160" t="s">
        <v>25</v>
      </c>
      <c r="H6" s="160" t="s">
        <v>134</v>
      </c>
      <c r="I6" s="160" t="s">
        <v>156</v>
      </c>
      <c r="J6" s="160" t="s">
        <v>157</v>
      </c>
      <c r="K6" s="9"/>
    </row>
    <row r="7" spans="1:12" ht="15" x14ac:dyDescent="0.25">
      <c r="B7" s="10">
        <v>1</v>
      </c>
      <c r="C7" s="139" t="s">
        <v>158</v>
      </c>
      <c r="D7" s="176">
        <f>SUM(D8:D10)</f>
        <v>23.497694409999998</v>
      </c>
      <c r="E7" s="176">
        <f t="shared" ref="E7:H7" si="0">SUM(E8:E10)</f>
        <v>2.3623569400000011</v>
      </c>
      <c r="F7" s="176">
        <f t="shared" si="0"/>
        <v>1.49971415</v>
      </c>
      <c r="G7" s="176">
        <f t="shared" si="0"/>
        <v>23.497694409999998</v>
      </c>
      <c r="H7" s="176">
        <f t="shared" si="0"/>
        <v>6.4606464400000005</v>
      </c>
      <c r="I7" s="176">
        <f>G7-H7</f>
        <v>17.037047969999996</v>
      </c>
      <c r="J7" s="13"/>
      <c r="K7" s="9"/>
    </row>
    <row r="8" spans="1:12" x14ac:dyDescent="0.2">
      <c r="B8" s="10">
        <v>2</v>
      </c>
      <c r="C8" s="142" t="s">
        <v>127</v>
      </c>
      <c r="D8" s="143">
        <v>17.438437469999997</v>
      </c>
      <c r="E8" s="143">
        <v>0.1211</v>
      </c>
      <c r="F8" s="143">
        <v>0.46451580000000009</v>
      </c>
      <c r="G8" s="143">
        <v>17.438437469999997</v>
      </c>
      <c r="H8" s="143">
        <v>0.58684684000000009</v>
      </c>
      <c r="I8" s="12"/>
      <c r="J8" s="13"/>
      <c r="K8" s="9"/>
    </row>
    <row r="9" spans="1:12" x14ac:dyDescent="0.2">
      <c r="B9" s="10">
        <v>3</v>
      </c>
      <c r="C9" s="142" t="s">
        <v>128</v>
      </c>
      <c r="D9" s="143">
        <v>6.0592569400000009</v>
      </c>
      <c r="E9" s="143">
        <v>2.2412569400000009</v>
      </c>
      <c r="F9" s="143">
        <v>1.00369664</v>
      </c>
      <c r="G9" s="143">
        <v>6.0592569400000009</v>
      </c>
      <c r="H9" s="143">
        <v>5.7979178200000003</v>
      </c>
      <c r="I9" s="12"/>
      <c r="J9" s="13"/>
      <c r="K9" s="9"/>
    </row>
    <row r="10" spans="1:12" x14ac:dyDescent="0.2">
      <c r="B10" s="10">
        <v>4</v>
      </c>
      <c r="C10" s="142" t="s">
        <v>129</v>
      </c>
      <c r="D10" s="143">
        <v>0</v>
      </c>
      <c r="E10" s="143">
        <v>0</v>
      </c>
      <c r="F10" s="143">
        <v>3.1501710000000009E-2</v>
      </c>
      <c r="G10" s="143">
        <v>0</v>
      </c>
      <c r="H10" s="143">
        <v>7.5881780000000065E-2</v>
      </c>
      <c r="I10" s="12"/>
      <c r="J10" s="13"/>
      <c r="K10" s="9"/>
    </row>
    <row r="11" spans="1:12" x14ac:dyDescent="0.2">
      <c r="B11" s="10">
        <v>5</v>
      </c>
      <c r="C11" s="142" t="s">
        <v>130</v>
      </c>
      <c r="D11" s="143">
        <v>16.460637469999991</v>
      </c>
      <c r="E11" s="143">
        <v>9.3777859080588402E-2</v>
      </c>
      <c r="F11" s="143">
        <v>1.0505818358618781</v>
      </c>
      <c r="G11" s="143">
        <v>16.460637469999988</v>
      </c>
      <c r="H11" s="143">
        <v>4.5258210024821786</v>
      </c>
      <c r="I11" s="12"/>
      <c r="J11" s="13"/>
      <c r="K11" s="9"/>
    </row>
    <row r="12" spans="1:12" ht="15" x14ac:dyDescent="0.25">
      <c r="B12" s="10">
        <v>6</v>
      </c>
      <c r="C12" s="139" t="s">
        <v>159</v>
      </c>
      <c r="D12" s="176">
        <f>SUM(D13:D15)</f>
        <v>1.8849</v>
      </c>
      <c r="E12" s="176">
        <f t="shared" ref="E12:H12" si="1">SUM(E13:E15)</f>
        <v>0.471225</v>
      </c>
      <c r="F12" s="176">
        <f t="shared" si="1"/>
        <v>0.58519793999999992</v>
      </c>
      <c r="G12" s="176">
        <f t="shared" si="1"/>
        <v>1.8849</v>
      </c>
      <c r="H12" s="176">
        <f t="shared" si="1"/>
        <v>1.9010537899999995</v>
      </c>
      <c r="I12" s="176">
        <f>G12-H12</f>
        <v>-1.6153789999999502E-2</v>
      </c>
      <c r="J12" s="13"/>
      <c r="K12" s="9"/>
    </row>
    <row r="13" spans="1:12" x14ac:dyDescent="0.2">
      <c r="B13" s="10">
        <v>7</v>
      </c>
      <c r="C13" s="142" t="s">
        <v>127</v>
      </c>
      <c r="D13" s="143">
        <v>0</v>
      </c>
      <c r="E13" s="143">
        <v>0</v>
      </c>
      <c r="F13" s="143">
        <v>0</v>
      </c>
      <c r="G13" s="143">
        <v>0</v>
      </c>
      <c r="H13" s="143">
        <v>0</v>
      </c>
      <c r="I13" s="12"/>
      <c r="J13" s="13"/>
      <c r="K13" s="9"/>
    </row>
    <row r="14" spans="1:12" x14ac:dyDescent="0.2">
      <c r="B14" s="10">
        <v>8</v>
      </c>
      <c r="C14" s="142" t="s">
        <v>128</v>
      </c>
      <c r="D14" s="143">
        <v>1.8849</v>
      </c>
      <c r="E14" s="143">
        <v>0.471225</v>
      </c>
      <c r="F14" s="143">
        <v>0.58519793999999992</v>
      </c>
      <c r="G14" s="143">
        <v>1.8849</v>
      </c>
      <c r="H14" s="143">
        <v>1.8752037899999996</v>
      </c>
      <c r="I14" s="12"/>
      <c r="J14" s="13"/>
      <c r="K14" s="9"/>
    </row>
    <row r="15" spans="1:12" x14ac:dyDescent="0.2">
      <c r="B15" s="10">
        <v>9</v>
      </c>
      <c r="C15" s="142" t="s">
        <v>129</v>
      </c>
      <c r="D15" s="143">
        <v>0</v>
      </c>
      <c r="E15" s="143">
        <v>0</v>
      </c>
      <c r="F15" s="143">
        <v>0</v>
      </c>
      <c r="G15" s="143">
        <v>0</v>
      </c>
      <c r="H15" s="143">
        <v>2.5850000000000001E-2</v>
      </c>
      <c r="I15" s="12"/>
      <c r="J15" s="13"/>
      <c r="K15" s="9"/>
    </row>
    <row r="16" spans="1:12" x14ac:dyDescent="0.2">
      <c r="B16" s="10">
        <v>10</v>
      </c>
      <c r="C16" s="142" t="s">
        <v>130</v>
      </c>
      <c r="D16" s="143">
        <v>0</v>
      </c>
      <c r="E16" s="143">
        <v>0</v>
      </c>
      <c r="F16" s="143">
        <v>0</v>
      </c>
      <c r="G16" s="143">
        <v>0</v>
      </c>
      <c r="H16" s="143">
        <v>0</v>
      </c>
      <c r="I16" s="12"/>
      <c r="J16" s="13"/>
      <c r="K16" s="9"/>
    </row>
    <row r="17" spans="2:11" ht="15" x14ac:dyDescent="0.25">
      <c r="B17" s="10">
        <v>11</v>
      </c>
      <c r="C17" s="139" t="s">
        <v>160</v>
      </c>
      <c r="D17" s="176">
        <f>SUM(D18:D20)</f>
        <v>1.7619999999999991</v>
      </c>
      <c r="E17" s="176">
        <f t="shared" ref="E17:H17" si="2">SUM(E18:E20)</f>
        <v>0.4405</v>
      </c>
      <c r="F17" s="176">
        <f t="shared" si="2"/>
        <v>7.0626860000000069E-2</v>
      </c>
      <c r="G17" s="176">
        <f t="shared" si="2"/>
        <v>1.7619999999999998</v>
      </c>
      <c r="H17" s="176">
        <f t="shared" si="2"/>
        <v>1.3245656299999997</v>
      </c>
      <c r="I17" s="176">
        <f>G17-H17</f>
        <v>0.43743437000000007</v>
      </c>
      <c r="J17" s="13"/>
      <c r="K17" s="9"/>
    </row>
    <row r="18" spans="2:11" x14ac:dyDescent="0.2">
      <c r="B18" s="10">
        <v>12</v>
      </c>
      <c r="C18" s="142" t="s">
        <v>127</v>
      </c>
      <c r="D18" s="143">
        <v>0</v>
      </c>
      <c r="E18" s="143">
        <v>0</v>
      </c>
      <c r="F18" s="143">
        <v>0</v>
      </c>
      <c r="G18" s="143">
        <v>0</v>
      </c>
      <c r="H18" s="143">
        <v>0</v>
      </c>
      <c r="I18" s="12"/>
      <c r="J18" s="13"/>
      <c r="K18" s="9"/>
    </row>
    <row r="19" spans="2:11" x14ac:dyDescent="0.2">
      <c r="B19" s="10">
        <v>13</v>
      </c>
      <c r="C19" s="142" t="s">
        <v>128</v>
      </c>
      <c r="D19" s="143">
        <v>1.6119999999999992</v>
      </c>
      <c r="E19" s="143">
        <v>0.40300000000000002</v>
      </c>
      <c r="F19" s="143">
        <v>7.0626860000000069E-2</v>
      </c>
      <c r="G19" s="143">
        <v>1.6119999999999999</v>
      </c>
      <c r="H19" s="143">
        <v>1.2214543299999998</v>
      </c>
      <c r="I19" s="12"/>
      <c r="J19" s="13"/>
      <c r="K19" s="9"/>
    </row>
    <row r="20" spans="2:11" x14ac:dyDescent="0.2">
      <c r="B20" s="10">
        <v>14</v>
      </c>
      <c r="C20" s="142" t="s">
        <v>129</v>
      </c>
      <c r="D20" s="143">
        <v>0.15</v>
      </c>
      <c r="E20" s="143">
        <v>3.7499999999999999E-2</v>
      </c>
      <c r="F20" s="143">
        <v>0</v>
      </c>
      <c r="G20" s="143">
        <v>0.15</v>
      </c>
      <c r="H20" s="143">
        <v>0.10311129999999999</v>
      </c>
      <c r="I20" s="12"/>
      <c r="J20" s="13"/>
      <c r="K20" s="9"/>
    </row>
    <row r="21" spans="2:11" x14ac:dyDescent="0.2">
      <c r="B21" s="10">
        <v>15</v>
      </c>
      <c r="C21" s="142" t="s">
        <v>130</v>
      </c>
      <c r="D21" s="143">
        <v>1.4920000000000011</v>
      </c>
      <c r="E21" s="143">
        <v>0.37300000000000028</v>
      </c>
      <c r="F21" s="143">
        <v>5.9804355913734522E-2</v>
      </c>
      <c r="G21" s="143">
        <v>1.4920000000000011</v>
      </c>
      <c r="H21" s="143">
        <v>1.1215958683087415</v>
      </c>
      <c r="I21" s="12"/>
      <c r="J21" s="13"/>
      <c r="K21" s="9"/>
    </row>
    <row r="22" spans="2:11" ht="15" x14ac:dyDescent="0.25">
      <c r="B22" s="10">
        <v>16</v>
      </c>
      <c r="C22" s="139" t="s">
        <v>161</v>
      </c>
      <c r="D22" s="176">
        <f>SUM(D23:D25)</f>
        <v>1.58</v>
      </c>
      <c r="E22" s="176">
        <f t="shared" ref="E22:H22" si="3">SUM(E23:E25)</f>
        <v>0.39499800000000002</v>
      </c>
      <c r="F22" s="176">
        <f t="shared" si="3"/>
        <v>0.40649028000000004</v>
      </c>
      <c r="G22" s="176">
        <f t="shared" si="3"/>
        <v>1.5799999999999998</v>
      </c>
      <c r="H22" s="176">
        <f t="shared" si="3"/>
        <v>0.90684514999999988</v>
      </c>
      <c r="I22" s="176">
        <f>G22-H22</f>
        <v>0.67315484999999997</v>
      </c>
      <c r="J22" s="13"/>
      <c r="K22" s="9"/>
    </row>
    <row r="23" spans="2:11" x14ac:dyDescent="0.2">
      <c r="B23" s="10">
        <v>17</v>
      </c>
      <c r="C23" s="142" t="s">
        <v>127</v>
      </c>
      <c r="D23" s="143">
        <v>0</v>
      </c>
      <c r="E23" s="143">
        <v>0</v>
      </c>
      <c r="F23" s="143">
        <v>0</v>
      </c>
      <c r="G23" s="143">
        <v>0</v>
      </c>
      <c r="H23" s="143">
        <v>0</v>
      </c>
      <c r="I23" s="12"/>
      <c r="J23" s="13"/>
      <c r="K23" s="9"/>
    </row>
    <row r="24" spans="2:11" x14ac:dyDescent="0.2">
      <c r="B24" s="10">
        <v>18</v>
      </c>
      <c r="C24" s="142" t="s">
        <v>128</v>
      </c>
      <c r="D24" s="143">
        <v>0</v>
      </c>
      <c r="E24" s="143">
        <v>0</v>
      </c>
      <c r="F24" s="143">
        <v>0</v>
      </c>
      <c r="G24" s="143">
        <v>0</v>
      </c>
      <c r="H24" s="143">
        <v>0</v>
      </c>
      <c r="I24" s="12"/>
      <c r="J24" s="13"/>
      <c r="K24" s="9"/>
    </row>
    <row r="25" spans="2:11" x14ac:dyDescent="0.2">
      <c r="B25" s="10">
        <v>19</v>
      </c>
      <c r="C25" s="142" t="s">
        <v>129</v>
      </c>
      <c r="D25" s="143">
        <v>1.58</v>
      </c>
      <c r="E25" s="143">
        <v>0.39499800000000002</v>
      </c>
      <c r="F25" s="143">
        <v>0.40649028000000004</v>
      </c>
      <c r="G25" s="143">
        <v>1.5799999999999998</v>
      </c>
      <c r="H25" s="143">
        <v>0.90684514999999988</v>
      </c>
      <c r="I25" s="12"/>
      <c r="J25" s="13"/>
      <c r="K25" s="9"/>
    </row>
    <row r="26" spans="2:11" x14ac:dyDescent="0.2">
      <c r="B26" s="10">
        <v>20</v>
      </c>
      <c r="C26" s="142" t="s">
        <v>130</v>
      </c>
      <c r="D26" s="143">
        <v>1.58</v>
      </c>
      <c r="E26" s="143">
        <v>0.39499800000000002</v>
      </c>
      <c r="F26" s="143">
        <v>0.40649028000000004</v>
      </c>
      <c r="G26" s="143">
        <v>1.5799999999999998</v>
      </c>
      <c r="H26" s="143">
        <v>0.90684514999999988</v>
      </c>
      <c r="I26" s="12"/>
      <c r="J26" s="13"/>
      <c r="K26" s="9"/>
    </row>
    <row r="27" spans="2:11" ht="30" x14ac:dyDescent="0.25">
      <c r="B27" s="10">
        <v>21</v>
      </c>
      <c r="C27" s="182" t="s">
        <v>162</v>
      </c>
      <c r="D27" s="176">
        <f>SUM(D28:D30)</f>
        <v>0</v>
      </c>
      <c r="E27" s="176">
        <f t="shared" ref="E27:H27" si="4">SUM(E28:E30)</f>
        <v>0</v>
      </c>
      <c r="F27" s="176">
        <f t="shared" si="4"/>
        <v>0.63742165000000028</v>
      </c>
      <c r="G27" s="176">
        <f t="shared" si="4"/>
        <v>0</v>
      </c>
      <c r="H27" s="176">
        <f t="shared" si="4"/>
        <v>2.4605855599999988</v>
      </c>
      <c r="I27" s="176">
        <f>G27-H27</f>
        <v>-2.4605855599999988</v>
      </c>
      <c r="J27" s="13"/>
      <c r="K27" s="9"/>
    </row>
    <row r="28" spans="2:11" x14ac:dyDescent="0.2">
      <c r="B28" s="10">
        <v>22</v>
      </c>
      <c r="C28" s="142" t="s">
        <v>127</v>
      </c>
      <c r="D28" s="143">
        <v>0</v>
      </c>
      <c r="E28" s="143">
        <v>0</v>
      </c>
      <c r="F28" s="143">
        <v>0</v>
      </c>
      <c r="G28" s="143">
        <v>0</v>
      </c>
      <c r="H28" s="143">
        <v>0</v>
      </c>
      <c r="I28" s="12"/>
      <c r="J28" s="13"/>
      <c r="K28" s="9"/>
    </row>
    <row r="29" spans="2:11" x14ac:dyDescent="0.2">
      <c r="B29" s="10">
        <v>23</v>
      </c>
      <c r="C29" s="142" t="s">
        <v>128</v>
      </c>
      <c r="D29" s="143">
        <v>0</v>
      </c>
      <c r="E29" s="143">
        <v>0</v>
      </c>
      <c r="F29" s="143">
        <v>0</v>
      </c>
      <c r="G29" s="143">
        <v>0</v>
      </c>
      <c r="H29" s="143">
        <v>8.9666399999999997E-3</v>
      </c>
      <c r="I29" s="12"/>
      <c r="J29" s="13"/>
      <c r="K29" s="9"/>
    </row>
    <row r="30" spans="2:11" x14ac:dyDescent="0.2">
      <c r="B30" s="10">
        <v>24</v>
      </c>
      <c r="C30" s="142" t="s">
        <v>129</v>
      </c>
      <c r="D30" s="143">
        <v>0</v>
      </c>
      <c r="E30" s="143">
        <v>0</v>
      </c>
      <c r="F30" s="143">
        <v>0.63742165000000028</v>
      </c>
      <c r="G30" s="143">
        <v>0</v>
      </c>
      <c r="H30" s="143">
        <v>2.4516189199999987</v>
      </c>
      <c r="I30" s="12"/>
      <c r="J30" s="13"/>
      <c r="K30" s="9"/>
    </row>
    <row r="31" spans="2:11" x14ac:dyDescent="0.2">
      <c r="B31" s="10">
        <v>25</v>
      </c>
      <c r="C31" s="142" t="s">
        <v>130</v>
      </c>
      <c r="D31" s="143">
        <v>0</v>
      </c>
      <c r="E31" s="143">
        <v>0</v>
      </c>
      <c r="F31" s="143">
        <v>0</v>
      </c>
      <c r="G31" s="143">
        <v>0</v>
      </c>
      <c r="H31" s="143">
        <v>0</v>
      </c>
      <c r="I31" s="12"/>
      <c r="J31" s="13"/>
      <c r="K31" s="9"/>
    </row>
    <row r="32" spans="2:11" ht="15" x14ac:dyDescent="0.25">
      <c r="B32" s="10">
        <v>26</v>
      </c>
      <c r="C32" s="139" t="s">
        <v>132</v>
      </c>
      <c r="D32" s="176">
        <f>SUM(D33:D35)</f>
        <v>3.8262292799999993</v>
      </c>
      <c r="E32" s="176">
        <f t="shared" ref="E32:H32" si="5">SUM(E33:E35)</f>
        <v>0.32793294666666639</v>
      </c>
      <c r="F32" s="176">
        <f t="shared" si="5"/>
        <v>0.58053672000000012</v>
      </c>
      <c r="G32" s="176">
        <f t="shared" si="5"/>
        <v>3.8262292799999997</v>
      </c>
      <c r="H32" s="176">
        <f t="shared" si="5"/>
        <v>1.31951687</v>
      </c>
      <c r="I32" s="176">
        <f>G32-H32</f>
        <v>2.5067124099999996</v>
      </c>
      <c r="J32" s="13"/>
      <c r="K32" s="9"/>
    </row>
    <row r="33" spans="2:11" x14ac:dyDescent="0.2">
      <c r="B33" s="10">
        <v>27</v>
      </c>
      <c r="C33" s="142" t="s">
        <v>127</v>
      </c>
      <c r="D33" s="143">
        <v>0.31126559999999998</v>
      </c>
      <c r="E33" s="143">
        <v>0.23220160000000001</v>
      </c>
      <c r="F33" s="143">
        <v>0</v>
      </c>
      <c r="G33" s="143">
        <v>0.31126559999999998</v>
      </c>
      <c r="H33" s="143">
        <v>0</v>
      </c>
      <c r="I33" s="12"/>
      <c r="J33" s="13"/>
      <c r="K33" s="9"/>
    </row>
    <row r="34" spans="2:11" x14ac:dyDescent="0.2">
      <c r="B34" s="10">
        <v>28</v>
      </c>
      <c r="C34" s="142" t="s">
        <v>128</v>
      </c>
      <c r="D34" s="143">
        <v>0.90514967999999973</v>
      </c>
      <c r="E34" s="143">
        <v>-0.53768265333333354</v>
      </c>
      <c r="F34" s="143">
        <v>0.50693962000000015</v>
      </c>
      <c r="G34" s="143">
        <v>0.90514967999999985</v>
      </c>
      <c r="H34" s="143">
        <v>0.62563548000000013</v>
      </c>
      <c r="I34" s="12"/>
      <c r="J34" s="13"/>
      <c r="K34" s="9"/>
    </row>
    <row r="35" spans="2:11" x14ac:dyDescent="0.2">
      <c r="B35" s="10">
        <v>29</v>
      </c>
      <c r="C35" s="142" t="s">
        <v>129</v>
      </c>
      <c r="D35" s="143">
        <v>2.6098139999999996</v>
      </c>
      <c r="E35" s="143">
        <v>0.63341399999999992</v>
      </c>
      <c r="F35" s="143">
        <v>7.3597099999999999E-2</v>
      </c>
      <c r="G35" s="143">
        <v>2.6098139999999996</v>
      </c>
      <c r="H35" s="143">
        <v>0.69388138999999982</v>
      </c>
      <c r="I35" s="12"/>
      <c r="J35" s="13"/>
      <c r="K35" s="9"/>
    </row>
    <row r="36" spans="2:11" x14ac:dyDescent="0.2">
      <c r="B36" s="10">
        <v>30</v>
      </c>
      <c r="C36" s="142" t="s">
        <v>130</v>
      </c>
      <c r="D36" s="143">
        <v>0.52120980000000006</v>
      </c>
      <c r="E36" s="143">
        <v>9.3485652171396996E-2</v>
      </c>
      <c r="F36" s="143">
        <v>0.18575793630677453</v>
      </c>
      <c r="G36" s="143">
        <v>0.52120980000000006</v>
      </c>
      <c r="H36" s="143">
        <v>0.29994697129255027</v>
      </c>
      <c r="I36" s="12"/>
      <c r="J36" s="13"/>
      <c r="K36" s="9"/>
    </row>
    <row r="37" spans="2:11" ht="15.75" thickBot="1" x14ac:dyDescent="0.3">
      <c r="B37" s="10">
        <v>31</v>
      </c>
      <c r="C37" s="14" t="s">
        <v>109</v>
      </c>
      <c r="D37" s="136">
        <f>D7+D17+D12+D22+D27+D32</f>
        <v>32.550823689999994</v>
      </c>
      <c r="E37" s="136">
        <f t="shared" ref="E37:H37" si="6">E7+E17+E12+E22+E27+E32</f>
        <v>3.9970128866666679</v>
      </c>
      <c r="F37" s="136">
        <f t="shared" si="6"/>
        <v>3.7799876000000001</v>
      </c>
      <c r="G37" s="136">
        <f t="shared" si="6"/>
        <v>32.550823689999994</v>
      </c>
      <c r="H37" s="136">
        <f t="shared" si="6"/>
        <v>14.373213439999997</v>
      </c>
      <c r="I37" s="136">
        <f>G37-H37</f>
        <v>18.177610249999997</v>
      </c>
      <c r="J37" s="55">
        <f>I37/G37</f>
        <v>0.55843779632477863</v>
      </c>
      <c r="K37" s="9"/>
    </row>
    <row r="38" spans="2:11" ht="15" thickTop="1" x14ac:dyDescent="0.2">
      <c r="B38" s="7"/>
      <c r="D38" s="17"/>
      <c r="K38" s="9"/>
    </row>
    <row r="39" spans="2:11" x14ac:dyDescent="0.2">
      <c r="B39" s="18"/>
      <c r="C39" s="19"/>
      <c r="D39" s="19"/>
      <c r="E39" s="19"/>
      <c r="F39" s="19"/>
      <c r="G39" s="19"/>
      <c r="H39" s="19"/>
      <c r="I39" s="19"/>
      <c r="J39" s="19"/>
      <c r="K39" s="20"/>
    </row>
    <row r="41" spans="2:11" x14ac:dyDescent="0.2">
      <c r="B41" s="80" t="s">
        <v>15</v>
      </c>
      <c r="C41" s="81"/>
      <c r="D41" s="68"/>
    </row>
    <row r="42" spans="2:11" x14ac:dyDescent="0.2">
      <c r="B42" s="155">
        <v>3</v>
      </c>
      <c r="C42" s="147" t="s">
        <v>18</v>
      </c>
      <c r="D42" s="68"/>
    </row>
    <row r="43" spans="2:11" x14ac:dyDescent="0.2">
      <c r="B43" s="155"/>
      <c r="C43" s="147"/>
      <c r="D43" s="68"/>
    </row>
    <row r="44" spans="2:11" x14ac:dyDescent="0.2">
      <c r="B44" s="155"/>
      <c r="C44" s="147"/>
      <c r="D44" s="68"/>
    </row>
    <row r="45" spans="2:11" x14ac:dyDescent="0.2">
      <c r="D45" s="68"/>
    </row>
    <row r="46" spans="2:11" x14ac:dyDescent="0.2">
      <c r="D46" s="68"/>
    </row>
    <row r="47" spans="2:11" x14ac:dyDescent="0.2">
      <c r="D47" s="68"/>
    </row>
    <row r="48" spans="2:11" x14ac:dyDescent="0.2">
      <c r="D48" s="68"/>
    </row>
    <row r="49" spans="4:4" x14ac:dyDescent="0.2">
      <c r="D49" s="68"/>
    </row>
    <row r="50" spans="4:4" x14ac:dyDescent="0.2">
      <c r="D50" s="68"/>
    </row>
    <row r="51" spans="4:4" x14ac:dyDescent="0.2">
      <c r="D51" s="68"/>
    </row>
    <row r="52" spans="4:4" x14ac:dyDescent="0.2">
      <c r="D52" s="68"/>
    </row>
    <row r="53" spans="4:4" x14ac:dyDescent="0.2">
      <c r="D53" s="68"/>
    </row>
    <row r="54" spans="4:4" x14ac:dyDescent="0.2">
      <c r="D54" s="68"/>
    </row>
    <row r="55" spans="4:4" x14ac:dyDescent="0.2">
      <c r="D55" s="68"/>
    </row>
    <row r="56" spans="4:4" x14ac:dyDescent="0.2">
      <c r="D56" s="68"/>
    </row>
    <row r="57" spans="4:4" x14ac:dyDescent="0.2">
      <c r="D57" s="68"/>
    </row>
    <row r="58" spans="4:4" x14ac:dyDescent="0.2">
      <c r="D58" s="68"/>
    </row>
    <row r="59" spans="4:4" x14ac:dyDescent="0.2">
      <c r="D59" s="68"/>
    </row>
    <row r="60" spans="4:4" x14ac:dyDescent="0.2">
      <c r="D60" s="68"/>
    </row>
    <row r="61" spans="4:4" x14ac:dyDescent="0.2">
      <c r="D61" s="68"/>
    </row>
    <row r="62" spans="4:4" x14ac:dyDescent="0.2">
      <c r="D62" s="68"/>
    </row>
    <row r="63" spans="4:4" x14ac:dyDescent="0.2">
      <c r="D63" s="68"/>
    </row>
    <row r="64" spans="4:4" x14ac:dyDescent="0.2">
      <c r="D64" s="68"/>
    </row>
    <row r="65" spans="4:4" x14ac:dyDescent="0.2">
      <c r="D65" s="68"/>
    </row>
    <row r="66" spans="4:4" x14ac:dyDescent="0.2">
      <c r="D66" s="68"/>
    </row>
    <row r="67" spans="4:4" x14ac:dyDescent="0.2">
      <c r="D67" s="68"/>
    </row>
    <row r="68" spans="4:4" x14ac:dyDescent="0.2">
      <c r="D68" s="68"/>
    </row>
    <row r="69" spans="4:4" x14ac:dyDescent="0.2">
      <c r="D69" s="68"/>
    </row>
    <row r="70" spans="4:4" x14ac:dyDescent="0.2">
      <c r="D70" s="68"/>
    </row>
    <row r="71" spans="4:4" x14ac:dyDescent="0.2">
      <c r="D71" s="68"/>
    </row>
    <row r="72" spans="4:4" x14ac:dyDescent="0.2">
      <c r="D72" s="68"/>
    </row>
    <row r="73" spans="4:4" x14ac:dyDescent="0.2">
      <c r="D73" s="68"/>
    </row>
    <row r="74" spans="4:4" x14ac:dyDescent="0.2">
      <c r="D74" s="68"/>
    </row>
  </sheetData>
  <pageMargins left="0.7" right="0.7" top="0.75" bottom="0.75" header="0.3" footer="0.3"/>
  <pageSetup scale="46" orientation="portrait" r:id="rId1"/>
  <ignoredErrors>
    <ignoredError sqref="D7:H7 D12:H12 D17:H17 D22:H22 D27:H27 D32:H3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146B-A578-42DC-B325-871216F81CF0}">
  <dimension ref="A1:U36"/>
  <sheetViews>
    <sheetView showGridLines="0" view="pageBreakPreview" zoomScaleNormal="100" zoomScaleSheetLayoutView="100" workbookViewId="0"/>
  </sheetViews>
  <sheetFormatPr defaultColWidth="8.7109375" defaultRowHeight="14.25" x14ac:dyDescent="0.2"/>
  <cols>
    <col min="1" max="1" width="7.5703125" style="8" customWidth="1"/>
    <col min="2" max="3" width="3.7109375" style="8" customWidth="1"/>
    <col min="4" max="4" width="50.7109375" style="8" customWidth="1"/>
    <col min="5" max="11" width="15.7109375" style="8" customWidth="1"/>
    <col min="12" max="12" width="1.85546875" style="8" customWidth="1"/>
    <col min="13" max="13" width="3.85546875" style="8" customWidth="1"/>
    <col min="14" max="14" width="9.140625" style="17" customWidth="1"/>
    <col min="15" max="517" width="9.140625" style="8" customWidth="1"/>
    <col min="518" max="16384" width="8.7109375" style="8"/>
  </cols>
  <sheetData>
    <row r="1" spans="1:15" ht="19.899999999999999" customHeight="1" x14ac:dyDescent="0.35">
      <c r="A1" s="83"/>
      <c r="B1" s="69" t="s">
        <v>21</v>
      </c>
      <c r="C1" s="128"/>
      <c r="D1" s="128"/>
      <c r="E1" s="84"/>
      <c r="F1" s="84"/>
      <c r="G1" s="84"/>
      <c r="H1" s="84"/>
      <c r="I1" s="84"/>
      <c r="J1" s="84"/>
      <c r="K1" s="84"/>
      <c r="L1" s="84"/>
    </row>
    <row r="2" spans="1:15" x14ac:dyDescent="0.2">
      <c r="B2" s="8" t="s">
        <v>1</v>
      </c>
    </row>
    <row r="5" spans="1:15" s="85" customFormat="1" ht="12" x14ac:dyDescent="0.2">
      <c r="B5" s="86" t="s">
        <v>22</v>
      </c>
      <c r="C5" s="87"/>
      <c r="D5" s="27">
        <v>1</v>
      </c>
      <c r="E5" s="27">
        <v>2</v>
      </c>
      <c r="F5" s="27">
        <v>3</v>
      </c>
      <c r="G5" s="27">
        <v>4</v>
      </c>
      <c r="H5" s="27">
        <v>5</v>
      </c>
      <c r="I5" s="27">
        <v>6</v>
      </c>
      <c r="J5" s="27">
        <v>7</v>
      </c>
      <c r="K5" s="27">
        <v>8</v>
      </c>
      <c r="L5" s="88"/>
      <c r="N5" s="132"/>
    </row>
    <row r="6" spans="1:15" ht="15" x14ac:dyDescent="0.25">
      <c r="B6" s="89"/>
      <c r="E6" s="32"/>
      <c r="F6" s="32"/>
      <c r="G6" s="211"/>
      <c r="H6" s="211"/>
      <c r="I6" s="211"/>
      <c r="J6" s="211"/>
      <c r="K6" s="211"/>
      <c r="L6" s="212"/>
    </row>
    <row r="7" spans="1:15" ht="43.5" customHeight="1" x14ac:dyDescent="0.25">
      <c r="B7" s="90"/>
      <c r="D7" s="93"/>
      <c r="E7" s="160" t="s">
        <v>23</v>
      </c>
      <c r="F7" s="160" t="s">
        <v>24</v>
      </c>
      <c r="G7" s="160" t="s">
        <v>4</v>
      </c>
      <c r="H7" s="160" t="s">
        <v>25</v>
      </c>
      <c r="I7" s="160" t="s">
        <v>6</v>
      </c>
      <c r="J7" s="160" t="s">
        <v>7</v>
      </c>
      <c r="K7" s="160" t="s">
        <v>8</v>
      </c>
      <c r="L7" s="9"/>
      <c r="O7" s="94"/>
    </row>
    <row r="8" spans="1:15" ht="15" x14ac:dyDescent="0.25">
      <c r="B8" s="91"/>
      <c r="D8" s="92" t="s">
        <v>26</v>
      </c>
      <c r="E8" s="93"/>
      <c r="F8" s="93"/>
      <c r="G8" s="93"/>
      <c r="H8" s="93"/>
      <c r="I8" s="93"/>
      <c r="J8" s="93"/>
      <c r="K8" s="93"/>
      <c r="L8" s="9"/>
    </row>
    <row r="9" spans="1:15" x14ac:dyDescent="0.2">
      <c r="B9" s="28">
        <v>1</v>
      </c>
      <c r="D9" s="33" t="s">
        <v>27</v>
      </c>
      <c r="E9" s="95">
        <f>'T&amp;D Op Exp - CE'!E9+'T&amp;D Op Exp - Ops'!E9+'T&amp;D Op Exp - UT'!E9+'T&amp;D Op Exp - SS'!E9</f>
        <v>280.39999999999998</v>
      </c>
      <c r="F9" s="95">
        <f>'T&amp;D Op Exp - CE'!F9+'T&amp;D Op Exp - Ops'!F9+'T&amp;D Op Exp - UT'!F9+'T&amp;D Op Exp - SS'!F9</f>
        <v>82.5</v>
      </c>
      <c r="G9" s="95">
        <f>'T&amp;D Op Exp - CE'!G9+'T&amp;D Op Exp - Ops'!G9+'T&amp;D Op Exp - UT'!G9+'T&amp;D Op Exp - SS'!G9</f>
        <v>64.400000000000006</v>
      </c>
      <c r="H9" s="95">
        <f>'T&amp;D Op Exp - CE'!H9+'T&amp;D Op Exp - Ops'!H9+'T&amp;D Op Exp - UT'!H9+'T&amp;D Op Exp - SS'!H9</f>
        <v>280.39999999999998</v>
      </c>
      <c r="I9" s="95">
        <f>'T&amp;D Op Exp - CE'!I9+'T&amp;D Op Exp - Ops'!I9+'T&amp;D Op Exp - UT'!I9+'T&amp;D Op Exp - SS'!I9</f>
        <v>285.89999999999998</v>
      </c>
      <c r="J9" s="38">
        <f>H9-I9</f>
        <v>-5.5</v>
      </c>
      <c r="K9" s="38"/>
      <c r="L9" s="9"/>
      <c r="M9" s="94"/>
    </row>
    <row r="10" spans="1:15" ht="15" x14ac:dyDescent="0.25">
      <c r="B10" s="28">
        <v>2</v>
      </c>
      <c r="C10" s="96"/>
      <c r="D10" s="97" t="s">
        <v>28</v>
      </c>
      <c r="E10" s="98">
        <f>SUM(E9)</f>
        <v>280.39999999999998</v>
      </c>
      <c r="F10" s="98">
        <f>SUM(F9)</f>
        <v>82.5</v>
      </c>
      <c r="G10" s="98">
        <f>SUM(G9)</f>
        <v>64.400000000000006</v>
      </c>
      <c r="H10" s="98">
        <f t="shared" ref="H10:I10" si="0">SUM(H9)</f>
        <v>280.39999999999998</v>
      </c>
      <c r="I10" s="98">
        <f t="shared" si="0"/>
        <v>285.89999999999998</v>
      </c>
      <c r="J10" s="98">
        <f>SUM(J9)</f>
        <v>-5.5</v>
      </c>
      <c r="K10" s="44">
        <f>J10/H10</f>
        <v>-1.9614835948644795E-2</v>
      </c>
      <c r="L10" s="9"/>
      <c r="M10" s="94"/>
    </row>
    <row r="11" spans="1:15" ht="15" x14ac:dyDescent="0.25">
      <c r="B11" s="28"/>
      <c r="C11" s="96"/>
      <c r="D11" s="92" t="s">
        <v>29</v>
      </c>
      <c r="E11" s="99"/>
      <c r="F11" s="99"/>
      <c r="G11" s="99"/>
      <c r="H11" s="99"/>
      <c r="I11" s="99"/>
      <c r="J11" s="35"/>
      <c r="K11" s="35"/>
      <c r="L11" s="9"/>
      <c r="M11" s="94"/>
    </row>
    <row r="12" spans="1:15" x14ac:dyDescent="0.2">
      <c r="B12" s="28">
        <f>B10+1</f>
        <v>3</v>
      </c>
      <c r="D12" s="33" t="s">
        <v>30</v>
      </c>
      <c r="E12" s="95">
        <f>'T&amp;D Op Exp - CE'!E12+'T&amp;D Op Exp - Ops'!E12+'T&amp;D Op Exp - UT'!E12+'T&amp;D Op Exp - SS'!E12</f>
        <v>25.9</v>
      </c>
      <c r="F12" s="95">
        <f>'T&amp;D Op Exp - CE'!F12+'T&amp;D Op Exp - Ops'!F12+'T&amp;D Op Exp - UT'!F12+'T&amp;D Op Exp - SS'!F12</f>
        <v>4.3000000000000007</v>
      </c>
      <c r="G12" s="95">
        <f>'T&amp;D Op Exp - CE'!G12+'T&amp;D Op Exp - Ops'!G12+'T&amp;D Op Exp - UT'!G12+'T&amp;D Op Exp - SS'!G12</f>
        <v>10.1</v>
      </c>
      <c r="H12" s="95">
        <f>'T&amp;D Op Exp - CE'!H12+'T&amp;D Op Exp - Ops'!H12+'T&amp;D Op Exp - UT'!H12+'T&amp;D Op Exp - SS'!H12</f>
        <v>25.9</v>
      </c>
      <c r="I12" s="95">
        <f>'T&amp;D Op Exp - CE'!I12+'T&amp;D Op Exp - Ops'!I12+'T&amp;D Op Exp - UT'!I12+'T&amp;D Op Exp - SS'!I12</f>
        <v>27.7</v>
      </c>
      <c r="J12" s="36">
        <f t="shared" ref="J12:J22" si="1">H12-I12</f>
        <v>-1.8000000000000007</v>
      </c>
      <c r="K12" s="36"/>
      <c r="L12" s="9"/>
      <c r="M12" s="94"/>
    </row>
    <row r="13" spans="1:15" x14ac:dyDescent="0.2">
      <c r="B13" s="28">
        <f t="shared" ref="B13:B26" si="2">B12+1</f>
        <v>4</v>
      </c>
      <c r="C13" s="100"/>
      <c r="D13" s="33" t="s">
        <v>31</v>
      </c>
      <c r="E13" s="95">
        <f>'T&amp;D Op Exp - CE'!E13+'T&amp;D Op Exp - Ops'!E13+'T&amp;D Op Exp - UT'!E13+'T&amp;D Op Exp - SS'!E13</f>
        <v>11.8</v>
      </c>
      <c r="F13" s="95">
        <f>'T&amp;D Op Exp - CE'!F13+'T&amp;D Op Exp - Ops'!F13+'T&amp;D Op Exp - UT'!F13+'T&amp;D Op Exp - SS'!F13</f>
        <v>-0.39999999999999991</v>
      </c>
      <c r="G13" s="95">
        <f>'T&amp;D Op Exp - CE'!G13+'T&amp;D Op Exp - Ops'!G13+'T&amp;D Op Exp - UT'!G13+'T&amp;D Op Exp - SS'!G13</f>
        <v>1.9000000000000001</v>
      </c>
      <c r="H13" s="95">
        <f>'T&amp;D Op Exp - CE'!H13+'T&amp;D Op Exp - Ops'!H13+'T&amp;D Op Exp - UT'!H13+'T&amp;D Op Exp - SS'!H13</f>
        <v>11.8</v>
      </c>
      <c r="I13" s="95">
        <f>'T&amp;D Op Exp - CE'!I13+'T&amp;D Op Exp - Ops'!I13+'T&amp;D Op Exp - UT'!I13+'T&amp;D Op Exp - SS'!I13</f>
        <v>16.899999999999999</v>
      </c>
      <c r="J13" s="36">
        <f t="shared" si="1"/>
        <v>-5.0999999999999979</v>
      </c>
      <c r="K13" s="36"/>
      <c r="L13" s="9"/>
      <c r="M13" s="94"/>
    </row>
    <row r="14" spans="1:15" x14ac:dyDescent="0.2">
      <c r="B14" s="28">
        <f t="shared" si="2"/>
        <v>5</v>
      </c>
      <c r="C14" s="100"/>
      <c r="D14" s="33" t="s">
        <v>32</v>
      </c>
      <c r="E14" s="95">
        <f>'T&amp;D Op Exp - CE'!E14+'T&amp;D Op Exp - Ops'!E14+'T&amp;D Op Exp - UT'!E14+'T&amp;D Op Exp - SS'!E14</f>
        <v>18.5</v>
      </c>
      <c r="F14" s="95">
        <f>'T&amp;D Op Exp - CE'!F14+'T&amp;D Op Exp - Ops'!F14+'T&amp;D Op Exp - UT'!F14+'T&amp;D Op Exp - SS'!F14</f>
        <v>1.5</v>
      </c>
      <c r="G14" s="95">
        <f>'T&amp;D Op Exp - CE'!G14+'T&amp;D Op Exp - Ops'!G14+'T&amp;D Op Exp - UT'!G14+'T&amp;D Op Exp - SS'!G14</f>
        <v>5.7</v>
      </c>
      <c r="H14" s="95">
        <f>'T&amp;D Op Exp - CE'!H14+'T&amp;D Op Exp - Ops'!H14+'T&amp;D Op Exp - UT'!H14+'T&amp;D Op Exp - SS'!H14</f>
        <v>18.5</v>
      </c>
      <c r="I14" s="95">
        <f>'T&amp;D Op Exp - CE'!I14+'T&amp;D Op Exp - Ops'!I14+'T&amp;D Op Exp - UT'!I14+'T&amp;D Op Exp - SS'!I14</f>
        <v>19.399999999999999</v>
      </c>
      <c r="J14" s="36">
        <f t="shared" si="1"/>
        <v>-0.89999999999999858</v>
      </c>
      <c r="K14" s="36"/>
      <c r="L14" s="9"/>
      <c r="M14" s="94"/>
    </row>
    <row r="15" spans="1:15" x14ac:dyDescent="0.2">
      <c r="B15" s="28">
        <f>B14+1</f>
        <v>6</v>
      </c>
      <c r="C15" s="100"/>
      <c r="D15" s="33" t="s">
        <v>33</v>
      </c>
      <c r="E15" s="95">
        <f>'T&amp;D Op Exp - CE'!E15+'T&amp;D Op Exp - Ops'!E15+'T&amp;D Op Exp - UT'!E15+'T&amp;D Op Exp - SS'!E15</f>
        <v>7.3</v>
      </c>
      <c r="F15" s="95">
        <f>'T&amp;D Op Exp - CE'!F15+'T&amp;D Op Exp - Ops'!F15+'T&amp;D Op Exp - UT'!F15+'T&amp;D Op Exp - SS'!F15</f>
        <v>1.3</v>
      </c>
      <c r="G15" s="95">
        <f>'T&amp;D Op Exp - CE'!G15+'T&amp;D Op Exp - Ops'!G15+'T&amp;D Op Exp - UT'!G15+'T&amp;D Op Exp - SS'!G15</f>
        <v>1.6</v>
      </c>
      <c r="H15" s="95">
        <f>'T&amp;D Op Exp - CE'!H15+'T&amp;D Op Exp - Ops'!H15+'T&amp;D Op Exp - UT'!H15+'T&amp;D Op Exp - SS'!H15</f>
        <v>7.3</v>
      </c>
      <c r="I15" s="95">
        <f>'T&amp;D Op Exp - CE'!I15+'T&amp;D Op Exp - Ops'!I15+'T&amp;D Op Exp - UT'!I15+'T&amp;D Op Exp - SS'!I15</f>
        <v>6.6</v>
      </c>
      <c r="J15" s="36">
        <f t="shared" si="1"/>
        <v>0.70000000000000018</v>
      </c>
      <c r="K15" s="36"/>
      <c r="L15" s="9"/>
      <c r="M15" s="94"/>
    </row>
    <row r="16" spans="1:15" x14ac:dyDescent="0.2">
      <c r="B16" s="28">
        <f t="shared" si="2"/>
        <v>7</v>
      </c>
      <c r="C16" s="100"/>
      <c r="D16" s="33" t="s">
        <v>34</v>
      </c>
      <c r="E16" s="95">
        <f>'T&amp;D Op Exp - CE'!E16+'T&amp;D Op Exp - Ops'!E16+'T&amp;D Op Exp - UT'!E16+'T&amp;D Op Exp - SS'!E16</f>
        <v>27.2</v>
      </c>
      <c r="F16" s="95">
        <f>'T&amp;D Op Exp - CE'!F16+'T&amp;D Op Exp - Ops'!F16+'T&amp;D Op Exp - UT'!F16+'T&amp;D Op Exp - SS'!F16</f>
        <v>5</v>
      </c>
      <c r="G16" s="95">
        <f>'T&amp;D Op Exp - CE'!G16+'T&amp;D Op Exp - Ops'!G16+'T&amp;D Op Exp - UT'!G16+'T&amp;D Op Exp - SS'!G16</f>
        <v>7.3</v>
      </c>
      <c r="H16" s="95">
        <f>'T&amp;D Op Exp - CE'!H16+'T&amp;D Op Exp - Ops'!H16+'T&amp;D Op Exp - UT'!H16+'T&amp;D Op Exp - SS'!H16</f>
        <v>27.2</v>
      </c>
      <c r="I16" s="95">
        <f>'T&amp;D Op Exp - CE'!I16+'T&amp;D Op Exp - Ops'!I16+'T&amp;D Op Exp - UT'!I16+'T&amp;D Op Exp - SS'!I16</f>
        <v>26.7</v>
      </c>
      <c r="J16" s="36">
        <f t="shared" si="1"/>
        <v>0.5</v>
      </c>
      <c r="K16" s="36"/>
      <c r="L16" s="9"/>
      <c r="M16" s="94"/>
    </row>
    <row r="17" spans="2:21" x14ac:dyDescent="0.2">
      <c r="B17" s="28">
        <f t="shared" si="2"/>
        <v>8</v>
      </c>
      <c r="C17" s="100"/>
      <c r="D17" s="33" t="s">
        <v>35</v>
      </c>
      <c r="E17" s="95">
        <f>'T&amp;D Op Exp - CE'!E17+'T&amp;D Op Exp - Ops'!E17+'T&amp;D Op Exp - UT'!E17+'T&amp;D Op Exp - SS'!E17</f>
        <v>8.6999999999999993</v>
      </c>
      <c r="F17" s="95">
        <f>'T&amp;D Op Exp - CE'!F17+'T&amp;D Op Exp - Ops'!F17+'T&amp;D Op Exp - UT'!F17+'T&amp;D Op Exp - SS'!F17</f>
        <v>1.4</v>
      </c>
      <c r="G17" s="95">
        <f>'T&amp;D Op Exp - CE'!G17+'T&amp;D Op Exp - Ops'!G17+'T&amp;D Op Exp - UT'!G17+'T&amp;D Op Exp - SS'!G17</f>
        <v>2.1</v>
      </c>
      <c r="H17" s="95">
        <f>'T&amp;D Op Exp - CE'!H17+'T&amp;D Op Exp - Ops'!H17+'T&amp;D Op Exp - UT'!H17+'T&amp;D Op Exp - SS'!H17</f>
        <v>8.6999999999999993</v>
      </c>
      <c r="I17" s="95">
        <f>'T&amp;D Op Exp - CE'!I17+'T&amp;D Op Exp - Ops'!I17+'T&amp;D Op Exp - UT'!I17+'T&amp;D Op Exp - SS'!I17</f>
        <v>8.8000000000000007</v>
      </c>
      <c r="J17" s="36">
        <f t="shared" si="1"/>
        <v>-0.10000000000000142</v>
      </c>
      <c r="K17" s="36"/>
      <c r="L17" s="9"/>
      <c r="M17" s="94"/>
    </row>
    <row r="18" spans="2:21" x14ac:dyDescent="0.2">
      <c r="B18" s="28">
        <f t="shared" si="2"/>
        <v>9</v>
      </c>
      <c r="C18" s="100"/>
      <c r="D18" s="33" t="s">
        <v>36</v>
      </c>
      <c r="E18" s="95">
        <f>'T&amp;D Op Exp - CE'!E18+'T&amp;D Op Exp - Ops'!E18+'T&amp;D Op Exp - UT'!E18+'T&amp;D Op Exp - SS'!E18</f>
        <v>8.1999999999999993</v>
      </c>
      <c r="F18" s="95">
        <f>'T&amp;D Op Exp - CE'!F18+'T&amp;D Op Exp - Ops'!F18+'T&amp;D Op Exp - UT'!F18+'T&amp;D Op Exp - SS'!F18</f>
        <v>1</v>
      </c>
      <c r="G18" s="95">
        <f>'T&amp;D Op Exp - CE'!G18+'T&amp;D Op Exp - Ops'!G18+'T&amp;D Op Exp - UT'!G18+'T&amp;D Op Exp - SS'!G18</f>
        <v>3.5999999999999996</v>
      </c>
      <c r="H18" s="95">
        <f>'T&amp;D Op Exp - CE'!H18+'T&amp;D Op Exp - Ops'!H18+'T&amp;D Op Exp - UT'!H18+'T&amp;D Op Exp - SS'!H18</f>
        <v>8.1999999999999993</v>
      </c>
      <c r="I18" s="95">
        <f>'T&amp;D Op Exp - CE'!I18+'T&amp;D Op Exp - Ops'!I18+'T&amp;D Op Exp - UT'!I18+'T&amp;D Op Exp - SS'!I18</f>
        <v>9.1</v>
      </c>
      <c r="J18" s="36">
        <f t="shared" si="1"/>
        <v>-0.90000000000000036</v>
      </c>
      <c r="K18" s="36"/>
      <c r="L18" s="9"/>
      <c r="M18" s="94"/>
    </row>
    <row r="19" spans="2:21" x14ac:dyDescent="0.2">
      <c r="B19" s="28">
        <f t="shared" si="2"/>
        <v>10</v>
      </c>
      <c r="C19" s="100"/>
      <c r="D19" s="33" t="s">
        <v>37</v>
      </c>
      <c r="E19" s="95">
        <f>'T&amp;D Op Exp - CE'!E19+'T&amp;D Op Exp - Ops'!E19+'T&amp;D Op Exp - UT'!E19+'T&amp;D Op Exp - SS'!E19</f>
        <v>0.2</v>
      </c>
      <c r="F19" s="95">
        <f>'T&amp;D Op Exp - CE'!F19+'T&amp;D Op Exp - Ops'!F19+'T&amp;D Op Exp - UT'!F19+'T&amp;D Op Exp - SS'!F19</f>
        <v>-0.89999999999999991</v>
      </c>
      <c r="G19" s="95">
        <f>'T&amp;D Op Exp - CE'!G19+'T&amp;D Op Exp - Ops'!G19+'T&amp;D Op Exp - UT'!G19+'T&amp;D Op Exp - SS'!G19</f>
        <v>0</v>
      </c>
      <c r="H19" s="95">
        <f>'T&amp;D Op Exp - CE'!H19+'T&amp;D Op Exp - Ops'!H19+'T&amp;D Op Exp - UT'!H19+'T&amp;D Op Exp - SS'!H19</f>
        <v>0.2</v>
      </c>
      <c r="I19" s="95">
        <f>'T&amp;D Op Exp - CE'!I19+'T&amp;D Op Exp - Ops'!I19+'T&amp;D Op Exp - UT'!I19+'T&amp;D Op Exp - SS'!I19</f>
        <v>0.1</v>
      </c>
      <c r="J19" s="36">
        <f t="shared" si="1"/>
        <v>0.1</v>
      </c>
      <c r="K19" s="36"/>
      <c r="L19" s="9"/>
      <c r="M19" s="94"/>
    </row>
    <row r="20" spans="2:21" x14ac:dyDescent="0.2">
      <c r="B20" s="28">
        <f t="shared" si="2"/>
        <v>11</v>
      </c>
      <c r="C20" s="100"/>
      <c r="D20" s="33" t="s">
        <v>38</v>
      </c>
      <c r="E20" s="95">
        <f>'T&amp;D Op Exp - CE'!E20+'T&amp;D Op Exp - Ops'!E20+'T&amp;D Op Exp - UT'!E20+'T&amp;D Op Exp - SS'!E20</f>
        <v>109.9</v>
      </c>
      <c r="F20" s="95">
        <f>'T&amp;D Op Exp - CE'!F20+'T&amp;D Op Exp - Ops'!F20+'T&amp;D Op Exp - UT'!F20+'T&amp;D Op Exp - SS'!F20</f>
        <v>34.700000000000003</v>
      </c>
      <c r="G20" s="95">
        <f>'T&amp;D Op Exp - CE'!G20+'T&amp;D Op Exp - Ops'!G20+'T&amp;D Op Exp - UT'!G20+'T&amp;D Op Exp - SS'!G20</f>
        <v>25.299999999999997</v>
      </c>
      <c r="H20" s="95">
        <f>'T&amp;D Op Exp - CE'!H20+'T&amp;D Op Exp - Ops'!H20+'T&amp;D Op Exp - UT'!H20+'T&amp;D Op Exp - SS'!H20</f>
        <v>109.9</v>
      </c>
      <c r="I20" s="95">
        <f>'T&amp;D Op Exp - CE'!I20+'T&amp;D Op Exp - Ops'!I20+'T&amp;D Op Exp - UT'!I20+'T&amp;D Op Exp - SS'!I20</f>
        <v>111.4</v>
      </c>
      <c r="J20" s="36">
        <f t="shared" si="1"/>
        <v>-1.5</v>
      </c>
      <c r="K20" s="36"/>
      <c r="L20" s="9"/>
      <c r="M20" s="94"/>
    </row>
    <row r="21" spans="2:21" s="22" customFormat="1" x14ac:dyDescent="0.2">
      <c r="B21" s="28">
        <f t="shared" si="2"/>
        <v>12</v>
      </c>
      <c r="C21" s="101"/>
      <c r="D21" s="33" t="s">
        <v>39</v>
      </c>
      <c r="E21" s="95">
        <f>'T&amp;D Op Exp - CE'!E21+'T&amp;D Op Exp - Ops'!E21+'T&amp;D Op Exp - UT'!E21+'T&amp;D Op Exp - SS'!E21</f>
        <v>50</v>
      </c>
      <c r="F21" s="95">
        <f>'T&amp;D Op Exp - CE'!F21+'T&amp;D Op Exp - Ops'!F21+'T&amp;D Op Exp - UT'!F21+'T&amp;D Op Exp - SS'!F21</f>
        <v>12.5</v>
      </c>
      <c r="G21" s="95">
        <f>'T&amp;D Op Exp - CE'!G21+'T&amp;D Op Exp - Ops'!G21+'T&amp;D Op Exp - UT'!G21+'T&amp;D Op Exp - SS'!G21</f>
        <v>9.4</v>
      </c>
      <c r="H21" s="95">
        <f>'T&amp;D Op Exp - CE'!H21+'T&amp;D Op Exp - Ops'!H21+'T&amp;D Op Exp - UT'!H21+'T&amp;D Op Exp - SS'!H21</f>
        <v>50</v>
      </c>
      <c r="I21" s="95">
        <f>'T&amp;D Op Exp - CE'!I21+'T&amp;D Op Exp - Ops'!I21+'T&amp;D Op Exp - UT'!I21+'T&amp;D Op Exp - SS'!I21</f>
        <v>46.6</v>
      </c>
      <c r="J21" s="36">
        <f t="shared" si="1"/>
        <v>3.3999999999999986</v>
      </c>
      <c r="K21" s="36"/>
      <c r="L21" s="30"/>
      <c r="M21" s="94"/>
      <c r="N21" s="17"/>
      <c r="O21" s="8"/>
      <c r="P21" s="8"/>
      <c r="Q21" s="8"/>
      <c r="R21" s="8"/>
      <c r="S21" s="8"/>
      <c r="T21" s="8"/>
      <c r="U21" s="8"/>
    </row>
    <row r="22" spans="2:21" x14ac:dyDescent="0.2">
      <c r="B22" s="28">
        <f t="shared" si="2"/>
        <v>13</v>
      </c>
      <c r="C22" s="100"/>
      <c r="D22" s="33" t="s">
        <v>40</v>
      </c>
      <c r="E22" s="95">
        <f>'T&amp;D Op Exp - CE'!E22+'T&amp;D Op Exp - Ops'!E22+'T&amp;D Op Exp - UT'!E22+'T&amp;D Op Exp - SS'!E22</f>
        <v>8.1999999999999993</v>
      </c>
      <c r="F22" s="95">
        <f>'T&amp;D Op Exp - CE'!F22+'T&amp;D Op Exp - Ops'!F22+'T&amp;D Op Exp - UT'!F22+'T&amp;D Op Exp - SS'!F22</f>
        <v>0.29999999999999982</v>
      </c>
      <c r="G22" s="95">
        <f>'T&amp;D Op Exp - CE'!G22+'T&amp;D Op Exp - Ops'!G22+'T&amp;D Op Exp - UT'!G22+'T&amp;D Op Exp - SS'!G22</f>
        <v>2.1999999999999997</v>
      </c>
      <c r="H22" s="95">
        <f>'T&amp;D Op Exp - CE'!H22+'T&amp;D Op Exp - Ops'!H22+'T&amp;D Op Exp - UT'!H22+'T&amp;D Op Exp - SS'!H22</f>
        <v>8.1999999999999993</v>
      </c>
      <c r="I22" s="95">
        <f>'T&amp;D Op Exp - CE'!I22+'T&amp;D Op Exp - Ops'!I22+'T&amp;D Op Exp - UT'!I22+'T&amp;D Op Exp - SS'!I22</f>
        <v>7.6000000000000005</v>
      </c>
      <c r="J22" s="36">
        <f t="shared" si="1"/>
        <v>0.59999999999999876</v>
      </c>
      <c r="K22" s="36"/>
      <c r="L22" s="9"/>
      <c r="M22" s="94"/>
    </row>
    <row r="23" spans="2:21" ht="15" x14ac:dyDescent="0.25">
      <c r="B23" s="28">
        <f t="shared" si="2"/>
        <v>14</v>
      </c>
      <c r="C23" s="96"/>
      <c r="D23" s="29" t="s">
        <v>41</v>
      </c>
      <c r="E23" s="98">
        <f>SUM(E12:E22)</f>
        <v>275.90000000000003</v>
      </c>
      <c r="F23" s="98">
        <f>SUM(F12:F22)</f>
        <v>60.7</v>
      </c>
      <c r="G23" s="98">
        <f>SUM(G12:G22)</f>
        <v>69.2</v>
      </c>
      <c r="H23" s="98">
        <f t="shared" ref="H23:I23" si="3">SUM(H12:H22)</f>
        <v>275.90000000000003</v>
      </c>
      <c r="I23" s="98">
        <f t="shared" si="3"/>
        <v>280.90000000000003</v>
      </c>
      <c r="J23" s="98">
        <f>SUM(J12:J22)</f>
        <v>-5.0000000000000027</v>
      </c>
      <c r="K23" s="44">
        <f>J23/H23</f>
        <v>-1.8122508155128676E-2</v>
      </c>
      <c r="L23" s="9"/>
      <c r="M23" s="94"/>
    </row>
    <row r="24" spans="2:21" ht="7.9" customHeight="1" x14ac:dyDescent="0.25">
      <c r="B24" s="28"/>
      <c r="C24" s="96"/>
      <c r="D24" s="29"/>
      <c r="E24" s="98"/>
      <c r="F24" s="98"/>
      <c r="G24" s="98"/>
      <c r="H24" s="98"/>
      <c r="I24" s="98"/>
      <c r="J24" s="98"/>
      <c r="K24" s="44"/>
      <c r="L24" s="9"/>
      <c r="M24" s="94"/>
    </row>
    <row r="25" spans="2:21" ht="15" x14ac:dyDescent="0.25">
      <c r="B25" s="28">
        <f>B23+1</f>
        <v>15</v>
      </c>
      <c r="C25" s="96"/>
      <c r="D25" s="29" t="s">
        <v>42</v>
      </c>
      <c r="E25" s="98">
        <f>E10+E23</f>
        <v>556.29999999999995</v>
      </c>
      <c r="F25" s="98">
        <f>F10+F23</f>
        <v>143.19999999999999</v>
      </c>
      <c r="G25" s="98">
        <f>G10+G23</f>
        <v>133.60000000000002</v>
      </c>
      <c r="H25" s="98">
        <f t="shared" ref="H25:I25" si="4">H10+H23</f>
        <v>556.29999999999995</v>
      </c>
      <c r="I25" s="98">
        <f t="shared" si="4"/>
        <v>566.79999999999995</v>
      </c>
      <c r="J25" s="98">
        <f>J10+J23</f>
        <v>-10.500000000000004</v>
      </c>
      <c r="K25" s="44">
        <f>J25/H25</f>
        <v>-1.8874707891425497E-2</v>
      </c>
      <c r="L25" s="9"/>
      <c r="M25" s="94"/>
    </row>
    <row r="26" spans="2:21" ht="15.6" customHeight="1" x14ac:dyDescent="0.25">
      <c r="B26" s="28">
        <f t="shared" si="2"/>
        <v>16</v>
      </c>
      <c r="C26" s="96"/>
      <c r="D26" s="33" t="s">
        <v>43</v>
      </c>
      <c r="E26" s="34">
        <f>(E25)*0.02</f>
        <v>11.125999999999999</v>
      </c>
      <c r="F26" s="34">
        <f>F25*2%</f>
        <v>2.8639999999999999</v>
      </c>
      <c r="G26" s="34">
        <v>0</v>
      </c>
      <c r="H26" s="34">
        <f>H25*2%</f>
        <v>11.125999999999999</v>
      </c>
      <c r="I26" s="34">
        <v>0</v>
      </c>
      <c r="J26" s="36">
        <f>H26-I26</f>
        <v>11.125999999999999</v>
      </c>
      <c r="K26" s="42"/>
      <c r="L26" s="9"/>
      <c r="M26" s="94"/>
    </row>
    <row r="27" spans="2:21" ht="6" customHeight="1" x14ac:dyDescent="0.25">
      <c r="B27" s="28"/>
      <c r="C27" s="96"/>
      <c r="D27" s="33"/>
      <c r="E27" s="36"/>
      <c r="F27" s="36"/>
      <c r="G27" s="36"/>
      <c r="H27" s="36"/>
      <c r="I27" s="36"/>
      <c r="J27" s="36"/>
      <c r="K27" s="42"/>
      <c r="L27" s="9"/>
      <c r="M27" s="94"/>
    </row>
    <row r="28" spans="2:21" ht="15.75" thickBot="1" x14ac:dyDescent="0.3">
      <c r="B28" s="28">
        <f>B26+1</f>
        <v>17</v>
      </c>
      <c r="C28" s="22"/>
      <c r="D28" s="97" t="s">
        <v>44</v>
      </c>
      <c r="E28" s="102">
        <f>E25+E26</f>
        <v>567.42599999999993</v>
      </c>
      <c r="F28" s="102">
        <f>F25+F26</f>
        <v>146.06399999999999</v>
      </c>
      <c r="G28" s="102">
        <f>G25+G26</f>
        <v>133.60000000000002</v>
      </c>
      <c r="H28" s="102">
        <f t="shared" ref="H28:I28" si="5">H25+H26</f>
        <v>567.42599999999993</v>
      </c>
      <c r="I28" s="102">
        <f t="shared" si="5"/>
        <v>566.79999999999995</v>
      </c>
      <c r="J28" s="102">
        <f>J25+J26</f>
        <v>0.62599999999999589</v>
      </c>
      <c r="K28" s="55">
        <f>J28/H28</f>
        <v>1.1032275574259832E-3</v>
      </c>
      <c r="L28" s="9"/>
      <c r="M28" s="94"/>
    </row>
    <row r="29" spans="2:21" ht="15.75" thickTop="1" x14ac:dyDescent="0.25">
      <c r="B29" s="28"/>
      <c r="C29" s="22"/>
      <c r="D29" s="97"/>
      <c r="E29" s="187"/>
      <c r="F29" s="187"/>
      <c r="G29" s="187"/>
      <c r="H29" s="187"/>
      <c r="I29" s="187"/>
      <c r="J29" s="187"/>
      <c r="K29" s="42"/>
      <c r="L29" s="9"/>
      <c r="M29" s="94"/>
    </row>
    <row r="30" spans="2:21" ht="14.65" customHeight="1" x14ac:dyDescent="0.2">
      <c r="B30" s="18"/>
      <c r="C30" s="19"/>
      <c r="D30" s="103"/>
      <c r="E30" s="104"/>
      <c r="F30" s="104"/>
      <c r="G30" s="104"/>
      <c r="H30" s="104"/>
      <c r="I30" s="104"/>
      <c r="J30" s="104"/>
      <c r="K30" s="104"/>
      <c r="L30" s="105"/>
    </row>
    <row r="31" spans="2:21" x14ac:dyDescent="0.2">
      <c r="D31" s="106"/>
      <c r="E31" s="94"/>
      <c r="F31" s="94"/>
      <c r="G31" s="94"/>
      <c r="H31" s="94"/>
      <c r="I31" s="94"/>
      <c r="J31" s="94"/>
      <c r="K31" s="94"/>
      <c r="L31" s="94"/>
    </row>
    <row r="32" spans="2:21" x14ac:dyDescent="0.2">
      <c r="B32" s="80" t="s">
        <v>15</v>
      </c>
      <c r="C32" s="81"/>
      <c r="D32" s="106"/>
      <c r="E32" s="94"/>
      <c r="F32" s="94"/>
      <c r="G32" s="94"/>
      <c r="H32" s="94"/>
      <c r="I32" s="94"/>
      <c r="J32" s="94"/>
      <c r="K32" s="94"/>
      <c r="L32" s="94"/>
    </row>
    <row r="33" spans="2:12" x14ac:dyDescent="0.2">
      <c r="B33" s="155">
        <v>3</v>
      </c>
      <c r="C33" s="147" t="s">
        <v>18</v>
      </c>
      <c r="D33" s="106"/>
      <c r="E33" s="94"/>
      <c r="F33" s="94"/>
      <c r="G33" s="94"/>
      <c r="H33" s="94"/>
      <c r="I33" s="94"/>
      <c r="J33" s="94"/>
      <c r="K33" s="94"/>
      <c r="L33" s="94"/>
    </row>
    <row r="34" spans="2:12" x14ac:dyDescent="0.2">
      <c r="B34" s="155">
        <v>7</v>
      </c>
      <c r="C34" s="147" t="s">
        <v>45</v>
      </c>
      <c r="D34" s="94"/>
      <c r="E34" s="94"/>
      <c r="F34" s="94"/>
      <c r="G34" s="94"/>
      <c r="H34" s="94"/>
      <c r="I34" s="94"/>
      <c r="J34" s="94"/>
      <c r="K34" s="94"/>
      <c r="L34" s="94"/>
    </row>
    <row r="35" spans="2:12" x14ac:dyDescent="0.2">
      <c r="B35" s="193"/>
      <c r="C35" s="147"/>
    </row>
    <row r="36" spans="2:12" x14ac:dyDescent="0.2">
      <c r="C36" s="147"/>
    </row>
  </sheetData>
  <mergeCells count="1">
    <mergeCell ref="G6:L6"/>
  </mergeCells>
  <pageMargins left="0.7" right="0.7" top="0.75" bottom="0.75" header="0.3" footer="0.3"/>
  <pageSetup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B198E-A87E-456B-AFF1-72F83FCA21C9}">
  <dimension ref="A1:T31"/>
  <sheetViews>
    <sheetView showGridLines="0" view="pageBreakPreview" zoomScaleNormal="100" zoomScaleSheetLayoutView="100" workbookViewId="0"/>
  </sheetViews>
  <sheetFormatPr defaultColWidth="8.7109375" defaultRowHeight="14.25" x14ac:dyDescent="0.2"/>
  <cols>
    <col min="1" max="1" width="7.5703125" style="8" customWidth="1"/>
    <col min="2" max="2" width="4.140625" style="8" customWidth="1"/>
    <col min="3" max="3" width="3.42578125" style="8" customWidth="1"/>
    <col min="4" max="4" width="50.7109375" style="8" customWidth="1"/>
    <col min="5" max="11" width="15.7109375" style="8" customWidth="1"/>
    <col min="12" max="12" width="3.140625" style="8" customWidth="1"/>
    <col min="13" max="13" width="4.140625" style="8" customWidth="1"/>
    <col min="14" max="258" width="9.140625" style="8" customWidth="1"/>
    <col min="259" max="16384" width="8.7109375" style="8"/>
  </cols>
  <sheetData>
    <row r="1" spans="1:15" ht="21" customHeight="1" x14ac:dyDescent="0.35">
      <c r="A1" s="69"/>
      <c r="B1" s="69" t="s">
        <v>46</v>
      </c>
      <c r="C1" s="69"/>
      <c r="D1" s="69"/>
      <c r="E1" s="84"/>
      <c r="F1" s="84"/>
      <c r="G1" s="84"/>
      <c r="H1" s="84"/>
      <c r="I1" s="84"/>
      <c r="J1" s="84"/>
      <c r="K1" s="84"/>
      <c r="L1" s="84"/>
    </row>
    <row r="2" spans="1:15" ht="14.25" customHeight="1" x14ac:dyDescent="0.2">
      <c r="B2" s="8" t="s">
        <v>1</v>
      </c>
    </row>
    <row r="3" spans="1:15" ht="14.25" customHeight="1" x14ac:dyDescent="0.2"/>
    <row r="4" spans="1:15" ht="14.25" customHeight="1" x14ac:dyDescent="0.2"/>
    <row r="5" spans="1:15" s="85" customFormat="1" ht="12" x14ac:dyDescent="0.2">
      <c r="B5" s="86"/>
      <c r="C5" s="87"/>
      <c r="D5" s="27">
        <v>1</v>
      </c>
      <c r="E5" s="27">
        <v>2</v>
      </c>
      <c r="F5" s="27">
        <v>3</v>
      </c>
      <c r="G5" s="27">
        <v>4</v>
      </c>
      <c r="H5" s="27">
        <v>5</v>
      </c>
      <c r="I5" s="27">
        <v>6</v>
      </c>
      <c r="J5" s="27">
        <v>7</v>
      </c>
      <c r="K5" s="27">
        <v>8</v>
      </c>
      <c r="L5" s="88"/>
    </row>
    <row r="6" spans="1:15" ht="15" x14ac:dyDescent="0.2">
      <c r="B6" s="89"/>
      <c r="C6" s="107"/>
      <c r="E6" s="133" t="s">
        <v>47</v>
      </c>
      <c r="F6" s="133"/>
      <c r="G6" s="133"/>
      <c r="H6" s="133"/>
      <c r="I6" s="133"/>
      <c r="J6" s="133"/>
      <c r="K6" s="133"/>
      <c r="L6" s="9"/>
    </row>
    <row r="7" spans="1:15" ht="43.5" customHeight="1" x14ac:dyDescent="0.25">
      <c r="B7" s="90"/>
      <c r="C7" s="108"/>
      <c r="D7" s="93"/>
      <c r="E7" s="160" t="s">
        <v>23</v>
      </c>
      <c r="F7" s="160" t="s">
        <v>24</v>
      </c>
      <c r="G7" s="160" t="s">
        <v>4</v>
      </c>
      <c r="H7" s="197" t="s">
        <v>48</v>
      </c>
      <c r="I7" s="160" t="s">
        <v>6</v>
      </c>
      <c r="J7" s="160" t="s">
        <v>7</v>
      </c>
      <c r="K7" s="160" t="s">
        <v>8</v>
      </c>
      <c r="L7" s="9"/>
      <c r="N7" s="94"/>
      <c r="O7" s="94"/>
    </row>
    <row r="8" spans="1:15" ht="15" x14ac:dyDescent="0.25">
      <c r="B8" s="91"/>
      <c r="C8" s="109"/>
      <c r="D8" s="92" t="s">
        <v>26</v>
      </c>
      <c r="E8" s="93"/>
      <c r="F8" s="93"/>
      <c r="G8" s="93"/>
      <c r="H8" s="93"/>
      <c r="I8" s="93"/>
      <c r="J8" s="93"/>
      <c r="K8" s="93"/>
      <c r="L8" s="9"/>
    </row>
    <row r="9" spans="1:15" ht="14.85" customHeight="1" x14ac:dyDescent="0.2">
      <c r="B9" s="28">
        <v>1</v>
      </c>
      <c r="C9" s="109"/>
      <c r="D9" s="33" t="s">
        <v>27</v>
      </c>
      <c r="E9" s="143">
        <v>45.6</v>
      </c>
      <c r="F9" s="143">
        <v>10.6</v>
      </c>
      <c r="G9" s="143">
        <v>12</v>
      </c>
      <c r="H9" s="183">
        <v>45.6</v>
      </c>
      <c r="I9" s="183">
        <v>45.9</v>
      </c>
      <c r="J9" s="34">
        <f>H9-I9</f>
        <v>-0.29999999999999716</v>
      </c>
      <c r="K9" s="183"/>
      <c r="L9" s="9"/>
    </row>
    <row r="10" spans="1:15" ht="15" x14ac:dyDescent="0.25">
      <c r="B10" s="28">
        <v>2</v>
      </c>
      <c r="C10" s="109"/>
      <c r="D10" s="97" t="s">
        <v>28</v>
      </c>
      <c r="E10" s="110">
        <f>E9</f>
        <v>45.6</v>
      </c>
      <c r="F10" s="110">
        <f>SUM(F9)</f>
        <v>10.6</v>
      </c>
      <c r="G10" s="110">
        <f>SUM(G9)</f>
        <v>12</v>
      </c>
      <c r="H10" s="110">
        <f t="shared" ref="H10:I10" si="0">SUM(H9)</f>
        <v>45.6</v>
      </c>
      <c r="I10" s="110">
        <f t="shared" si="0"/>
        <v>45.9</v>
      </c>
      <c r="J10" s="98">
        <f t="shared" ref="J10" si="1">SUM(J9)</f>
        <v>-0.29999999999999716</v>
      </c>
      <c r="K10" s="186">
        <f>J10/H10</f>
        <v>-6.5789473684209898E-3</v>
      </c>
      <c r="L10" s="9"/>
    </row>
    <row r="11" spans="1:15" ht="15" x14ac:dyDescent="0.2">
      <c r="B11" s="28"/>
      <c r="C11" s="109"/>
      <c r="D11" s="92" t="s">
        <v>29</v>
      </c>
      <c r="E11" s="34"/>
      <c r="F11" s="34"/>
      <c r="G11" s="34"/>
      <c r="H11" s="34"/>
      <c r="I11" s="34"/>
      <c r="J11" s="159"/>
      <c r="K11" s="35"/>
      <c r="L11" s="9"/>
    </row>
    <row r="12" spans="1:15" x14ac:dyDescent="0.2">
      <c r="B12" s="28">
        <f>B10+1</f>
        <v>3</v>
      </c>
      <c r="C12" s="109"/>
      <c r="D12" s="33" t="s">
        <v>30</v>
      </c>
      <c r="E12" s="143">
        <v>0</v>
      </c>
      <c r="F12" s="143">
        <v>-0.2</v>
      </c>
      <c r="G12" s="34">
        <v>0</v>
      </c>
      <c r="H12" s="143">
        <v>0</v>
      </c>
      <c r="I12" s="143">
        <v>0</v>
      </c>
      <c r="J12" s="34">
        <f t="shared" ref="J12:J22" si="2">H12-I12</f>
        <v>0</v>
      </c>
      <c r="K12" s="35"/>
      <c r="L12" s="9"/>
    </row>
    <row r="13" spans="1:15" x14ac:dyDescent="0.2">
      <c r="B13" s="28">
        <f t="shared" ref="B13:B23" si="3">B12+1</f>
        <v>4</v>
      </c>
      <c r="C13" s="109"/>
      <c r="D13" s="33" t="s">
        <v>31</v>
      </c>
      <c r="E13" s="143">
        <v>0.4</v>
      </c>
      <c r="F13" s="143">
        <v>-0.4</v>
      </c>
      <c r="G13" s="34">
        <v>0</v>
      </c>
      <c r="H13" s="143">
        <v>0.4</v>
      </c>
      <c r="I13" s="143">
        <v>0.4</v>
      </c>
      <c r="J13" s="34">
        <f t="shared" si="2"/>
        <v>0</v>
      </c>
      <c r="K13" s="35"/>
      <c r="L13" s="9"/>
      <c r="O13" s="206"/>
    </row>
    <row r="14" spans="1:15" x14ac:dyDescent="0.2">
      <c r="B14" s="28">
        <f t="shared" si="3"/>
        <v>5</v>
      </c>
      <c r="C14" s="109"/>
      <c r="D14" s="33" t="s">
        <v>32</v>
      </c>
      <c r="E14" s="143">
        <v>0</v>
      </c>
      <c r="F14" s="143">
        <v>0</v>
      </c>
      <c r="G14" s="34">
        <v>0</v>
      </c>
      <c r="H14" s="143">
        <v>0</v>
      </c>
      <c r="I14" s="143">
        <v>0</v>
      </c>
      <c r="J14" s="34">
        <f t="shared" si="2"/>
        <v>0</v>
      </c>
      <c r="K14" s="37"/>
      <c r="L14" s="9"/>
    </row>
    <row r="15" spans="1:15" ht="14.85" customHeight="1" x14ac:dyDescent="0.2">
      <c r="B15" s="28">
        <f>B14+1</f>
        <v>6</v>
      </c>
      <c r="C15" s="109"/>
      <c r="D15" s="33" t="s">
        <v>33</v>
      </c>
      <c r="E15" s="143">
        <v>0</v>
      </c>
      <c r="F15" s="143">
        <v>0</v>
      </c>
      <c r="G15" s="34">
        <v>0</v>
      </c>
      <c r="H15" s="143">
        <v>0</v>
      </c>
      <c r="I15" s="143">
        <v>0</v>
      </c>
      <c r="J15" s="34">
        <f t="shared" si="2"/>
        <v>0</v>
      </c>
      <c r="K15" s="35"/>
      <c r="L15" s="9"/>
    </row>
    <row r="16" spans="1:15" x14ac:dyDescent="0.2">
      <c r="B16" s="28">
        <f t="shared" si="3"/>
        <v>7</v>
      </c>
      <c r="C16" s="109"/>
      <c r="D16" s="33" t="s">
        <v>34</v>
      </c>
      <c r="E16" s="143">
        <v>0</v>
      </c>
      <c r="F16" s="143">
        <v>-0.2</v>
      </c>
      <c r="G16" s="34">
        <v>0</v>
      </c>
      <c r="H16" s="143">
        <v>0</v>
      </c>
      <c r="I16" s="143">
        <v>0</v>
      </c>
      <c r="J16" s="34">
        <f t="shared" si="2"/>
        <v>0</v>
      </c>
      <c r="K16" s="35"/>
      <c r="L16" s="9"/>
    </row>
    <row r="17" spans="2:20" x14ac:dyDescent="0.2">
      <c r="B17" s="28">
        <f t="shared" si="3"/>
        <v>8</v>
      </c>
      <c r="C17" s="109"/>
      <c r="D17" s="33" t="s">
        <v>35</v>
      </c>
      <c r="E17" s="143">
        <v>0.2</v>
      </c>
      <c r="F17" s="143">
        <v>0</v>
      </c>
      <c r="G17" s="34">
        <v>0.1</v>
      </c>
      <c r="H17" s="143">
        <v>0.2</v>
      </c>
      <c r="I17" s="143">
        <v>0.2</v>
      </c>
      <c r="J17" s="34">
        <f t="shared" si="2"/>
        <v>0</v>
      </c>
      <c r="K17" s="35"/>
      <c r="L17" s="9"/>
    </row>
    <row r="18" spans="2:20" x14ac:dyDescent="0.2">
      <c r="B18" s="28">
        <f t="shared" si="3"/>
        <v>9</v>
      </c>
      <c r="C18" s="109"/>
      <c r="D18" s="33" t="s">
        <v>36</v>
      </c>
      <c r="E18" s="143">
        <v>0</v>
      </c>
      <c r="F18" s="143">
        <v>-0.1</v>
      </c>
      <c r="G18" s="34">
        <v>0</v>
      </c>
      <c r="H18" s="143">
        <v>0</v>
      </c>
      <c r="I18" s="143">
        <v>0</v>
      </c>
      <c r="J18" s="34">
        <f t="shared" si="2"/>
        <v>0</v>
      </c>
      <c r="K18" s="35"/>
      <c r="L18" s="9"/>
    </row>
    <row r="19" spans="2:20" x14ac:dyDescent="0.2">
      <c r="B19" s="28">
        <f t="shared" si="3"/>
        <v>10</v>
      </c>
      <c r="C19" s="109"/>
      <c r="D19" s="33" t="s">
        <v>37</v>
      </c>
      <c r="E19" s="143">
        <v>0</v>
      </c>
      <c r="F19" s="143">
        <v>-0.1</v>
      </c>
      <c r="G19" s="34">
        <v>0</v>
      </c>
      <c r="H19" s="143">
        <v>0</v>
      </c>
      <c r="I19" s="143">
        <v>0</v>
      </c>
      <c r="J19" s="34">
        <f t="shared" si="2"/>
        <v>0</v>
      </c>
      <c r="K19" s="35"/>
      <c r="L19" s="9"/>
    </row>
    <row r="20" spans="2:20" x14ac:dyDescent="0.2">
      <c r="B20" s="28">
        <f t="shared" si="3"/>
        <v>11</v>
      </c>
      <c r="C20" s="109"/>
      <c r="D20" s="33" t="s">
        <v>38</v>
      </c>
      <c r="E20" s="143">
        <v>39.200000000000003</v>
      </c>
      <c r="F20" s="143">
        <v>12.9</v>
      </c>
      <c r="G20" s="34">
        <v>11.7</v>
      </c>
      <c r="H20" s="143">
        <v>39.200000000000003</v>
      </c>
      <c r="I20" s="143">
        <v>43.1</v>
      </c>
      <c r="J20" s="34">
        <f t="shared" si="2"/>
        <v>-3.8999999999999986</v>
      </c>
      <c r="K20" s="35"/>
      <c r="L20" s="9"/>
    </row>
    <row r="21" spans="2:20" s="22" customFormat="1" ht="14.1" customHeight="1" x14ac:dyDescent="0.2">
      <c r="B21" s="28">
        <f t="shared" si="3"/>
        <v>12</v>
      </c>
      <c r="C21" s="109"/>
      <c r="D21" s="33" t="s">
        <v>39</v>
      </c>
      <c r="E21" s="143">
        <v>0</v>
      </c>
      <c r="F21" s="143">
        <v>0</v>
      </c>
      <c r="G21" s="34">
        <v>0</v>
      </c>
      <c r="H21" s="143">
        <v>0</v>
      </c>
      <c r="I21" s="143">
        <v>0</v>
      </c>
      <c r="J21" s="34">
        <f t="shared" si="2"/>
        <v>0</v>
      </c>
      <c r="K21" s="37"/>
      <c r="L21" s="30"/>
      <c r="N21" s="8"/>
      <c r="O21" s="8"/>
      <c r="P21" s="8"/>
      <c r="Q21" s="8"/>
      <c r="R21" s="8"/>
      <c r="S21" s="8"/>
      <c r="T21" s="8"/>
    </row>
    <row r="22" spans="2:20" x14ac:dyDescent="0.2">
      <c r="B22" s="28">
        <f t="shared" si="3"/>
        <v>13</v>
      </c>
      <c r="C22" s="109"/>
      <c r="D22" s="33" t="s">
        <v>40</v>
      </c>
      <c r="E22" s="143">
        <v>0</v>
      </c>
      <c r="F22" s="143">
        <v>-0.2</v>
      </c>
      <c r="G22" s="34">
        <v>0</v>
      </c>
      <c r="H22" s="143">
        <v>0</v>
      </c>
      <c r="I22" s="143">
        <v>0</v>
      </c>
      <c r="J22" s="34">
        <f t="shared" si="2"/>
        <v>0</v>
      </c>
      <c r="K22" s="35"/>
      <c r="L22" s="9"/>
    </row>
    <row r="23" spans="2:20" ht="15" x14ac:dyDescent="0.25">
      <c r="B23" s="28">
        <f t="shared" si="3"/>
        <v>14</v>
      </c>
      <c r="C23" s="109"/>
      <c r="D23" s="29" t="s">
        <v>41</v>
      </c>
      <c r="E23" s="110">
        <f>SUM(E12:E22)</f>
        <v>39.800000000000004</v>
      </c>
      <c r="F23" s="110">
        <f>SUM(F12:F22)</f>
        <v>11.700000000000001</v>
      </c>
      <c r="G23" s="112">
        <f>SUM(G12:G22)</f>
        <v>11.799999999999999</v>
      </c>
      <c r="H23" s="112">
        <f t="shared" ref="H23:I23" si="4">SUM(H12:H22)</f>
        <v>39.800000000000004</v>
      </c>
      <c r="I23" s="112">
        <f t="shared" si="4"/>
        <v>43.7</v>
      </c>
      <c r="J23" s="110">
        <f>SUM(J12:J22)</f>
        <v>-3.8999999999999986</v>
      </c>
      <c r="K23" s="113">
        <f>J23/H23</f>
        <v>-9.7989949748743671E-2</v>
      </c>
      <c r="L23" s="9"/>
    </row>
    <row r="24" spans="2:20" ht="15" x14ac:dyDescent="0.25">
      <c r="B24" s="28"/>
      <c r="C24" s="109"/>
      <c r="D24" s="29"/>
      <c r="E24" s="110"/>
      <c r="F24" s="110"/>
      <c r="G24" s="112"/>
      <c r="H24" s="112"/>
      <c r="I24" s="112"/>
      <c r="J24" s="110"/>
      <c r="K24" s="184"/>
      <c r="L24" s="9"/>
    </row>
    <row r="25" spans="2:20" ht="15.75" thickBot="1" x14ac:dyDescent="0.3">
      <c r="B25" s="28">
        <f>B23+1</f>
        <v>15</v>
      </c>
      <c r="C25" s="109"/>
      <c r="D25" s="29" t="s">
        <v>49</v>
      </c>
      <c r="E25" s="114">
        <f>E10+E23</f>
        <v>85.4</v>
      </c>
      <c r="F25" s="114">
        <f>F10+F23</f>
        <v>22.3</v>
      </c>
      <c r="G25" s="115">
        <f>G10+G23</f>
        <v>23.799999999999997</v>
      </c>
      <c r="H25" s="115">
        <f t="shared" ref="H25:I25" si="5">H10+H23</f>
        <v>85.4</v>
      </c>
      <c r="I25" s="115">
        <f t="shared" si="5"/>
        <v>89.6</v>
      </c>
      <c r="J25" s="114">
        <f>J10+J23</f>
        <v>-4.1999999999999957</v>
      </c>
      <c r="K25" s="116">
        <f>J25/H25</f>
        <v>-4.9180327868852403E-2</v>
      </c>
      <c r="L25" s="9"/>
    </row>
    <row r="26" spans="2:20" ht="15.75" thickTop="1" x14ac:dyDescent="0.25">
      <c r="B26" s="57"/>
      <c r="C26" s="22"/>
      <c r="D26" s="29"/>
      <c r="E26" s="117"/>
      <c r="F26" s="117"/>
      <c r="G26" s="117"/>
      <c r="H26" s="117"/>
      <c r="I26" s="117"/>
      <c r="J26" s="117"/>
      <c r="K26" s="117"/>
      <c r="L26" s="118"/>
    </row>
    <row r="27" spans="2:20" ht="15" x14ac:dyDescent="0.25">
      <c r="B27" s="58"/>
      <c r="C27" s="59"/>
      <c r="D27" s="59"/>
      <c r="E27" s="119"/>
      <c r="F27" s="119"/>
      <c r="G27" s="119"/>
      <c r="H27" s="119"/>
      <c r="I27" s="119"/>
      <c r="J27" s="119"/>
      <c r="K27" s="119"/>
      <c r="L27" s="120"/>
    </row>
    <row r="28" spans="2:20" x14ac:dyDescent="0.2">
      <c r="D28" s="106"/>
      <c r="E28" s="94"/>
      <c r="F28" s="94"/>
      <c r="G28" s="94"/>
      <c r="H28" s="94"/>
      <c r="I28" s="94"/>
      <c r="J28" s="94"/>
      <c r="K28" s="94"/>
      <c r="L28" s="94"/>
    </row>
    <row r="29" spans="2:20" x14ac:dyDescent="0.2">
      <c r="B29" s="80" t="s">
        <v>15</v>
      </c>
      <c r="C29" s="81"/>
      <c r="D29" s="106"/>
      <c r="E29" s="94"/>
      <c r="F29" s="94"/>
      <c r="G29" s="94"/>
      <c r="H29" s="94"/>
      <c r="I29" s="94"/>
      <c r="J29" s="94"/>
      <c r="K29" s="94"/>
      <c r="L29" s="94"/>
    </row>
    <row r="30" spans="2:20" ht="15" x14ac:dyDescent="0.25">
      <c r="B30" s="155">
        <v>3</v>
      </c>
      <c r="C30" s="147" t="s">
        <v>18</v>
      </c>
      <c r="D30" s="106"/>
      <c r="E30" s="129"/>
      <c r="F30" s="94"/>
      <c r="G30" s="94"/>
      <c r="H30" s="94"/>
      <c r="I30" s="94"/>
      <c r="J30" s="94"/>
      <c r="K30" s="94"/>
      <c r="L30" s="94"/>
    </row>
    <row r="31" spans="2:20" ht="15" x14ac:dyDescent="0.25">
      <c r="B31" s="155">
        <v>7</v>
      </c>
      <c r="C31" s="147" t="s">
        <v>45</v>
      </c>
      <c r="D31" s="130"/>
      <c r="E31" s="131"/>
      <c r="F31" s="94"/>
      <c r="G31" s="94"/>
      <c r="H31" s="94"/>
      <c r="I31" s="94"/>
      <c r="J31" s="94"/>
      <c r="K31" s="94"/>
      <c r="L31" s="94"/>
    </row>
  </sheetData>
  <pageMargins left="0.7" right="0.7" top="0.75" bottom="0.75" header="0.3" footer="0.3"/>
  <pageSetup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01E0-5442-49D2-87A7-410CC5959360}">
  <dimension ref="A1:AA35"/>
  <sheetViews>
    <sheetView showGridLines="0" view="pageBreakPreview" zoomScaleNormal="100" zoomScaleSheetLayoutView="100" workbookViewId="0"/>
  </sheetViews>
  <sheetFormatPr defaultColWidth="8.7109375" defaultRowHeight="14.25" x14ac:dyDescent="0.2"/>
  <cols>
    <col min="1" max="1" width="7.5703125" style="8" customWidth="1"/>
    <col min="2" max="2" width="3.28515625" style="8" customWidth="1"/>
    <col min="3" max="3" width="3.5703125" style="8" customWidth="1"/>
    <col min="4" max="4" width="50.7109375" style="8" customWidth="1"/>
    <col min="5" max="11" width="15.7109375" style="8" customWidth="1"/>
    <col min="12" max="12" width="2" style="8" customWidth="1"/>
    <col min="13" max="13" width="3.85546875" style="8" customWidth="1"/>
    <col min="14" max="263" width="9.140625" style="8" customWidth="1"/>
    <col min="264" max="16384" width="8.7109375" style="8"/>
  </cols>
  <sheetData>
    <row r="1" spans="1:27" ht="22.5" customHeight="1" x14ac:dyDescent="0.35">
      <c r="A1" s="69"/>
      <c r="B1" s="69" t="s">
        <v>50</v>
      </c>
      <c r="C1" s="69"/>
      <c r="D1" s="69"/>
      <c r="E1" s="84"/>
      <c r="F1" s="84"/>
      <c r="G1" s="84"/>
      <c r="H1" s="84"/>
      <c r="I1" s="84"/>
      <c r="J1" s="84"/>
      <c r="K1" s="84"/>
      <c r="L1" s="84"/>
    </row>
    <row r="2" spans="1:27" ht="14.25" customHeight="1" x14ac:dyDescent="0.2">
      <c r="B2" s="8" t="s">
        <v>1</v>
      </c>
    </row>
    <row r="3" spans="1:27" ht="14.25" customHeight="1" x14ac:dyDescent="0.2"/>
    <row r="4" spans="1:27" ht="14.25" customHeight="1" x14ac:dyDescent="0.2"/>
    <row r="5" spans="1:27" s="85" customFormat="1" ht="12" x14ac:dyDescent="0.2">
      <c r="B5" s="86"/>
      <c r="C5" s="87"/>
      <c r="D5" s="27">
        <v>1</v>
      </c>
      <c r="E5" s="27">
        <v>2</v>
      </c>
      <c r="F5" s="27">
        <v>3</v>
      </c>
      <c r="G5" s="27">
        <v>4</v>
      </c>
      <c r="H5" s="27">
        <v>5</v>
      </c>
      <c r="I5" s="27">
        <v>6</v>
      </c>
      <c r="J5" s="27">
        <v>7</v>
      </c>
      <c r="K5" s="27">
        <v>8</v>
      </c>
      <c r="L5" s="88"/>
    </row>
    <row r="6" spans="1:27" ht="15" x14ac:dyDescent="0.25">
      <c r="B6" s="89"/>
      <c r="C6" s="107"/>
      <c r="E6" s="121" t="s">
        <v>51</v>
      </c>
      <c r="F6" s="121"/>
      <c r="G6" s="121"/>
      <c r="H6" s="121"/>
      <c r="I6" s="121"/>
      <c r="J6" s="121"/>
      <c r="K6" s="121"/>
      <c r="L6" s="9"/>
    </row>
    <row r="7" spans="1:27" ht="43.5" customHeight="1" x14ac:dyDescent="0.25">
      <c r="B7" s="90"/>
      <c r="C7" s="108"/>
      <c r="D7" s="93"/>
      <c r="E7" s="160" t="s">
        <v>23</v>
      </c>
      <c r="F7" s="160" t="s">
        <v>24</v>
      </c>
      <c r="G7" s="160" t="s">
        <v>4</v>
      </c>
      <c r="H7" s="160" t="s">
        <v>25</v>
      </c>
      <c r="I7" s="160" t="s">
        <v>6</v>
      </c>
      <c r="J7" s="160" t="s">
        <v>7</v>
      </c>
      <c r="K7" s="160" t="s">
        <v>8</v>
      </c>
      <c r="L7" s="9"/>
      <c r="M7" s="8" t="s">
        <v>22</v>
      </c>
      <c r="Q7" s="151"/>
    </row>
    <row r="8" spans="1:27" ht="15" x14ac:dyDescent="0.25">
      <c r="B8" s="91"/>
      <c r="C8" s="109"/>
      <c r="D8" s="92" t="s">
        <v>26</v>
      </c>
      <c r="E8" s="93"/>
      <c r="F8" s="93"/>
      <c r="G8" s="93"/>
      <c r="H8" s="93"/>
      <c r="I8" s="93"/>
      <c r="J8" s="93"/>
      <c r="K8" s="93"/>
      <c r="L8" s="9"/>
      <c r="T8" s="77"/>
    </row>
    <row r="9" spans="1:27" ht="14.85" customHeight="1" x14ac:dyDescent="0.2">
      <c r="B9" s="28">
        <v>1</v>
      </c>
      <c r="C9" s="109"/>
      <c r="D9" s="33" t="s">
        <v>27</v>
      </c>
      <c r="E9" s="183">
        <v>141.9</v>
      </c>
      <c r="F9" s="183">
        <v>47.5</v>
      </c>
      <c r="G9" s="183">
        <v>35.200000000000003</v>
      </c>
      <c r="H9" s="183">
        <v>141.9</v>
      </c>
      <c r="I9" s="183">
        <v>155.5</v>
      </c>
      <c r="J9" s="34">
        <f>H9-I9</f>
        <v>-13.599999999999994</v>
      </c>
      <c r="K9" s="36"/>
      <c r="L9" s="9"/>
      <c r="T9" s="77"/>
      <c r="X9" s="207"/>
      <c r="AA9" s="126"/>
    </row>
    <row r="10" spans="1:27" ht="15" x14ac:dyDescent="0.25">
      <c r="B10" s="28">
        <v>2</v>
      </c>
      <c r="C10" s="109"/>
      <c r="D10" s="97" t="s">
        <v>28</v>
      </c>
      <c r="E10" s="110">
        <f t="shared" ref="E10:F10" si="0">SUM(E9)</f>
        <v>141.9</v>
      </c>
      <c r="F10" s="98">
        <f t="shared" si="0"/>
        <v>47.5</v>
      </c>
      <c r="G10" s="98">
        <f>SUM(G9)</f>
        <v>35.200000000000003</v>
      </c>
      <c r="H10" s="98">
        <f t="shared" ref="H10:I10" si="1">SUM(H9)</f>
        <v>141.9</v>
      </c>
      <c r="I10" s="98">
        <f t="shared" si="1"/>
        <v>155.5</v>
      </c>
      <c r="J10" s="98">
        <f>SUM(J9)</f>
        <v>-13.599999999999994</v>
      </c>
      <c r="K10" s="186">
        <f>J10/H10</f>
        <v>-9.5842142353770213E-2</v>
      </c>
      <c r="L10" s="9"/>
    </row>
    <row r="11" spans="1:27" ht="15" x14ac:dyDescent="0.25">
      <c r="B11" s="28"/>
      <c r="C11" s="109"/>
      <c r="D11" s="92" t="s">
        <v>29</v>
      </c>
      <c r="E11" s="111"/>
      <c r="F11" s="99"/>
      <c r="G11" s="159"/>
      <c r="H11" s="159"/>
      <c r="I11" s="159"/>
      <c r="J11" s="159"/>
      <c r="K11" s="159"/>
      <c r="L11" s="9"/>
    </row>
    <row r="12" spans="1:27" x14ac:dyDescent="0.2">
      <c r="B12" s="28">
        <f>B10+1</f>
        <v>3</v>
      </c>
      <c r="C12" s="109"/>
      <c r="D12" s="33" t="s">
        <v>30</v>
      </c>
      <c r="E12" s="143">
        <v>12.8</v>
      </c>
      <c r="F12" s="143">
        <v>1.4</v>
      </c>
      <c r="G12" s="143">
        <v>6.5</v>
      </c>
      <c r="H12" s="143">
        <v>12.8</v>
      </c>
      <c r="I12" s="143">
        <v>17.600000000000001</v>
      </c>
      <c r="J12" s="36">
        <f t="shared" ref="J12:J22" si="2">H12-I12</f>
        <v>-4.8000000000000007</v>
      </c>
      <c r="K12" s="159"/>
      <c r="L12" s="9"/>
    </row>
    <row r="13" spans="1:27" x14ac:dyDescent="0.2">
      <c r="B13" s="28">
        <f t="shared" ref="B13:B23" si="3">B12+1</f>
        <v>4</v>
      </c>
      <c r="C13" s="109"/>
      <c r="D13" s="33" t="s">
        <v>31</v>
      </c>
      <c r="E13" s="143">
        <v>6.8</v>
      </c>
      <c r="F13" s="143">
        <v>1.3</v>
      </c>
      <c r="G13" s="143">
        <v>2</v>
      </c>
      <c r="H13" s="143">
        <v>6.8</v>
      </c>
      <c r="I13" s="143">
        <v>13.2</v>
      </c>
      <c r="J13" s="36">
        <f t="shared" si="2"/>
        <v>-6.3999999999999995</v>
      </c>
      <c r="K13" s="159"/>
      <c r="L13" s="9"/>
    </row>
    <row r="14" spans="1:27" x14ac:dyDescent="0.2">
      <c r="B14" s="28">
        <f t="shared" si="3"/>
        <v>5</v>
      </c>
      <c r="C14" s="109"/>
      <c r="D14" s="33" t="s">
        <v>32</v>
      </c>
      <c r="E14" s="143">
        <v>0</v>
      </c>
      <c r="F14" s="143">
        <v>0</v>
      </c>
      <c r="G14" s="143">
        <v>0</v>
      </c>
      <c r="H14" s="143">
        <v>0</v>
      </c>
      <c r="I14" s="143">
        <v>0</v>
      </c>
      <c r="J14" s="36">
        <f t="shared" si="2"/>
        <v>0</v>
      </c>
      <c r="K14" s="122"/>
      <c r="L14" s="9"/>
    </row>
    <row r="15" spans="1:27" ht="14.85" customHeight="1" x14ac:dyDescent="0.2">
      <c r="B15" s="28">
        <f>B14+1</f>
        <v>6</v>
      </c>
      <c r="C15" s="109"/>
      <c r="D15" s="33" t="s">
        <v>33</v>
      </c>
      <c r="E15" s="143">
        <v>0</v>
      </c>
      <c r="F15" s="143">
        <v>0</v>
      </c>
      <c r="G15" s="143">
        <v>0</v>
      </c>
      <c r="H15" s="143">
        <v>0</v>
      </c>
      <c r="I15" s="143">
        <v>0</v>
      </c>
      <c r="J15" s="36">
        <f t="shared" si="2"/>
        <v>0</v>
      </c>
      <c r="K15" s="159"/>
      <c r="L15" s="9"/>
    </row>
    <row r="16" spans="1:27" x14ac:dyDescent="0.2">
      <c r="B16" s="28">
        <f t="shared" si="3"/>
        <v>7</v>
      </c>
      <c r="C16" s="109"/>
      <c r="D16" s="33" t="s">
        <v>34</v>
      </c>
      <c r="E16" s="143">
        <v>0</v>
      </c>
      <c r="F16" s="143">
        <v>-0.6</v>
      </c>
      <c r="G16" s="143">
        <v>0</v>
      </c>
      <c r="H16" s="143">
        <v>0</v>
      </c>
      <c r="I16" s="143">
        <v>0</v>
      </c>
      <c r="J16" s="36">
        <f t="shared" si="2"/>
        <v>0</v>
      </c>
      <c r="K16" s="159"/>
      <c r="L16" s="9"/>
    </row>
    <row r="17" spans="2:22" x14ac:dyDescent="0.2">
      <c r="B17" s="28">
        <f t="shared" si="3"/>
        <v>8</v>
      </c>
      <c r="C17" s="109"/>
      <c r="D17" s="33" t="s">
        <v>35</v>
      </c>
      <c r="E17" s="143">
        <v>1.2</v>
      </c>
      <c r="F17" s="143">
        <v>0.1</v>
      </c>
      <c r="G17" s="143">
        <v>0.3</v>
      </c>
      <c r="H17" s="143">
        <v>1.2</v>
      </c>
      <c r="I17" s="143">
        <v>1.4</v>
      </c>
      <c r="J17" s="36">
        <f t="shared" si="2"/>
        <v>-0.19999999999999996</v>
      </c>
      <c r="K17" s="159"/>
      <c r="L17" s="9"/>
    </row>
    <row r="18" spans="2:22" x14ac:dyDescent="0.2">
      <c r="B18" s="28">
        <f t="shared" si="3"/>
        <v>9</v>
      </c>
      <c r="C18" s="109"/>
      <c r="D18" s="33" t="s">
        <v>36</v>
      </c>
      <c r="E18" s="143">
        <v>0</v>
      </c>
      <c r="F18" s="143">
        <v>0</v>
      </c>
      <c r="G18" s="143">
        <v>0.1</v>
      </c>
      <c r="H18" s="143">
        <v>0</v>
      </c>
      <c r="I18" s="143">
        <v>0.1</v>
      </c>
      <c r="J18" s="36">
        <f t="shared" si="2"/>
        <v>-0.1</v>
      </c>
      <c r="K18" s="159"/>
      <c r="L18" s="9"/>
    </row>
    <row r="19" spans="2:22" x14ac:dyDescent="0.2">
      <c r="B19" s="28">
        <f t="shared" si="3"/>
        <v>10</v>
      </c>
      <c r="C19" s="109"/>
      <c r="D19" s="33" t="s">
        <v>37</v>
      </c>
      <c r="E19" s="143">
        <v>0.1</v>
      </c>
      <c r="F19" s="143">
        <v>-0.1</v>
      </c>
      <c r="G19" s="143">
        <v>0</v>
      </c>
      <c r="H19" s="143">
        <v>0.1</v>
      </c>
      <c r="I19" s="143">
        <v>0.1</v>
      </c>
      <c r="J19" s="36">
        <f t="shared" si="2"/>
        <v>0</v>
      </c>
      <c r="K19" s="159"/>
      <c r="L19" s="9"/>
    </row>
    <row r="20" spans="2:22" ht="16.5" x14ac:dyDescent="0.2">
      <c r="B20" s="28">
        <f t="shared" si="3"/>
        <v>11</v>
      </c>
      <c r="C20" s="109"/>
      <c r="D20" s="33" t="s">
        <v>163</v>
      </c>
      <c r="E20" s="143">
        <v>17.7</v>
      </c>
      <c r="F20" s="143">
        <v>4.9000000000000004</v>
      </c>
      <c r="G20" s="143">
        <v>-1.2</v>
      </c>
      <c r="H20" s="143">
        <v>17.7</v>
      </c>
      <c r="I20" s="143">
        <v>15.9</v>
      </c>
      <c r="J20" s="34">
        <f t="shared" si="2"/>
        <v>1.7999999999999989</v>
      </c>
      <c r="K20" s="159"/>
      <c r="L20" s="9"/>
    </row>
    <row r="21" spans="2:22" s="22" customFormat="1" ht="14.1" customHeight="1" x14ac:dyDescent="0.2">
      <c r="B21" s="28">
        <f t="shared" si="3"/>
        <v>12</v>
      </c>
      <c r="C21" s="109"/>
      <c r="D21" s="33" t="s">
        <v>39</v>
      </c>
      <c r="E21" s="143">
        <v>50</v>
      </c>
      <c r="F21" s="143">
        <v>12.5</v>
      </c>
      <c r="G21" s="143">
        <v>9.4</v>
      </c>
      <c r="H21" s="143">
        <v>50</v>
      </c>
      <c r="I21" s="143">
        <v>46.6</v>
      </c>
      <c r="J21" s="34">
        <f t="shared" si="2"/>
        <v>3.3999999999999986</v>
      </c>
      <c r="K21" s="122"/>
      <c r="L21" s="30"/>
      <c r="N21" s="8"/>
      <c r="O21" s="8"/>
      <c r="P21" s="8"/>
      <c r="Q21" s="8"/>
      <c r="R21" s="8"/>
      <c r="S21" s="8"/>
      <c r="T21" s="8"/>
      <c r="U21" s="8"/>
      <c r="V21" s="8"/>
    </row>
    <row r="22" spans="2:22" x14ac:dyDescent="0.2">
      <c r="B22" s="28">
        <f t="shared" si="3"/>
        <v>13</v>
      </c>
      <c r="C22" s="109"/>
      <c r="D22" s="33" t="s">
        <v>52</v>
      </c>
      <c r="E22" s="143">
        <v>0.4</v>
      </c>
      <c r="F22" s="143">
        <v>-0.4</v>
      </c>
      <c r="G22" s="143">
        <v>0.3</v>
      </c>
      <c r="H22" s="143">
        <v>0.4</v>
      </c>
      <c r="I22" s="143">
        <v>0.6</v>
      </c>
      <c r="J22" s="36">
        <f t="shared" si="2"/>
        <v>-0.19999999999999996</v>
      </c>
      <c r="K22" s="159"/>
      <c r="L22" s="9"/>
    </row>
    <row r="23" spans="2:22" ht="15" x14ac:dyDescent="0.25">
      <c r="B23" s="28">
        <f t="shared" si="3"/>
        <v>14</v>
      </c>
      <c r="C23" s="109"/>
      <c r="D23" s="29" t="s">
        <v>41</v>
      </c>
      <c r="E23" s="110">
        <f>SUM(E12:E22)</f>
        <v>89</v>
      </c>
      <c r="F23" s="98">
        <f>SUM(F12:F22)</f>
        <v>19.100000000000001</v>
      </c>
      <c r="G23" s="98">
        <f>SUM(G12:G22)</f>
        <v>17.400000000000002</v>
      </c>
      <c r="H23" s="98">
        <f t="shared" ref="H23:I23" si="4">SUM(H12:H22)</f>
        <v>89</v>
      </c>
      <c r="I23" s="98">
        <f t="shared" si="4"/>
        <v>95.5</v>
      </c>
      <c r="J23" s="98">
        <f>SUM(J12:J22)</f>
        <v>-6.5000000000000009</v>
      </c>
      <c r="K23" s="113">
        <f>J23/H23</f>
        <v>-7.3033707865168551E-2</v>
      </c>
      <c r="L23" s="9"/>
    </row>
    <row r="24" spans="2:22" ht="12.75" customHeight="1" x14ac:dyDescent="0.25">
      <c r="B24" s="28"/>
      <c r="C24" s="109"/>
      <c r="D24" s="29"/>
      <c r="E24" s="110"/>
      <c r="F24" s="98"/>
      <c r="G24" s="98"/>
      <c r="H24" s="98"/>
      <c r="I24" s="98"/>
      <c r="J24" s="98"/>
      <c r="K24" s="198"/>
      <c r="L24" s="9"/>
    </row>
    <row r="25" spans="2:22" ht="15.75" thickBot="1" x14ac:dyDescent="0.3">
      <c r="B25" s="28">
        <f>B23+1</f>
        <v>15</v>
      </c>
      <c r="C25" s="109"/>
      <c r="D25" s="29" t="s">
        <v>49</v>
      </c>
      <c r="E25" s="114">
        <f>E10+E23</f>
        <v>230.9</v>
      </c>
      <c r="F25" s="102">
        <f>F10+F23</f>
        <v>66.599999999999994</v>
      </c>
      <c r="G25" s="102">
        <f>G10+G23</f>
        <v>52.600000000000009</v>
      </c>
      <c r="H25" s="102">
        <f t="shared" ref="H25:I25" si="5">H10+H23</f>
        <v>230.9</v>
      </c>
      <c r="I25" s="102">
        <f t="shared" si="5"/>
        <v>251</v>
      </c>
      <c r="J25" s="102">
        <f>J10+J23</f>
        <v>-20.099999999999994</v>
      </c>
      <c r="K25" s="116">
        <f>J25/H25</f>
        <v>-8.7050671286271086E-2</v>
      </c>
      <c r="L25" s="9"/>
    </row>
    <row r="26" spans="2:22" ht="15.75" thickTop="1" x14ac:dyDescent="0.25">
      <c r="B26" s="57"/>
      <c r="C26" s="22"/>
      <c r="D26" s="29"/>
      <c r="E26" s="117"/>
      <c r="F26" s="117"/>
      <c r="G26" s="123"/>
      <c r="H26" s="123"/>
      <c r="I26" s="123"/>
      <c r="J26" s="123"/>
      <c r="K26" s="123"/>
      <c r="L26" s="118"/>
    </row>
    <row r="27" spans="2:22" ht="15" x14ac:dyDescent="0.25">
      <c r="B27" s="58"/>
      <c r="C27" s="59"/>
      <c r="D27" s="59"/>
      <c r="E27" s="119"/>
      <c r="F27" s="119"/>
      <c r="G27" s="119"/>
      <c r="H27" s="119"/>
      <c r="I27" s="119"/>
      <c r="J27" s="119"/>
      <c r="K27" s="119"/>
      <c r="L27" s="120"/>
    </row>
    <row r="28" spans="2:22" x14ac:dyDescent="0.2">
      <c r="D28" s="106"/>
      <c r="E28" s="94"/>
      <c r="F28" s="94"/>
      <c r="G28" s="94"/>
      <c r="H28" s="94"/>
      <c r="I28" s="94"/>
      <c r="J28" s="94"/>
      <c r="K28" s="94"/>
      <c r="L28" s="94"/>
    </row>
    <row r="29" spans="2:22" x14ac:dyDescent="0.2">
      <c r="B29" s="80" t="s">
        <v>15</v>
      </c>
      <c r="C29" s="81"/>
      <c r="D29" s="106"/>
      <c r="E29" s="94"/>
      <c r="F29" s="94"/>
      <c r="H29" s="94"/>
      <c r="I29" s="94"/>
      <c r="J29" s="94"/>
      <c r="K29" s="94"/>
      <c r="L29" s="94"/>
    </row>
    <row r="30" spans="2:22" x14ac:dyDescent="0.2">
      <c r="B30" s="155">
        <v>3</v>
      </c>
      <c r="C30" s="147" t="s">
        <v>18</v>
      </c>
      <c r="D30" s="106"/>
      <c r="E30" s="94"/>
      <c r="F30" s="94"/>
      <c r="G30" s="94"/>
      <c r="H30" s="94"/>
      <c r="I30" s="94"/>
      <c r="J30" s="94"/>
      <c r="K30" s="94"/>
      <c r="L30" s="94"/>
    </row>
    <row r="31" spans="2:22" x14ac:dyDescent="0.2">
      <c r="B31" s="155">
        <v>7</v>
      </c>
      <c r="C31" s="147" t="s">
        <v>45</v>
      </c>
    </row>
    <row r="32" spans="2:22" x14ac:dyDescent="0.2">
      <c r="B32" s="155">
        <v>8</v>
      </c>
      <c r="C32" s="147" t="s">
        <v>164</v>
      </c>
    </row>
    <row r="33" spans="2:2" x14ac:dyDescent="0.2">
      <c r="B33" s="155"/>
    </row>
    <row r="35" spans="2:2" ht="14.25" customHeight="1" x14ac:dyDescent="0.2"/>
  </sheetData>
  <pageMargins left="0.7" right="0.7" top="0.75" bottom="0.75" header="0.3" footer="0.3"/>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8CEA-43E5-4BF9-992A-228A372E0DCB}">
  <dimension ref="A1:W34"/>
  <sheetViews>
    <sheetView showGridLines="0" view="pageBreakPreview" zoomScaleNormal="100" zoomScaleSheetLayoutView="100" workbookViewId="0"/>
  </sheetViews>
  <sheetFormatPr defaultColWidth="8.7109375" defaultRowHeight="14.25" x14ac:dyDescent="0.2"/>
  <cols>
    <col min="1" max="1" width="7.5703125" style="8" customWidth="1"/>
    <col min="2" max="2" width="5.140625" style="8" customWidth="1"/>
    <col min="3" max="3" width="3.42578125" style="8" customWidth="1"/>
    <col min="4" max="4" width="50.7109375" style="8" customWidth="1"/>
    <col min="5" max="11" width="15.7109375" style="8" customWidth="1"/>
    <col min="12" max="13" width="2.42578125" style="8" customWidth="1"/>
    <col min="14" max="332" width="9.140625" style="8" customWidth="1"/>
    <col min="333" max="16384" width="8.7109375" style="8"/>
  </cols>
  <sheetData>
    <row r="1" spans="1:19" ht="23.65" customHeight="1" x14ac:dyDescent="0.35">
      <c r="A1" s="69"/>
      <c r="B1" s="69" t="s">
        <v>53</v>
      </c>
      <c r="C1" s="69"/>
      <c r="D1" s="69"/>
      <c r="E1" s="84"/>
      <c r="F1" s="84"/>
      <c r="G1" s="84"/>
      <c r="H1" s="84"/>
      <c r="I1" s="84"/>
      <c r="J1" s="84"/>
      <c r="K1" s="84"/>
      <c r="L1" s="84"/>
      <c r="M1" s="84"/>
      <c r="N1" s="84"/>
      <c r="O1" s="84"/>
      <c r="P1" s="84"/>
      <c r="Q1" s="84"/>
      <c r="R1" s="84"/>
      <c r="S1" s="84"/>
    </row>
    <row r="2" spans="1:19" ht="14.25" customHeight="1" x14ac:dyDescent="0.2">
      <c r="B2" s="8" t="s">
        <v>1</v>
      </c>
    </row>
    <row r="3" spans="1:19" ht="14.25" customHeight="1" x14ac:dyDescent="0.2"/>
    <row r="4" spans="1:19" ht="13.5" customHeight="1" x14ac:dyDescent="0.2"/>
    <row r="5" spans="1:19" s="85" customFormat="1" ht="12" x14ac:dyDescent="0.2">
      <c r="B5" s="86"/>
      <c r="C5" s="87"/>
      <c r="D5" s="27">
        <v>1</v>
      </c>
      <c r="E5" s="27">
        <v>2</v>
      </c>
      <c r="F5" s="27">
        <v>3</v>
      </c>
      <c r="G5" s="27">
        <v>4</v>
      </c>
      <c r="H5" s="27">
        <v>5</v>
      </c>
      <c r="I5" s="27">
        <v>6</v>
      </c>
      <c r="J5" s="27">
        <v>7</v>
      </c>
      <c r="K5" s="27">
        <v>8</v>
      </c>
      <c r="L5" s="88"/>
    </row>
    <row r="6" spans="1:19" ht="15" x14ac:dyDescent="0.25">
      <c r="B6" s="89"/>
      <c r="E6" s="121" t="s">
        <v>54</v>
      </c>
      <c r="F6" s="121"/>
      <c r="G6" s="121"/>
      <c r="H6" s="121"/>
      <c r="I6" s="121"/>
      <c r="J6" s="121"/>
      <c r="K6" s="121"/>
      <c r="L6" s="9"/>
    </row>
    <row r="7" spans="1:19" ht="43.5" customHeight="1" x14ac:dyDescent="0.25">
      <c r="B7" s="90"/>
      <c r="D7" s="93"/>
      <c r="E7" s="160" t="s">
        <v>23</v>
      </c>
      <c r="F7" s="160" t="s">
        <v>24</v>
      </c>
      <c r="G7" s="160" t="s">
        <v>4</v>
      </c>
      <c r="H7" s="160" t="s">
        <v>25</v>
      </c>
      <c r="I7" s="160" t="s">
        <v>6</v>
      </c>
      <c r="J7" s="160" t="s">
        <v>7</v>
      </c>
      <c r="K7" s="160" t="s">
        <v>8</v>
      </c>
      <c r="L7" s="9"/>
    </row>
    <row r="8" spans="1:19" ht="15" x14ac:dyDescent="0.25">
      <c r="B8" s="91"/>
      <c r="D8" s="92" t="s">
        <v>26</v>
      </c>
      <c r="E8" s="93"/>
      <c r="F8" s="93"/>
      <c r="G8" s="93"/>
      <c r="H8" s="93"/>
      <c r="I8" s="93"/>
      <c r="J8" s="93"/>
      <c r="K8" s="93"/>
      <c r="L8" s="9"/>
    </row>
    <row r="9" spans="1:19" ht="14.85" customHeight="1" x14ac:dyDescent="0.25">
      <c r="B9" s="28">
        <v>1</v>
      </c>
      <c r="D9" s="33" t="s">
        <v>27</v>
      </c>
      <c r="E9" s="143">
        <v>22.8</v>
      </c>
      <c r="F9" s="143">
        <v>6.7</v>
      </c>
      <c r="G9" s="199">
        <v>-1.1000000000000001</v>
      </c>
      <c r="H9" s="183">
        <v>22.8</v>
      </c>
      <c r="I9" s="183">
        <v>20.399999999999999</v>
      </c>
      <c r="J9" s="36">
        <f t="shared" ref="J9" si="0">H9-I9</f>
        <v>2.4000000000000021</v>
      </c>
      <c r="K9" s="35"/>
      <c r="L9" s="9"/>
      <c r="N9" s="117"/>
      <c r="O9" s="117"/>
      <c r="P9" s="117"/>
      <c r="Q9" s="117"/>
      <c r="R9" s="117"/>
      <c r="S9" s="117"/>
    </row>
    <row r="10" spans="1:19" ht="15" x14ac:dyDescent="0.25">
      <c r="B10" s="28">
        <v>2</v>
      </c>
      <c r="C10" s="96"/>
      <c r="D10" s="97" t="s">
        <v>28</v>
      </c>
      <c r="E10" s="200">
        <f t="shared" ref="E10:I10" si="1">SUM(E9)</f>
        <v>22.8</v>
      </c>
      <c r="F10" s="200">
        <f t="shared" si="1"/>
        <v>6.7</v>
      </c>
      <c r="G10" s="200">
        <f t="shared" si="1"/>
        <v>-1.1000000000000001</v>
      </c>
      <c r="H10" s="110">
        <f t="shared" si="1"/>
        <v>22.8</v>
      </c>
      <c r="I10" s="110">
        <f t="shared" si="1"/>
        <v>20.399999999999999</v>
      </c>
      <c r="J10" s="98">
        <f>SUM(J9)</f>
        <v>2.4000000000000021</v>
      </c>
      <c r="K10" s="186">
        <f>J10/H10</f>
        <v>0.10526315789473693</v>
      </c>
      <c r="L10" s="9"/>
      <c r="N10" s="125"/>
      <c r="O10" s="125"/>
      <c r="P10" s="125"/>
      <c r="Q10" s="125"/>
      <c r="R10" s="125"/>
      <c r="S10" s="125"/>
    </row>
    <row r="11" spans="1:19" ht="15" x14ac:dyDescent="0.2">
      <c r="B11" s="28"/>
      <c r="C11" s="96"/>
      <c r="D11" s="92" t="s">
        <v>29</v>
      </c>
      <c r="H11" s="35"/>
      <c r="I11" s="35"/>
      <c r="J11" s="35"/>
      <c r="K11" s="35"/>
      <c r="L11" s="9"/>
      <c r="N11" s="94"/>
      <c r="O11" s="94"/>
      <c r="P11" s="94"/>
      <c r="Q11" s="94"/>
      <c r="R11" s="94"/>
      <c r="S11" s="94"/>
    </row>
    <row r="12" spans="1:19" x14ac:dyDescent="0.2">
      <c r="B12" s="28">
        <f>B10+1</f>
        <v>3</v>
      </c>
      <c r="D12" s="33" t="s">
        <v>30</v>
      </c>
      <c r="E12" s="143">
        <v>2.1</v>
      </c>
      <c r="F12" s="143">
        <v>1</v>
      </c>
      <c r="G12" s="143">
        <v>2.7</v>
      </c>
      <c r="H12" s="143">
        <v>2.1</v>
      </c>
      <c r="I12" s="143">
        <v>4.4000000000000004</v>
      </c>
      <c r="J12" s="36">
        <f t="shared" ref="J12:J22" si="2">H12-I12</f>
        <v>-2.3000000000000003</v>
      </c>
      <c r="K12" s="35"/>
      <c r="L12" s="9"/>
      <c r="N12" s="94"/>
      <c r="O12" s="94"/>
      <c r="P12" s="94"/>
      <c r="Q12" s="94"/>
      <c r="R12" s="94"/>
      <c r="S12" s="94"/>
    </row>
    <row r="13" spans="1:19" ht="16.5" x14ac:dyDescent="0.2">
      <c r="B13" s="28">
        <f t="shared" ref="B13:B23" si="3">B12+1</f>
        <v>4</v>
      </c>
      <c r="C13" s="100"/>
      <c r="D13" s="33" t="s">
        <v>165</v>
      </c>
      <c r="E13" s="143">
        <v>3.8</v>
      </c>
      <c r="F13" s="143">
        <v>2.5</v>
      </c>
      <c r="G13" s="143">
        <v>-0.4</v>
      </c>
      <c r="H13" s="143">
        <v>3.8</v>
      </c>
      <c r="I13" s="143">
        <v>2.8</v>
      </c>
      <c r="J13" s="36">
        <f t="shared" si="2"/>
        <v>1</v>
      </c>
      <c r="K13" s="35"/>
      <c r="L13" s="9"/>
      <c r="N13" s="94"/>
      <c r="O13" s="94"/>
      <c r="P13" s="94"/>
      <c r="Q13" s="94"/>
      <c r="R13" s="94"/>
      <c r="S13" s="94"/>
    </row>
    <row r="14" spans="1:19" x14ac:dyDescent="0.2">
      <c r="B14" s="28">
        <f t="shared" si="3"/>
        <v>5</v>
      </c>
      <c r="C14" s="100"/>
      <c r="D14" s="33" t="s">
        <v>32</v>
      </c>
      <c r="E14" s="143">
        <v>0</v>
      </c>
      <c r="F14" s="143">
        <v>0</v>
      </c>
      <c r="G14" s="143">
        <v>0</v>
      </c>
      <c r="H14" s="143">
        <v>0</v>
      </c>
      <c r="I14" s="143">
        <v>0</v>
      </c>
      <c r="J14" s="36">
        <f t="shared" si="2"/>
        <v>0</v>
      </c>
      <c r="K14" s="122"/>
      <c r="L14" s="9"/>
    </row>
    <row r="15" spans="1:19" ht="14.85" customHeight="1" x14ac:dyDescent="0.2">
      <c r="B15" s="28">
        <f>B14+1</f>
        <v>6</v>
      </c>
      <c r="C15" s="100"/>
      <c r="D15" s="33" t="s">
        <v>33</v>
      </c>
      <c r="E15" s="143">
        <v>0</v>
      </c>
      <c r="F15" s="143">
        <v>0</v>
      </c>
      <c r="G15" s="143">
        <v>0</v>
      </c>
      <c r="H15" s="143">
        <v>0</v>
      </c>
      <c r="I15" s="143">
        <v>0</v>
      </c>
      <c r="J15" s="36">
        <f t="shared" si="2"/>
        <v>0</v>
      </c>
      <c r="K15" s="35"/>
      <c r="L15" s="9"/>
    </row>
    <row r="16" spans="1:19" x14ac:dyDescent="0.2">
      <c r="B16" s="28">
        <f t="shared" si="3"/>
        <v>7</v>
      </c>
      <c r="C16" s="100"/>
      <c r="D16" s="33" t="s">
        <v>34</v>
      </c>
      <c r="E16" s="143">
        <v>0</v>
      </c>
      <c r="F16" s="143">
        <v>0</v>
      </c>
      <c r="G16" s="143">
        <v>0</v>
      </c>
      <c r="H16" s="143">
        <v>0</v>
      </c>
      <c r="I16" s="143">
        <v>0</v>
      </c>
      <c r="J16" s="36">
        <f t="shared" si="2"/>
        <v>0</v>
      </c>
      <c r="K16" s="35"/>
      <c r="L16" s="9"/>
    </row>
    <row r="17" spans="2:23" x14ac:dyDescent="0.2">
      <c r="B17" s="28">
        <f t="shared" si="3"/>
        <v>8</v>
      </c>
      <c r="C17" s="100"/>
      <c r="D17" s="33" t="s">
        <v>35</v>
      </c>
      <c r="E17" s="143">
        <v>0.8</v>
      </c>
      <c r="F17" s="143">
        <v>-0.2</v>
      </c>
      <c r="G17" s="199">
        <v>0.1</v>
      </c>
      <c r="H17" s="143">
        <v>0.8</v>
      </c>
      <c r="I17" s="143">
        <v>0.8</v>
      </c>
      <c r="J17" s="36">
        <f t="shared" si="2"/>
        <v>0</v>
      </c>
      <c r="K17" s="35"/>
      <c r="L17" s="9"/>
      <c r="W17" s="124"/>
    </row>
    <row r="18" spans="2:23" x14ac:dyDescent="0.2">
      <c r="B18" s="28">
        <f t="shared" si="3"/>
        <v>9</v>
      </c>
      <c r="C18" s="100"/>
      <c r="D18" s="33" t="s">
        <v>36</v>
      </c>
      <c r="E18" s="143">
        <v>1</v>
      </c>
      <c r="F18" s="143">
        <v>1</v>
      </c>
      <c r="G18" s="143">
        <v>1.2</v>
      </c>
      <c r="H18" s="143">
        <v>1</v>
      </c>
      <c r="I18" s="143">
        <v>1.8</v>
      </c>
      <c r="J18" s="36">
        <f t="shared" si="2"/>
        <v>-0.8</v>
      </c>
      <c r="K18" s="35"/>
      <c r="L18" s="9"/>
    </row>
    <row r="19" spans="2:23" x14ac:dyDescent="0.2">
      <c r="B19" s="28">
        <f t="shared" si="3"/>
        <v>10</v>
      </c>
      <c r="C19" s="100"/>
      <c r="D19" s="33" t="s">
        <v>37</v>
      </c>
      <c r="E19" s="143">
        <v>0</v>
      </c>
      <c r="F19" s="143">
        <v>0</v>
      </c>
      <c r="G19" s="143">
        <v>0</v>
      </c>
      <c r="H19" s="143">
        <v>0</v>
      </c>
      <c r="I19" s="143">
        <v>0</v>
      </c>
      <c r="J19" s="36">
        <f t="shared" si="2"/>
        <v>0</v>
      </c>
      <c r="K19" s="35"/>
      <c r="L19" s="9"/>
    </row>
    <row r="20" spans="2:23" x14ac:dyDescent="0.2">
      <c r="B20" s="28">
        <f t="shared" si="3"/>
        <v>11</v>
      </c>
      <c r="C20" s="100"/>
      <c r="D20" s="33" t="s">
        <v>38</v>
      </c>
      <c r="E20" s="143">
        <v>7.3</v>
      </c>
      <c r="F20" s="143">
        <v>5.8</v>
      </c>
      <c r="G20" s="143">
        <v>0.1</v>
      </c>
      <c r="H20" s="143">
        <v>7.3</v>
      </c>
      <c r="I20" s="143">
        <v>5.4</v>
      </c>
      <c r="J20" s="36">
        <f t="shared" si="2"/>
        <v>1.8999999999999995</v>
      </c>
      <c r="K20" s="35"/>
      <c r="L20" s="9"/>
    </row>
    <row r="21" spans="2:23" s="22" customFormat="1" ht="14.1" customHeight="1" x14ac:dyDescent="0.2">
      <c r="B21" s="28">
        <f t="shared" si="3"/>
        <v>12</v>
      </c>
      <c r="C21" s="101"/>
      <c r="D21" s="33" t="s">
        <v>39</v>
      </c>
      <c r="E21" s="143">
        <v>0</v>
      </c>
      <c r="F21" s="143">
        <v>0</v>
      </c>
      <c r="G21" s="143">
        <v>0</v>
      </c>
      <c r="H21" s="143">
        <v>0</v>
      </c>
      <c r="I21" s="143">
        <v>0</v>
      </c>
      <c r="J21" s="36">
        <f t="shared" si="2"/>
        <v>0</v>
      </c>
      <c r="K21" s="122"/>
      <c r="L21" s="30"/>
      <c r="N21" s="8"/>
      <c r="O21" s="8"/>
      <c r="P21" s="8"/>
      <c r="Q21" s="8"/>
      <c r="R21" s="8"/>
      <c r="S21" s="8"/>
      <c r="T21" s="8"/>
      <c r="U21" s="8"/>
    </row>
    <row r="22" spans="2:23" x14ac:dyDescent="0.2">
      <c r="B22" s="28">
        <f t="shared" si="3"/>
        <v>13</v>
      </c>
      <c r="C22" s="100"/>
      <c r="D22" s="33" t="s">
        <v>40</v>
      </c>
      <c r="E22" s="143">
        <v>0.1</v>
      </c>
      <c r="F22" s="143">
        <v>-1.4</v>
      </c>
      <c r="G22" s="143">
        <v>0</v>
      </c>
      <c r="H22" s="143">
        <v>0.1</v>
      </c>
      <c r="I22" s="143">
        <v>0.1</v>
      </c>
      <c r="J22" s="36">
        <f t="shared" si="2"/>
        <v>0</v>
      </c>
      <c r="K22" s="35"/>
      <c r="L22" s="9"/>
    </row>
    <row r="23" spans="2:23" ht="15" x14ac:dyDescent="0.25">
      <c r="B23" s="28">
        <f t="shared" si="3"/>
        <v>14</v>
      </c>
      <c r="C23" s="96"/>
      <c r="D23" s="29" t="s">
        <v>41</v>
      </c>
      <c r="E23" s="110">
        <f>SUM(E12:E22)</f>
        <v>15.1</v>
      </c>
      <c r="F23" s="110">
        <f>SUM(F12:F22)</f>
        <v>8.6999999999999993</v>
      </c>
      <c r="G23" s="98">
        <f>SUM(G12:G22)</f>
        <v>3.7000000000000006</v>
      </c>
      <c r="H23" s="98">
        <f t="shared" ref="H23:I23" si="4">SUM(H12:H22)</f>
        <v>15.1</v>
      </c>
      <c r="I23" s="98">
        <f t="shared" si="4"/>
        <v>15.3</v>
      </c>
      <c r="J23" s="98">
        <f>SUM(J12:J22)</f>
        <v>-0.20000000000000107</v>
      </c>
      <c r="K23" s="113">
        <f>J23/H23</f>
        <v>-1.3245033112582853E-2</v>
      </c>
      <c r="L23" s="9"/>
    </row>
    <row r="24" spans="2:23" ht="7.9" customHeight="1" x14ac:dyDescent="0.25">
      <c r="B24" s="28"/>
      <c r="C24" s="96"/>
      <c r="D24" s="29"/>
      <c r="E24" s="110"/>
      <c r="F24" s="110"/>
      <c r="G24" s="98"/>
      <c r="H24" s="98"/>
      <c r="I24" s="98"/>
      <c r="J24" s="98"/>
      <c r="K24" s="113"/>
      <c r="L24" s="9"/>
    </row>
    <row r="25" spans="2:23" ht="15.75" thickBot="1" x14ac:dyDescent="0.3">
      <c r="B25" s="28">
        <f>B23+1</f>
        <v>15</v>
      </c>
      <c r="C25" s="96"/>
      <c r="D25" s="29" t="s">
        <v>49</v>
      </c>
      <c r="E25" s="114">
        <f>E10+E23</f>
        <v>37.9</v>
      </c>
      <c r="F25" s="114">
        <f>F10+F23</f>
        <v>15.399999999999999</v>
      </c>
      <c r="G25" s="102">
        <f>G10+G23</f>
        <v>2.6000000000000005</v>
      </c>
      <c r="H25" s="102">
        <f t="shared" ref="H25:J25" si="5">H10+H23</f>
        <v>37.9</v>
      </c>
      <c r="I25" s="102">
        <f t="shared" si="5"/>
        <v>35.700000000000003</v>
      </c>
      <c r="J25" s="102">
        <f t="shared" si="5"/>
        <v>2.2000000000000011</v>
      </c>
      <c r="K25" s="116">
        <f>J25/H25</f>
        <v>5.8047493403693959E-2</v>
      </c>
      <c r="L25" s="9"/>
    </row>
    <row r="26" spans="2:23" ht="15.75" thickTop="1" x14ac:dyDescent="0.25">
      <c r="B26" s="57"/>
      <c r="C26" s="22"/>
      <c r="D26" s="29"/>
      <c r="E26" s="117"/>
      <c r="F26" s="117"/>
      <c r="G26" s="117"/>
      <c r="H26" s="117"/>
      <c r="I26" s="117"/>
      <c r="J26" s="117"/>
      <c r="K26" s="117"/>
      <c r="L26" s="118"/>
      <c r="M26" s="117"/>
    </row>
    <row r="27" spans="2:23" ht="15" x14ac:dyDescent="0.25">
      <c r="B27" s="58"/>
      <c r="C27" s="59"/>
      <c r="D27" s="59"/>
      <c r="E27" s="119"/>
      <c r="F27" s="119"/>
      <c r="G27" s="119"/>
      <c r="H27" s="119"/>
      <c r="I27" s="119"/>
      <c r="J27" s="119"/>
      <c r="K27" s="119"/>
      <c r="L27" s="120"/>
      <c r="M27" s="125"/>
    </row>
    <row r="28" spans="2:23" x14ac:dyDescent="0.2">
      <c r="D28" s="106"/>
      <c r="E28" s="94"/>
      <c r="F28" s="94"/>
      <c r="G28" s="94"/>
      <c r="H28" s="94"/>
      <c r="I28" s="94"/>
      <c r="J28" s="94"/>
      <c r="K28" s="94"/>
      <c r="L28" s="94"/>
      <c r="M28" s="94"/>
    </row>
    <row r="29" spans="2:23" x14ac:dyDescent="0.2">
      <c r="B29" s="80" t="s">
        <v>15</v>
      </c>
      <c r="C29" s="81"/>
      <c r="D29" s="106"/>
      <c r="E29" s="94"/>
      <c r="F29" s="94"/>
      <c r="G29" s="94"/>
      <c r="H29" s="94"/>
      <c r="I29" s="94"/>
      <c r="J29" s="94"/>
      <c r="K29" s="94"/>
      <c r="L29" s="94"/>
      <c r="M29" s="94"/>
    </row>
    <row r="30" spans="2:23" x14ac:dyDescent="0.2">
      <c r="B30" s="155">
        <v>3</v>
      </c>
      <c r="C30" s="147" t="s">
        <v>18</v>
      </c>
      <c r="D30" s="106"/>
      <c r="E30" s="94"/>
      <c r="F30" s="94"/>
      <c r="G30" s="94"/>
      <c r="H30" s="94"/>
      <c r="I30" s="94"/>
      <c r="J30" s="94"/>
      <c r="K30" s="94"/>
      <c r="L30" s="94"/>
      <c r="M30" s="94"/>
    </row>
    <row r="31" spans="2:23" x14ac:dyDescent="0.2">
      <c r="B31" s="155">
        <v>7</v>
      </c>
      <c r="C31" s="147" t="s">
        <v>45</v>
      </c>
      <c r="E31" s="94"/>
      <c r="F31" s="94"/>
    </row>
    <row r="32" spans="2:23" x14ac:dyDescent="0.2">
      <c r="B32" s="155">
        <v>12</v>
      </c>
      <c r="C32" s="147" t="s">
        <v>166</v>
      </c>
      <c r="E32" s="94"/>
      <c r="F32" s="94"/>
    </row>
    <row r="34" ht="14.25" customHeight="1" x14ac:dyDescent="0.2"/>
  </sheetData>
  <pageMargins left="0.7" right="0.7" top="0.75" bottom="0.75" header="0.3" footer="0.3"/>
  <pageSetup scale="49" orientation="portrait" r:id="rId1"/>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FF847-5296-457B-AA91-E5F6464D4CBE}">
  <sheetPr>
    <tabColor rgb="FFFF0000"/>
  </sheetPr>
  <dimension ref="A1:CZ1"/>
  <sheetViews>
    <sheetView workbookViewId="0"/>
  </sheetViews>
  <sheetFormatPr defaultRowHeight="15" x14ac:dyDescent="0.25"/>
  <sheetData>
    <row r="1" spans="1:104" x14ac:dyDescent="0.25">
      <c r="A1" t="s">
        <v>55</v>
      </c>
      <c r="B1" t="s">
        <v>56</v>
      </c>
      <c r="C1" t="s">
        <v>57</v>
      </c>
      <c r="D1" t="s">
        <v>58</v>
      </c>
      <c r="E1" t="s">
        <v>59</v>
      </c>
      <c r="F1" t="s">
        <v>60</v>
      </c>
      <c r="G1" t="s">
        <v>61</v>
      </c>
      <c r="H1" t="s">
        <v>62</v>
      </c>
      <c r="I1" t="s">
        <v>63</v>
      </c>
      <c r="J1" t="s">
        <v>64</v>
      </c>
      <c r="K1" t="s">
        <v>65</v>
      </c>
      <c r="L1" t="s">
        <v>66</v>
      </c>
      <c r="M1" t="s">
        <v>67</v>
      </c>
      <c r="N1" t="s">
        <v>68</v>
      </c>
      <c r="O1" t="s">
        <v>69</v>
      </c>
      <c r="Q1" t="s">
        <v>70</v>
      </c>
      <c r="R1" t="s">
        <v>71</v>
      </c>
      <c r="S1" t="s">
        <v>72</v>
      </c>
      <c r="T1" t="s">
        <v>73</v>
      </c>
      <c r="U1" t="s">
        <v>74</v>
      </c>
      <c r="V1" t="s">
        <v>75</v>
      </c>
      <c r="W1" t="s">
        <v>76</v>
      </c>
      <c r="X1" t="s">
        <v>77</v>
      </c>
      <c r="Z1" t="s">
        <v>78</v>
      </c>
      <c r="AA1" t="s">
        <v>79</v>
      </c>
      <c r="AB1" t="s">
        <v>80</v>
      </c>
      <c r="AC1" t="s">
        <v>81</v>
      </c>
      <c r="AD1" t="s">
        <v>82</v>
      </c>
      <c r="AE1" t="s">
        <v>83</v>
      </c>
      <c r="AG1" t="s">
        <v>84</v>
      </c>
      <c r="CV1" t="b">
        <v>1</v>
      </c>
      <c r="CW1" t="s">
        <v>85</v>
      </c>
      <c r="CX1" t="s">
        <v>86</v>
      </c>
      <c r="CY1" t="s">
        <v>87</v>
      </c>
      <c r="CZ1"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33A1F-B27A-4976-BAE9-FB677E7F280A}">
  <dimension ref="A1:S36"/>
  <sheetViews>
    <sheetView showGridLines="0" view="pageBreakPreview" zoomScaleNormal="100" zoomScaleSheetLayoutView="100" workbookViewId="0"/>
  </sheetViews>
  <sheetFormatPr defaultColWidth="8.7109375" defaultRowHeight="14.25" x14ac:dyDescent="0.2"/>
  <cols>
    <col min="1" max="1" width="7.5703125" style="8" customWidth="1"/>
    <col min="2" max="2" width="4.85546875" style="8" customWidth="1"/>
    <col min="3" max="3" width="3.42578125" style="8" customWidth="1"/>
    <col min="4" max="4" width="50.7109375" style="8" customWidth="1"/>
    <col min="5" max="11" width="15.7109375" style="8" customWidth="1"/>
    <col min="12" max="12" width="2.7109375" style="8" customWidth="1"/>
    <col min="13" max="13" width="8.7109375" style="8"/>
    <col min="14" max="273" width="9.140625" style="8" customWidth="1"/>
    <col min="274" max="16384" width="8.7109375" style="8"/>
  </cols>
  <sheetData>
    <row r="1" spans="1:19" ht="25.5" x14ac:dyDescent="0.35">
      <c r="A1" s="69"/>
      <c r="B1" s="69" t="s">
        <v>89</v>
      </c>
      <c r="C1" s="69"/>
      <c r="D1" s="69"/>
      <c r="E1" s="84"/>
      <c r="F1" s="84"/>
      <c r="G1" s="84"/>
      <c r="H1" s="84"/>
      <c r="I1" s="84"/>
      <c r="J1" s="84"/>
      <c r="K1" s="84"/>
      <c r="L1" s="84"/>
    </row>
    <row r="2" spans="1:19" ht="19.149999999999999" customHeight="1" x14ac:dyDescent="0.2">
      <c r="B2" s="8" t="s">
        <v>1</v>
      </c>
    </row>
    <row r="3" spans="1:19" ht="14.25" customHeight="1" x14ac:dyDescent="0.2"/>
    <row r="4" spans="1:19" ht="14.25" customHeight="1" x14ac:dyDescent="0.2"/>
    <row r="5" spans="1:19" s="85" customFormat="1" ht="12" x14ac:dyDescent="0.2">
      <c r="B5" s="86"/>
      <c r="C5" s="87"/>
      <c r="D5" s="27">
        <v>1</v>
      </c>
      <c r="E5" s="27">
        <v>2</v>
      </c>
      <c r="F5" s="27">
        <v>3</v>
      </c>
      <c r="G5" s="27">
        <v>4</v>
      </c>
      <c r="H5" s="27">
        <v>5</v>
      </c>
      <c r="I5" s="27">
        <v>6</v>
      </c>
      <c r="J5" s="27">
        <v>7</v>
      </c>
      <c r="K5" s="27">
        <v>8</v>
      </c>
      <c r="L5" s="88"/>
    </row>
    <row r="6" spans="1:19" ht="15" x14ac:dyDescent="0.25">
      <c r="B6" s="89"/>
      <c r="E6" s="121" t="s">
        <v>90</v>
      </c>
      <c r="F6" s="121"/>
      <c r="G6" s="121"/>
      <c r="H6" s="121"/>
      <c r="I6" s="121"/>
      <c r="J6" s="121"/>
      <c r="K6" s="121"/>
      <c r="L6" s="9"/>
    </row>
    <row r="7" spans="1:19" ht="43.5" customHeight="1" x14ac:dyDescent="0.25">
      <c r="B7" s="90"/>
      <c r="D7" s="93"/>
      <c r="E7" s="160" t="s">
        <v>23</v>
      </c>
      <c r="F7" s="160" t="s">
        <v>24</v>
      </c>
      <c r="G7" s="160" t="s">
        <v>4</v>
      </c>
      <c r="H7" s="160" t="s">
        <v>25</v>
      </c>
      <c r="I7" s="160" t="s">
        <v>6</v>
      </c>
      <c r="J7" s="160" t="s">
        <v>7</v>
      </c>
      <c r="K7" s="160" t="s">
        <v>8</v>
      </c>
      <c r="L7" s="9"/>
      <c r="N7" s="94"/>
    </row>
    <row r="8" spans="1:19" ht="15" x14ac:dyDescent="0.25">
      <c r="B8" s="91"/>
      <c r="D8" s="92" t="s">
        <v>26</v>
      </c>
      <c r="E8" s="93"/>
      <c r="F8" s="153"/>
      <c r="G8" s="153"/>
      <c r="H8" s="153"/>
      <c r="I8" s="153"/>
      <c r="J8" s="153"/>
      <c r="K8" s="152"/>
      <c r="L8" s="9"/>
      <c r="N8" s="94"/>
    </row>
    <row r="9" spans="1:19" ht="14.85" customHeight="1" x14ac:dyDescent="0.2">
      <c r="B9" s="28">
        <v>1</v>
      </c>
      <c r="D9" s="33" t="s">
        <v>27</v>
      </c>
      <c r="E9" s="143">
        <v>70.099999999999994</v>
      </c>
      <c r="F9" s="143">
        <v>17.7</v>
      </c>
      <c r="G9" s="143">
        <v>18.3</v>
      </c>
      <c r="H9" s="183">
        <v>70.099999999999994</v>
      </c>
      <c r="I9" s="183">
        <v>64.099999999999994</v>
      </c>
      <c r="J9" s="38">
        <f>H9-I9</f>
        <v>6</v>
      </c>
      <c r="K9" s="39"/>
      <c r="L9" s="9"/>
      <c r="N9" s="94"/>
      <c r="O9" s="22"/>
      <c r="P9" s="22"/>
      <c r="Q9" s="22"/>
      <c r="R9" s="22"/>
      <c r="S9" s="22"/>
    </row>
    <row r="10" spans="1:19" ht="15" x14ac:dyDescent="0.25">
      <c r="B10" s="28">
        <v>2</v>
      </c>
      <c r="C10" s="96"/>
      <c r="D10" s="97" t="s">
        <v>28</v>
      </c>
      <c r="E10" s="200">
        <f t="shared" ref="E10:F10" si="0">SUM(E9)</f>
        <v>70.099999999999994</v>
      </c>
      <c r="F10" s="200">
        <f t="shared" si="0"/>
        <v>17.7</v>
      </c>
      <c r="G10" s="200">
        <f t="shared" ref="G10:I10" si="1">SUM(G9)</f>
        <v>18.3</v>
      </c>
      <c r="H10" s="166">
        <f t="shared" si="1"/>
        <v>70.099999999999994</v>
      </c>
      <c r="I10" s="166">
        <f t="shared" si="1"/>
        <v>64.099999999999994</v>
      </c>
      <c r="J10" s="98">
        <f t="shared" ref="J10" si="2">SUM(J9)</f>
        <v>6</v>
      </c>
      <c r="K10" s="44">
        <f>J10/H10</f>
        <v>8.5592011412268201E-2</v>
      </c>
      <c r="L10" s="9"/>
      <c r="N10" s="94"/>
    </row>
    <row r="11" spans="1:19" ht="15" x14ac:dyDescent="0.2">
      <c r="B11" s="28"/>
      <c r="C11" s="96"/>
      <c r="D11" s="92" t="s">
        <v>29</v>
      </c>
      <c r="J11" s="35"/>
      <c r="K11" s="35"/>
      <c r="L11" s="9"/>
      <c r="N11" s="94"/>
      <c r="O11" s="94"/>
    </row>
    <row r="12" spans="1:19" x14ac:dyDescent="0.2">
      <c r="B12" s="28">
        <f>B10+1</f>
        <v>3</v>
      </c>
      <c r="D12" s="33" t="s">
        <v>30</v>
      </c>
      <c r="E12" s="143">
        <v>11</v>
      </c>
      <c r="F12" s="143">
        <v>2.1</v>
      </c>
      <c r="G12" s="143">
        <v>0.9</v>
      </c>
      <c r="H12" s="143">
        <v>11</v>
      </c>
      <c r="I12" s="143">
        <v>5.7</v>
      </c>
      <c r="J12" s="34">
        <f t="shared" ref="J12:J22" si="3">H12-I12</f>
        <v>5.3</v>
      </c>
      <c r="K12" s="35"/>
      <c r="L12" s="9"/>
      <c r="N12" s="94"/>
      <c r="O12" s="94"/>
    </row>
    <row r="13" spans="1:19" x14ac:dyDescent="0.2">
      <c r="B13" s="28">
        <f t="shared" ref="B13:B23" si="4">B12+1</f>
        <v>4</v>
      </c>
      <c r="C13" s="100"/>
      <c r="D13" s="33" t="s">
        <v>31</v>
      </c>
      <c r="E13" s="143">
        <v>0.8</v>
      </c>
      <c r="F13" s="143">
        <v>-3.8</v>
      </c>
      <c r="G13" s="201">
        <v>0.3</v>
      </c>
      <c r="H13" s="143">
        <v>0.8</v>
      </c>
      <c r="I13" s="143">
        <v>0.5</v>
      </c>
      <c r="J13" s="34">
        <f t="shared" si="3"/>
        <v>0.30000000000000004</v>
      </c>
      <c r="K13" s="35"/>
      <c r="L13" s="9"/>
    </row>
    <row r="14" spans="1:19" x14ac:dyDescent="0.2">
      <c r="B14" s="28">
        <f t="shared" si="4"/>
        <v>5</v>
      </c>
      <c r="C14" s="100"/>
      <c r="D14" s="33" t="s">
        <v>32</v>
      </c>
      <c r="E14" s="143">
        <v>18.5</v>
      </c>
      <c r="F14" s="143">
        <v>1.5</v>
      </c>
      <c r="G14" s="143">
        <v>5.7</v>
      </c>
      <c r="H14" s="143">
        <v>18.5</v>
      </c>
      <c r="I14" s="143">
        <v>19.399999999999999</v>
      </c>
      <c r="J14" s="34">
        <f t="shared" si="3"/>
        <v>-0.89999999999999858</v>
      </c>
      <c r="K14" s="122"/>
      <c r="L14" s="9"/>
      <c r="Q14" s="172"/>
    </row>
    <row r="15" spans="1:19" ht="14.85" customHeight="1" x14ac:dyDescent="0.2">
      <c r="B15" s="28">
        <f>B14+1</f>
        <v>6</v>
      </c>
      <c r="C15" s="100"/>
      <c r="D15" s="33" t="s">
        <v>33</v>
      </c>
      <c r="E15" s="143">
        <v>7.3</v>
      </c>
      <c r="F15" s="143">
        <v>1.3</v>
      </c>
      <c r="G15" s="143">
        <v>1.6</v>
      </c>
      <c r="H15" s="143">
        <v>7.3</v>
      </c>
      <c r="I15" s="143">
        <v>6.6</v>
      </c>
      <c r="J15" s="34">
        <f t="shared" si="3"/>
        <v>0.70000000000000018</v>
      </c>
      <c r="K15" s="35"/>
      <c r="L15" s="9"/>
    </row>
    <row r="16" spans="1:19" x14ac:dyDescent="0.2">
      <c r="B16" s="28">
        <f t="shared" si="4"/>
        <v>7</v>
      </c>
      <c r="C16" s="100"/>
      <c r="D16" s="33" t="s">
        <v>34</v>
      </c>
      <c r="E16" s="143">
        <v>27.2</v>
      </c>
      <c r="F16" s="143">
        <v>5.8</v>
      </c>
      <c r="G16" s="143">
        <v>7.3</v>
      </c>
      <c r="H16" s="143">
        <v>27.2</v>
      </c>
      <c r="I16" s="143">
        <v>26.7</v>
      </c>
      <c r="J16" s="34">
        <f>H16-I16</f>
        <v>0.5</v>
      </c>
      <c r="K16" s="35"/>
      <c r="L16" s="9"/>
    </row>
    <row r="17" spans="2:19" x14ac:dyDescent="0.2">
      <c r="B17" s="28">
        <f t="shared" si="4"/>
        <v>8</v>
      </c>
      <c r="C17" s="100"/>
      <c r="D17" s="33" t="s">
        <v>35</v>
      </c>
      <c r="E17" s="143">
        <v>6.5</v>
      </c>
      <c r="F17" s="143">
        <v>1.5</v>
      </c>
      <c r="G17" s="143">
        <v>1.6</v>
      </c>
      <c r="H17" s="143">
        <v>6.5</v>
      </c>
      <c r="I17" s="143">
        <v>6.4</v>
      </c>
      <c r="J17" s="34">
        <f t="shared" si="3"/>
        <v>9.9999999999999645E-2</v>
      </c>
      <c r="K17" s="35"/>
      <c r="L17" s="9"/>
    </row>
    <row r="18" spans="2:19" x14ac:dyDescent="0.2">
      <c r="B18" s="28">
        <f t="shared" si="4"/>
        <v>9</v>
      </c>
      <c r="C18" s="100"/>
      <c r="D18" s="33" t="s">
        <v>36</v>
      </c>
      <c r="E18" s="143">
        <v>7.2</v>
      </c>
      <c r="F18" s="143">
        <v>0.1</v>
      </c>
      <c r="G18" s="143">
        <v>2.2999999999999998</v>
      </c>
      <c r="H18" s="143">
        <v>7.2</v>
      </c>
      <c r="I18" s="143">
        <v>7.2</v>
      </c>
      <c r="J18" s="34">
        <f t="shared" si="3"/>
        <v>0</v>
      </c>
      <c r="K18" s="35"/>
      <c r="L18" s="9"/>
    </row>
    <row r="19" spans="2:19" x14ac:dyDescent="0.2">
      <c r="B19" s="28">
        <f t="shared" si="4"/>
        <v>10</v>
      </c>
      <c r="C19" s="100"/>
      <c r="D19" s="33" t="s">
        <v>37</v>
      </c>
      <c r="E19" s="143">
        <v>0.1</v>
      </c>
      <c r="F19" s="143">
        <v>-0.7</v>
      </c>
      <c r="G19" s="143">
        <v>0</v>
      </c>
      <c r="H19" s="143">
        <v>0.1</v>
      </c>
      <c r="I19" s="143">
        <v>0</v>
      </c>
      <c r="J19" s="34">
        <f t="shared" si="3"/>
        <v>0.1</v>
      </c>
      <c r="K19" s="35"/>
      <c r="L19" s="9"/>
    </row>
    <row r="20" spans="2:19" x14ac:dyDescent="0.2">
      <c r="B20" s="28">
        <f t="shared" si="4"/>
        <v>11</v>
      </c>
      <c r="C20" s="100"/>
      <c r="D20" s="33" t="s">
        <v>38</v>
      </c>
      <c r="E20" s="143">
        <v>45.7</v>
      </c>
      <c r="F20" s="143">
        <v>11.1</v>
      </c>
      <c r="G20" s="143">
        <v>14.7</v>
      </c>
      <c r="H20" s="143">
        <v>45.7</v>
      </c>
      <c r="I20" s="143">
        <v>47</v>
      </c>
      <c r="J20" s="34">
        <f t="shared" si="3"/>
        <v>-1.2999999999999972</v>
      </c>
      <c r="K20" s="35"/>
      <c r="L20" s="9"/>
    </row>
    <row r="21" spans="2:19" s="22" customFormat="1" ht="14.1" customHeight="1" x14ac:dyDescent="0.2">
      <c r="B21" s="28">
        <f t="shared" si="4"/>
        <v>12</v>
      </c>
      <c r="C21" s="101"/>
      <c r="D21" s="33" t="s">
        <v>39</v>
      </c>
      <c r="E21" s="143">
        <v>0</v>
      </c>
      <c r="F21" s="143">
        <v>0</v>
      </c>
      <c r="G21" s="143">
        <v>0</v>
      </c>
      <c r="H21" s="143">
        <v>0</v>
      </c>
      <c r="I21" s="143">
        <v>0</v>
      </c>
      <c r="J21" s="34">
        <f t="shared" si="3"/>
        <v>0</v>
      </c>
      <c r="K21" s="122"/>
      <c r="L21" s="30"/>
      <c r="N21" s="8"/>
      <c r="O21" s="8"/>
      <c r="P21" s="8"/>
      <c r="Q21" s="8"/>
      <c r="R21" s="8"/>
      <c r="S21" s="8"/>
    </row>
    <row r="22" spans="2:19" x14ac:dyDescent="0.2">
      <c r="B22" s="28">
        <f t="shared" si="4"/>
        <v>13</v>
      </c>
      <c r="C22" s="100"/>
      <c r="D22" s="33" t="s">
        <v>40</v>
      </c>
      <c r="E22" s="143">
        <v>7.7</v>
      </c>
      <c r="F22" s="143">
        <v>2.2999999999999998</v>
      </c>
      <c r="G22" s="143">
        <v>1.9</v>
      </c>
      <c r="H22" s="143">
        <v>7.7</v>
      </c>
      <c r="I22" s="143">
        <v>6.9</v>
      </c>
      <c r="J22" s="34">
        <f t="shared" si="3"/>
        <v>0.79999999999999982</v>
      </c>
      <c r="K22" s="35"/>
      <c r="L22" s="9"/>
    </row>
    <row r="23" spans="2:19" ht="15" x14ac:dyDescent="0.25">
      <c r="B23" s="28">
        <f t="shared" si="4"/>
        <v>14</v>
      </c>
      <c r="C23" s="96"/>
      <c r="D23" s="29" t="s">
        <v>41</v>
      </c>
      <c r="E23" s="110">
        <f>SUM(E12:E22)</f>
        <v>132</v>
      </c>
      <c r="F23" s="173">
        <f>SUM(F12:F22)</f>
        <v>21.2</v>
      </c>
      <c r="G23" s="173">
        <f>SUM(G12:G22)</f>
        <v>36.300000000000004</v>
      </c>
      <c r="H23" s="173">
        <f t="shared" ref="H23:I23" si="5">SUM(H12:H22)</f>
        <v>132</v>
      </c>
      <c r="I23" s="173">
        <f t="shared" si="5"/>
        <v>126.4</v>
      </c>
      <c r="J23" s="98">
        <f>SUM(J12:J22)</f>
        <v>5.6000000000000032</v>
      </c>
      <c r="K23" s="113">
        <f>J23/H23</f>
        <v>4.2424242424242448E-2</v>
      </c>
      <c r="L23" s="9"/>
    </row>
    <row r="24" spans="2:19" ht="7.9" customHeight="1" x14ac:dyDescent="0.25">
      <c r="B24" s="28"/>
      <c r="C24" s="96"/>
      <c r="D24" s="29"/>
      <c r="E24" s="110"/>
      <c r="F24" s="166"/>
      <c r="G24" s="166"/>
      <c r="H24" s="166"/>
      <c r="I24" s="166"/>
      <c r="J24" s="98"/>
      <c r="K24" s="113"/>
      <c r="L24" s="9"/>
    </row>
    <row r="25" spans="2:19" ht="15.75" thickBot="1" x14ac:dyDescent="0.3">
      <c r="B25" s="28">
        <f>B23+1</f>
        <v>15</v>
      </c>
      <c r="C25" s="96"/>
      <c r="D25" s="29" t="s">
        <v>49</v>
      </c>
      <c r="E25" s="114">
        <f>E10+E23</f>
        <v>202.1</v>
      </c>
      <c r="F25" s="102">
        <f>F10+F23</f>
        <v>38.9</v>
      </c>
      <c r="G25" s="102">
        <f>G10+G23</f>
        <v>54.600000000000009</v>
      </c>
      <c r="H25" s="102">
        <f t="shared" ref="H25:I25" si="6">H10+H23</f>
        <v>202.1</v>
      </c>
      <c r="I25" s="102">
        <f t="shared" si="6"/>
        <v>190.5</v>
      </c>
      <c r="J25" s="102">
        <f>J10+J23</f>
        <v>11.600000000000003</v>
      </c>
      <c r="K25" s="116">
        <f>J25/H25</f>
        <v>5.7397328055418126E-2</v>
      </c>
      <c r="L25" s="9"/>
    </row>
    <row r="26" spans="2:19" ht="15.75" thickTop="1" x14ac:dyDescent="0.25">
      <c r="B26" s="57"/>
      <c r="C26" s="22"/>
      <c r="D26" s="29"/>
      <c r="E26" s="117"/>
      <c r="F26" s="117"/>
      <c r="G26" s="117"/>
      <c r="H26" s="117"/>
      <c r="I26" s="117"/>
      <c r="J26" s="117"/>
      <c r="K26" s="117"/>
      <c r="L26" s="118"/>
    </row>
    <row r="27" spans="2:19" ht="15" x14ac:dyDescent="0.25">
      <c r="B27" s="58"/>
      <c r="C27" s="59"/>
      <c r="D27" s="59"/>
      <c r="E27" s="119"/>
      <c r="F27" s="119"/>
      <c r="G27" s="119"/>
      <c r="H27" s="119"/>
      <c r="I27" s="119"/>
      <c r="J27" s="119"/>
      <c r="K27" s="119"/>
      <c r="L27" s="120"/>
    </row>
    <row r="28" spans="2:19" x14ac:dyDescent="0.2">
      <c r="D28" s="106"/>
      <c r="E28" s="94"/>
      <c r="F28" s="94"/>
      <c r="G28" s="94"/>
      <c r="H28" s="94"/>
      <c r="I28" s="94"/>
      <c r="J28" s="94"/>
      <c r="K28" s="94"/>
      <c r="L28" s="94"/>
    </row>
    <row r="29" spans="2:19" x14ac:dyDescent="0.2">
      <c r="B29" s="80" t="s">
        <v>15</v>
      </c>
      <c r="C29" s="81"/>
      <c r="D29" s="106"/>
      <c r="E29" s="94"/>
      <c r="F29" s="94"/>
      <c r="G29" s="94"/>
      <c r="H29" s="94"/>
      <c r="I29" s="94"/>
      <c r="J29" s="94"/>
      <c r="K29" s="94"/>
      <c r="L29" s="94"/>
    </row>
    <row r="30" spans="2:19" x14ac:dyDescent="0.2">
      <c r="B30" s="155">
        <v>3</v>
      </c>
      <c r="C30" s="147" t="s">
        <v>18</v>
      </c>
      <c r="E30" s="94"/>
      <c r="F30" s="94"/>
    </row>
    <row r="31" spans="2:19" ht="15.75" customHeight="1" x14ac:dyDescent="0.2">
      <c r="B31" s="155">
        <v>7</v>
      </c>
      <c r="C31" s="147" t="s">
        <v>45</v>
      </c>
      <c r="E31" s="94"/>
      <c r="F31" s="94"/>
    </row>
    <row r="32" spans="2:19" x14ac:dyDescent="0.2">
      <c r="B32" s="155"/>
      <c r="C32" s="147"/>
      <c r="E32" s="94"/>
      <c r="F32" s="94"/>
    </row>
    <row r="34" ht="14.25" customHeight="1" x14ac:dyDescent="0.2"/>
    <row r="36" ht="19.5" customHeight="1" x14ac:dyDescent="0.2"/>
  </sheetData>
  <pageMargins left="0.7" right="0.7" top="0.75" bottom="0.75" header="0.3" footer="0.3"/>
  <pageSetup scale="48" orientation="portrait"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D2327-79AC-4E02-AE79-34ACD637F178}">
  <dimension ref="B1:L22"/>
  <sheetViews>
    <sheetView showGridLines="0" view="pageBreakPreview" zoomScaleNormal="100" zoomScaleSheetLayoutView="100" workbookViewId="0"/>
  </sheetViews>
  <sheetFormatPr defaultColWidth="9.140625" defaultRowHeight="14.25" x14ac:dyDescent="0.2"/>
  <cols>
    <col min="1" max="1" width="7.5703125" style="8" customWidth="1"/>
    <col min="2" max="2" width="9" style="8" customWidth="1"/>
    <col min="3" max="3" width="3.42578125" style="8" customWidth="1"/>
    <col min="4" max="4" width="47.140625" style="8" customWidth="1"/>
    <col min="5" max="11" width="11.5703125" style="8" customWidth="1"/>
    <col min="12" max="12" width="2.42578125" style="8" customWidth="1"/>
    <col min="13" max="13" width="3.7109375" style="8" customWidth="1"/>
    <col min="14" max="16384" width="9.140625" style="8"/>
  </cols>
  <sheetData>
    <row r="1" spans="2:12" ht="18" customHeight="1" x14ac:dyDescent="0.25">
      <c r="B1" s="162" t="s">
        <v>91</v>
      </c>
      <c r="C1" s="162"/>
      <c r="D1" s="162"/>
      <c r="E1" s="162"/>
      <c r="F1" s="162"/>
      <c r="G1" s="162"/>
      <c r="H1" s="162"/>
      <c r="I1" s="162"/>
      <c r="J1" s="162"/>
      <c r="K1" s="162"/>
      <c r="L1" s="162"/>
    </row>
    <row r="2" spans="2:12" x14ac:dyDescent="0.2">
      <c r="B2" s="8" t="s">
        <v>1</v>
      </c>
    </row>
    <row r="4" spans="2:12" ht="15" customHeight="1" x14ac:dyDescent="0.2">
      <c r="B4" s="2"/>
      <c r="C4" s="4"/>
      <c r="D4" s="27">
        <v>1</v>
      </c>
      <c r="E4" s="5">
        <v>2</v>
      </c>
      <c r="F4" s="5">
        <v>3</v>
      </c>
      <c r="G4" s="5">
        <v>4</v>
      </c>
      <c r="H4" s="5">
        <v>5</v>
      </c>
      <c r="I4" s="5">
        <v>6</v>
      </c>
      <c r="J4" s="5">
        <v>7</v>
      </c>
      <c r="K4" s="5">
        <v>8</v>
      </c>
      <c r="L4" s="6"/>
    </row>
    <row r="5" spans="2:12" ht="15" customHeight="1" x14ac:dyDescent="0.2">
      <c r="B5" s="7"/>
      <c r="D5" s="163"/>
      <c r="E5" s="74"/>
      <c r="F5" s="74"/>
      <c r="G5" s="74"/>
      <c r="H5" s="74"/>
      <c r="I5" s="74"/>
      <c r="J5" s="74"/>
      <c r="K5" s="74"/>
      <c r="L5" s="9"/>
    </row>
    <row r="6" spans="2:12" ht="43.5" customHeight="1" x14ac:dyDescent="0.2">
      <c r="B6" s="7"/>
      <c r="E6" s="160" t="s">
        <v>92</v>
      </c>
      <c r="F6" s="160" t="s">
        <v>93</v>
      </c>
      <c r="G6" s="160" t="s">
        <v>4</v>
      </c>
      <c r="H6" s="160" t="s">
        <v>25</v>
      </c>
      <c r="I6" s="160" t="s">
        <v>6</v>
      </c>
      <c r="J6" s="160" t="s">
        <v>94</v>
      </c>
      <c r="K6" s="160" t="s">
        <v>95</v>
      </c>
      <c r="L6" s="9"/>
    </row>
    <row r="7" spans="2:12" x14ac:dyDescent="0.2">
      <c r="B7" s="164">
        <v>1</v>
      </c>
      <c r="D7" s="1" t="s">
        <v>26</v>
      </c>
      <c r="E7" s="143">
        <v>0.8</v>
      </c>
      <c r="F7" s="143">
        <v>0</v>
      </c>
      <c r="G7" s="143">
        <v>0.3</v>
      </c>
      <c r="H7" s="17">
        <v>0.8</v>
      </c>
      <c r="I7" s="17">
        <v>3</v>
      </c>
      <c r="J7" s="165">
        <f t="shared" ref="J7:J14" si="0">H7-I7</f>
        <v>-2.2000000000000002</v>
      </c>
      <c r="L7" s="9"/>
    </row>
    <row r="8" spans="2:12" x14ac:dyDescent="0.2">
      <c r="B8" s="164">
        <v>2</v>
      </c>
      <c r="D8" s="1" t="s">
        <v>32</v>
      </c>
      <c r="E8" s="143">
        <v>58.3</v>
      </c>
      <c r="F8" s="143">
        <v>14.6</v>
      </c>
      <c r="G8" s="143">
        <v>4.3</v>
      </c>
      <c r="H8" s="17">
        <v>58.3</v>
      </c>
      <c r="I8" s="17">
        <v>39.5</v>
      </c>
      <c r="J8" s="165">
        <f t="shared" si="0"/>
        <v>18.799999999999997</v>
      </c>
      <c r="L8" s="9"/>
    </row>
    <row r="9" spans="2:12" x14ac:dyDescent="0.2">
      <c r="B9" s="164">
        <v>3</v>
      </c>
      <c r="D9" s="1" t="s">
        <v>34</v>
      </c>
      <c r="E9" s="143">
        <v>1.7</v>
      </c>
      <c r="F9" s="143">
        <v>0</v>
      </c>
      <c r="G9" s="143">
        <v>1.3</v>
      </c>
      <c r="H9" s="17">
        <v>1.7</v>
      </c>
      <c r="I9" s="17">
        <v>4</v>
      </c>
      <c r="J9" s="165">
        <f t="shared" si="0"/>
        <v>-2.2999999999999998</v>
      </c>
      <c r="L9" s="9"/>
    </row>
    <row r="10" spans="2:12" x14ac:dyDescent="0.2">
      <c r="B10" s="164">
        <v>4</v>
      </c>
      <c r="D10" s="1" t="s">
        <v>36</v>
      </c>
      <c r="E10" s="143">
        <v>0</v>
      </c>
      <c r="F10" s="143">
        <v>0</v>
      </c>
      <c r="G10" s="143">
        <v>0.6</v>
      </c>
      <c r="H10" s="17">
        <v>0</v>
      </c>
      <c r="I10" s="17">
        <v>1.2</v>
      </c>
      <c r="J10" s="165">
        <f t="shared" si="0"/>
        <v>-1.2</v>
      </c>
      <c r="L10" s="9"/>
    </row>
    <row r="11" spans="2:12" x14ac:dyDescent="0.2">
      <c r="B11" s="164">
        <v>5</v>
      </c>
      <c r="D11" s="1" t="s">
        <v>38</v>
      </c>
      <c r="E11" s="143">
        <v>0.1</v>
      </c>
      <c r="F11" s="143">
        <v>0</v>
      </c>
      <c r="G11" s="143">
        <v>1.1000000000000001</v>
      </c>
      <c r="H11" s="17">
        <v>0.1</v>
      </c>
      <c r="I11" s="17">
        <v>3.3</v>
      </c>
      <c r="J11" s="165">
        <f t="shared" si="0"/>
        <v>-3.1999999999999997</v>
      </c>
      <c r="L11" s="9"/>
    </row>
    <row r="12" spans="2:12" x14ac:dyDescent="0.2">
      <c r="B12" s="164">
        <v>6</v>
      </c>
      <c r="D12" s="1" t="s">
        <v>96</v>
      </c>
      <c r="E12" s="143">
        <v>0</v>
      </c>
      <c r="F12" s="143">
        <v>-0.1</v>
      </c>
      <c r="G12" s="143">
        <v>0.1</v>
      </c>
      <c r="H12" s="17">
        <v>0</v>
      </c>
      <c r="I12" s="17">
        <v>0.30000000000000004</v>
      </c>
      <c r="J12" s="165">
        <f t="shared" si="0"/>
        <v>-0.30000000000000004</v>
      </c>
      <c r="L12" s="9"/>
    </row>
    <row r="13" spans="2:12" ht="15" x14ac:dyDescent="0.25">
      <c r="B13" s="164">
        <v>7</v>
      </c>
      <c r="D13" s="32" t="s">
        <v>42</v>
      </c>
      <c r="E13" s="166">
        <f>SUM(E7:E12)</f>
        <v>60.9</v>
      </c>
      <c r="F13" s="166">
        <f>SUM(F7:F12)</f>
        <v>14.5</v>
      </c>
      <c r="G13" s="166">
        <f>SUM(G7:G12)</f>
        <v>7.6999999999999993</v>
      </c>
      <c r="H13" s="166">
        <f t="shared" ref="H13:I13" si="1">SUM(H7:H12)</f>
        <v>60.9</v>
      </c>
      <c r="I13" s="166">
        <f t="shared" si="1"/>
        <v>51.3</v>
      </c>
      <c r="J13" s="166">
        <f t="shared" si="0"/>
        <v>9.6000000000000014</v>
      </c>
      <c r="K13" s="167">
        <f>J13/E13</f>
        <v>0.1576354679802956</v>
      </c>
      <c r="L13" s="9"/>
    </row>
    <row r="14" spans="2:12" x14ac:dyDescent="0.2">
      <c r="B14" s="164">
        <v>8</v>
      </c>
      <c r="D14" s="1" t="s">
        <v>43</v>
      </c>
      <c r="E14" s="146">
        <f>E13*0.02</f>
        <v>1.218</v>
      </c>
      <c r="F14" s="146">
        <f>F13*0.02</f>
        <v>0.28999999999999998</v>
      </c>
      <c r="G14" s="171"/>
      <c r="H14" s="17">
        <f>H13*0.02</f>
        <v>1.218</v>
      </c>
      <c r="I14" s="171">
        <v>0</v>
      </c>
      <c r="J14" s="165">
        <f t="shared" si="0"/>
        <v>1.218</v>
      </c>
      <c r="L14" s="9"/>
    </row>
    <row r="15" spans="2:12" ht="15.75" thickBot="1" x14ac:dyDescent="0.3">
      <c r="B15" s="164">
        <v>9</v>
      </c>
      <c r="D15" s="32" t="s">
        <v>97</v>
      </c>
      <c r="E15" s="168">
        <f>E14+E13</f>
        <v>62.117999999999995</v>
      </c>
      <c r="F15" s="168">
        <f>F14+F13</f>
        <v>14.79</v>
      </c>
      <c r="G15" s="168">
        <f>G14+G13</f>
        <v>7.6999999999999993</v>
      </c>
      <c r="H15" s="168">
        <f t="shared" ref="H15:I15" si="2">H14+H13</f>
        <v>62.117999999999995</v>
      </c>
      <c r="I15" s="168">
        <f t="shared" si="2"/>
        <v>51.3</v>
      </c>
      <c r="J15" s="168">
        <f>J14+J13</f>
        <v>10.818000000000001</v>
      </c>
      <c r="K15" s="169">
        <f>J15/E15</f>
        <v>0.17415241958852509</v>
      </c>
      <c r="L15" s="9"/>
    </row>
    <row r="16" spans="2:12" ht="15" thickTop="1" x14ac:dyDescent="0.2">
      <c r="B16" s="164"/>
      <c r="E16" s="146"/>
      <c r="F16" s="146"/>
      <c r="G16" s="146"/>
      <c r="H16" s="146"/>
      <c r="I16" s="146"/>
      <c r="J16" s="165"/>
      <c r="L16" s="9"/>
    </row>
    <row r="17" spans="2:12" x14ac:dyDescent="0.2">
      <c r="B17" s="164"/>
      <c r="D17" s="1"/>
      <c r="E17" s="146"/>
      <c r="F17" s="146"/>
      <c r="G17" s="146"/>
      <c r="H17" s="146"/>
      <c r="I17" s="146"/>
      <c r="J17" s="165"/>
      <c r="L17" s="9"/>
    </row>
    <row r="18" spans="2:12" ht="15.6" customHeight="1" x14ac:dyDescent="0.2">
      <c r="B18" s="18"/>
      <c r="C18" s="19"/>
      <c r="D18" s="19"/>
      <c r="E18" s="19"/>
      <c r="F18" s="19"/>
      <c r="G18" s="19"/>
      <c r="H18" s="19"/>
      <c r="I18" s="19"/>
      <c r="J18" s="19"/>
      <c r="K18" s="19"/>
      <c r="L18" s="20"/>
    </row>
    <row r="20" spans="2:12" x14ac:dyDescent="0.2">
      <c r="C20" s="80" t="s">
        <v>15</v>
      </c>
      <c r="D20" s="81"/>
    </row>
    <row r="21" spans="2:12" x14ac:dyDescent="0.2">
      <c r="C21" s="155">
        <v>3</v>
      </c>
      <c r="D21" s="147" t="s">
        <v>18</v>
      </c>
    </row>
    <row r="22" spans="2:12" x14ac:dyDescent="0.2">
      <c r="B22" s="170"/>
      <c r="C22" s="170"/>
      <c r="D22" s="170"/>
      <c r="E22" s="170"/>
      <c r="F22" s="170"/>
      <c r="G22" s="170"/>
      <c r="H22" s="170"/>
      <c r="I22" s="170"/>
      <c r="J22" s="170"/>
      <c r="K22" s="170"/>
      <c r="L22" s="170"/>
    </row>
  </sheetData>
  <pageMargins left="0.7" right="0.7" top="0.75" bottom="0.75" header="0.3" footer="0.3"/>
  <pageSetup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EB45C-E9B2-4638-8238-2D797F7815DD}">
  <sheetPr>
    <pageSetUpPr fitToPage="1"/>
  </sheetPr>
  <dimension ref="A1:K51"/>
  <sheetViews>
    <sheetView showGridLines="0" view="pageBreakPreview" zoomScaleNormal="100" zoomScaleSheetLayoutView="100" workbookViewId="0"/>
  </sheetViews>
  <sheetFormatPr defaultColWidth="9.140625" defaultRowHeight="14.25" x14ac:dyDescent="0.2"/>
  <cols>
    <col min="1" max="1" width="7.5703125" style="8" customWidth="1"/>
    <col min="2" max="2" width="4.5703125" style="8" customWidth="1"/>
    <col min="3" max="3" width="28.28515625" style="8" customWidth="1"/>
    <col min="4" max="10" width="16.7109375" style="8" customWidth="1"/>
    <col min="11" max="11" width="2.42578125" style="8" customWidth="1"/>
    <col min="12" max="12" width="3.85546875" style="8" customWidth="1"/>
    <col min="13" max="16384" width="9.140625" style="8"/>
  </cols>
  <sheetData>
    <row r="1" spans="1:11" ht="20.25" x14ac:dyDescent="0.3">
      <c r="A1" s="64"/>
      <c r="B1" s="21" t="s">
        <v>98</v>
      </c>
      <c r="D1" s="65"/>
      <c r="E1" s="65"/>
    </row>
    <row r="2" spans="1:11" ht="16.149999999999999" customHeight="1" x14ac:dyDescent="0.25">
      <c r="B2" s="66" t="s">
        <v>1</v>
      </c>
      <c r="D2" s="32"/>
      <c r="E2" s="32"/>
    </row>
    <row r="3" spans="1:11" ht="15" x14ac:dyDescent="0.25">
      <c r="B3" s="63"/>
      <c r="D3" s="32"/>
      <c r="E3" s="32"/>
    </row>
    <row r="4" spans="1:11" x14ac:dyDescent="0.2">
      <c r="B4" s="2"/>
      <c r="C4" s="5">
        <v>1</v>
      </c>
      <c r="D4" s="5">
        <v>2</v>
      </c>
      <c r="E4" s="5">
        <v>3</v>
      </c>
      <c r="F4" s="5">
        <v>4</v>
      </c>
      <c r="G4" s="5">
        <v>5</v>
      </c>
      <c r="H4" s="5">
        <v>6</v>
      </c>
      <c r="I4" s="5">
        <v>7</v>
      </c>
      <c r="J4" s="5">
        <v>8</v>
      </c>
      <c r="K4" s="6"/>
    </row>
    <row r="5" spans="1:11" x14ac:dyDescent="0.2">
      <c r="B5" s="7"/>
      <c r="D5" s="135"/>
      <c r="E5" s="135"/>
      <c r="F5" s="135"/>
      <c r="G5" s="135"/>
      <c r="H5" s="135"/>
      <c r="I5" s="213"/>
      <c r="J5" s="213"/>
      <c r="K5" s="9"/>
    </row>
    <row r="6" spans="1:11" ht="43.9" customHeight="1" x14ac:dyDescent="0.2">
      <c r="B6" s="10"/>
      <c r="C6" s="11" t="s">
        <v>99</v>
      </c>
      <c r="D6" s="160" t="s">
        <v>92</v>
      </c>
      <c r="E6" s="160" t="s">
        <v>100</v>
      </c>
      <c r="F6" s="160" t="s">
        <v>101</v>
      </c>
      <c r="G6" s="160" t="s">
        <v>25</v>
      </c>
      <c r="H6" s="160" t="s">
        <v>6</v>
      </c>
      <c r="I6" s="160" t="s">
        <v>102</v>
      </c>
      <c r="J6" s="160" t="s">
        <v>103</v>
      </c>
      <c r="K6" s="9"/>
    </row>
    <row r="7" spans="1:11" x14ac:dyDescent="0.2">
      <c r="B7" s="10">
        <v>1</v>
      </c>
      <c r="C7" s="33" t="s">
        <v>47</v>
      </c>
      <c r="D7" s="174">
        <f>'CX Portfolio Summary'!D23</f>
        <v>379.80284761400719</v>
      </c>
      <c r="E7" s="34">
        <f>'CX Portfolio Summary'!E8+'CX Portfolio Summary'!E13+'CX Portfolio Summary'!E18</f>
        <v>101.6898686855822</v>
      </c>
      <c r="F7" s="34">
        <f>'CX Portfolio Summary'!F8+'CX Portfolio Summary'!F13+'CX Portfolio Summary'!F18</f>
        <v>64.412034060005269</v>
      </c>
      <c r="G7" s="34">
        <f>'CX Portfolio Summary'!G8+'CX Portfolio Summary'!G13+'CX Portfolio Summary'!G18</f>
        <v>379.80284761400725</v>
      </c>
      <c r="H7" s="34">
        <f>'CX Portfolio Summary'!H8+'CX Portfolio Summary'!H13+'CX Portfolio Summary'!H18</f>
        <v>271.31760936000751</v>
      </c>
      <c r="I7" s="34">
        <f t="shared" ref="I7:I14" si="0">G7-H7</f>
        <v>108.48523825399974</v>
      </c>
      <c r="J7" s="156">
        <f>I7/G7</f>
        <v>0.28563566317505085</v>
      </c>
      <c r="K7" s="9"/>
    </row>
    <row r="8" spans="1:11" x14ac:dyDescent="0.2">
      <c r="B8" s="10">
        <v>2</v>
      </c>
      <c r="C8" s="33" t="s">
        <v>104</v>
      </c>
      <c r="D8" s="174">
        <f>'Dx Portfolio Summary'!D28</f>
        <v>302.53203574309651</v>
      </c>
      <c r="E8" s="34">
        <f>'Dx Portfolio Summary'!E8+'Dx Portfolio Summary'!E13+'Dx Portfolio Summary'!E18+'Dx Portfolio Summary'!E23</f>
        <v>101.15103485787209</v>
      </c>
      <c r="F8" s="34">
        <f>'Dx Portfolio Summary'!F8+'Dx Portfolio Summary'!F13+'Dx Portfolio Summary'!F18+'Dx Portfolio Summary'!F23</f>
        <v>60.498115389999938</v>
      </c>
      <c r="G8" s="34">
        <f>'Dx Portfolio Summary'!G8+'Dx Portfolio Summary'!G13+'Dx Portfolio Summary'!G18+'Dx Portfolio Summary'!G23</f>
        <v>302.53203574309657</v>
      </c>
      <c r="H8" s="34">
        <f>'Dx Portfolio Summary'!H8+'Dx Portfolio Summary'!H13+'Dx Portfolio Summary'!H18+'Dx Portfolio Summary'!H23</f>
        <v>169.6013681499999</v>
      </c>
      <c r="I8" s="34">
        <f t="shared" si="0"/>
        <v>132.93066759309667</v>
      </c>
      <c r="J8" s="156">
        <f t="shared" ref="J8:J13" si="1">I8/G8</f>
        <v>0.4393936902139462</v>
      </c>
      <c r="K8" s="9"/>
    </row>
    <row r="9" spans="1:11" x14ac:dyDescent="0.2">
      <c r="B9" s="10">
        <v>3</v>
      </c>
      <c r="C9" s="33" t="s">
        <v>105</v>
      </c>
      <c r="D9" s="174">
        <f>'Tx Portfolio Summary'!D28</f>
        <v>123.15690876937914</v>
      </c>
      <c r="E9" s="34">
        <f>'Tx Portfolio Summary'!E8+'Tx Portfolio Summary'!E13+'Tx Portfolio Summary'!E18+'Tx Portfolio Summary'!E23</f>
        <v>34.532553996531291</v>
      </c>
      <c r="F9" s="34">
        <f>'Tx Portfolio Summary'!F8+'Tx Portfolio Summary'!F13+'Tx Portfolio Summary'!F18+'Tx Portfolio Summary'!F23</f>
        <v>36.254464850000005</v>
      </c>
      <c r="G9" s="34">
        <f>'Tx Portfolio Summary'!G8+'Tx Portfolio Summary'!G13+'Tx Portfolio Summary'!G18+'Tx Portfolio Summary'!G23</f>
        <v>123.15690876937911</v>
      </c>
      <c r="H9" s="34">
        <f>'Tx Portfolio Summary'!H8+'Tx Portfolio Summary'!H13+'Tx Portfolio Summary'!H18+'Tx Portfolio Summary'!H23</f>
        <v>97.189326269999995</v>
      </c>
      <c r="I9" s="34">
        <f t="shared" si="0"/>
        <v>25.96758249937912</v>
      </c>
      <c r="J9" s="156">
        <f t="shared" si="1"/>
        <v>0.21084958009140548</v>
      </c>
      <c r="K9" s="9"/>
    </row>
    <row r="10" spans="1:11" x14ac:dyDescent="0.2">
      <c r="B10" s="10">
        <v>4</v>
      </c>
      <c r="C10" s="33" t="s">
        <v>106</v>
      </c>
      <c r="D10" s="174">
        <f>'Sub Portfolio Summary'!D22</f>
        <v>147.91780862999997</v>
      </c>
      <c r="E10" s="34">
        <f>'Sub Portfolio Summary'!E7+'Sub Portfolio Summary'!E12+'Sub Portfolio Summary'!E17</f>
        <v>49.898082012240664</v>
      </c>
      <c r="F10" s="34">
        <f>'Sub Portfolio Summary'!F7+'Sub Portfolio Summary'!F12+'Sub Portfolio Summary'!F17</f>
        <v>61.494279950000028</v>
      </c>
      <c r="G10" s="34">
        <f>'Sub Portfolio Summary'!G7+'Sub Portfolio Summary'!G12+'Sub Portfolio Summary'!G17</f>
        <v>147.91780862999997</v>
      </c>
      <c r="H10" s="34">
        <f>'Sub Portfolio Summary'!H7+'Sub Portfolio Summary'!H12+'Sub Portfolio Summary'!H17</f>
        <v>147.52200174000006</v>
      </c>
      <c r="I10" s="34">
        <f t="shared" si="0"/>
        <v>0.39580688999990343</v>
      </c>
      <c r="J10" s="156">
        <f t="shared" si="1"/>
        <v>2.6758569077369892E-3</v>
      </c>
      <c r="K10" s="9"/>
    </row>
    <row r="11" spans="1:11" x14ac:dyDescent="0.2">
      <c r="B11" s="10">
        <v>5</v>
      </c>
      <c r="C11" s="1" t="s">
        <v>107</v>
      </c>
      <c r="D11" s="174">
        <f>'CC&amp;B Portfolio Summary'!D27</f>
        <v>33.918433920000005</v>
      </c>
      <c r="E11" s="34">
        <f>'CC&amp;B Portfolio Summary'!E7+'CC&amp;B Portfolio Summary'!E12+'CC&amp;B Portfolio Summary'!E17+'CC&amp;B Portfolio Summary'!E22</f>
        <v>7.4969190100000009</v>
      </c>
      <c r="F11" s="34">
        <f>'CC&amp;B Portfolio Summary'!F7+'CC&amp;B Portfolio Summary'!F12+'CC&amp;B Portfolio Summary'!F17+'CC&amp;B Portfolio Summary'!F22</f>
        <v>7.2143980200000124</v>
      </c>
      <c r="G11" s="34">
        <f>'CC&amp;B Portfolio Summary'!G7+'CC&amp;B Portfolio Summary'!G12+'CC&amp;B Portfolio Summary'!G17+'CC&amp;B Portfolio Summary'!G22</f>
        <v>33.918433920000005</v>
      </c>
      <c r="H11" s="34">
        <f>'CC&amp;B Portfolio Summary'!H7+'CC&amp;B Portfolio Summary'!H12+'CC&amp;B Portfolio Summary'!H17+'CC&amp;B Portfolio Summary'!H22</f>
        <v>15.952225940000012</v>
      </c>
      <c r="I11" s="34">
        <f t="shared" si="0"/>
        <v>17.966207979999993</v>
      </c>
      <c r="J11" s="156">
        <f t="shared" si="1"/>
        <v>0.52968860597677003</v>
      </c>
      <c r="K11" s="9"/>
    </row>
    <row r="12" spans="1:11" x14ac:dyDescent="0.2">
      <c r="B12" s="10">
        <v>6</v>
      </c>
      <c r="C12" s="33" t="s">
        <v>108</v>
      </c>
      <c r="D12" s="174">
        <f>'Enab Portfolio Summary'!D37</f>
        <v>374.69466860095662</v>
      </c>
      <c r="E12" s="34">
        <f>'Enab Portfolio Summary'!E7+'Enab Portfolio Summary'!E12+'Enab Portfolio Summary'!E17+'Enab Portfolio Summary'!E22+'Enab Portfolio Summary'!E27+'Enab Portfolio Summary'!E32</f>
        <v>118.05935338942948</v>
      </c>
      <c r="F12" s="34">
        <f>'Enab Portfolio Summary'!F7+'Enab Portfolio Summary'!F12+'Enab Portfolio Summary'!F17+'Enab Portfolio Summary'!F22+'Enab Portfolio Summary'!F27+'Enab Portfolio Summary'!F32</f>
        <v>26.33881605000002</v>
      </c>
      <c r="G12" s="34">
        <f>'Enab Portfolio Summary'!G7+'Enab Portfolio Summary'!G12+'Enab Portfolio Summary'!G17+'Enab Portfolio Summary'!G22+'Enab Portfolio Summary'!G27+'Enab Portfolio Summary'!G32</f>
        <v>374.69466860095662</v>
      </c>
      <c r="H12" s="34">
        <f>'Enab Portfolio Summary'!H7+'Enab Portfolio Summary'!H12+'Enab Portfolio Summary'!H17+'Enab Portfolio Summary'!H22+'Enab Portfolio Summary'!H27+'Enab Portfolio Summary'!H32</f>
        <v>161.60686288999995</v>
      </c>
      <c r="I12" s="34">
        <f t="shared" si="0"/>
        <v>213.08780571095667</v>
      </c>
      <c r="J12" s="156">
        <f t="shared" si="1"/>
        <v>0.56869719152020159</v>
      </c>
      <c r="K12" s="9"/>
    </row>
    <row r="13" spans="1:11" x14ac:dyDescent="0.2">
      <c r="B13" s="10">
        <v>7</v>
      </c>
      <c r="C13" s="33" t="s">
        <v>90</v>
      </c>
      <c r="D13" s="34">
        <f>'SS Portfolio Summary'!D37</f>
        <v>32.550823689999994</v>
      </c>
      <c r="E13" s="34">
        <f>'SS Portfolio Summary'!E7+'SS Portfolio Summary'!E12+'SS Portfolio Summary'!E17+'SS Portfolio Summary'!E22+'SS Portfolio Summary'!E27+'SS Portfolio Summary'!E32</f>
        <v>3.9970128866666679</v>
      </c>
      <c r="F13" s="34">
        <f>'SS Portfolio Summary'!F7+'SS Portfolio Summary'!F12+'SS Portfolio Summary'!F17+'SS Portfolio Summary'!F22+'SS Portfolio Summary'!F27+'SS Portfolio Summary'!F32</f>
        <v>3.7799876000000001</v>
      </c>
      <c r="G13" s="34">
        <f>'SS Portfolio Summary'!G7+'SS Portfolio Summary'!G12+'SS Portfolio Summary'!G17+'SS Portfolio Summary'!G22+'SS Portfolio Summary'!G27+'SS Portfolio Summary'!G32</f>
        <v>32.550823689999994</v>
      </c>
      <c r="H13" s="34">
        <f>'SS Portfolio Summary'!H7+'SS Portfolio Summary'!H12+'SS Portfolio Summary'!H17+'SS Portfolio Summary'!H22+'SS Portfolio Summary'!H27+'SS Portfolio Summary'!H32</f>
        <v>14.373213439999999</v>
      </c>
      <c r="I13" s="34">
        <f t="shared" si="0"/>
        <v>18.177610249999994</v>
      </c>
      <c r="J13" s="156">
        <f t="shared" si="1"/>
        <v>0.55843779632477852</v>
      </c>
      <c r="K13" s="9"/>
    </row>
    <row r="14" spans="1:11" ht="15" x14ac:dyDescent="0.25">
      <c r="B14" s="10">
        <v>8</v>
      </c>
      <c r="C14" s="67" t="s">
        <v>109</v>
      </c>
      <c r="D14" s="15">
        <f>D7+D8+D9+D11+D12+D13+D10</f>
        <v>1394.5735269674396</v>
      </c>
      <c r="E14" s="15">
        <f>E7+E8+E9+E11+E12+E13+E10</f>
        <v>416.82482483832234</v>
      </c>
      <c r="F14" s="15">
        <f>F7+F8+F9+F11+F12+F13+F10</f>
        <v>259.99209592000528</v>
      </c>
      <c r="G14" s="15">
        <f t="shared" ref="G14:H14" si="2">G7+G8+G9+G11+G12+G13+G10</f>
        <v>1394.5735269674396</v>
      </c>
      <c r="H14" s="15">
        <f t="shared" si="2"/>
        <v>877.56260779000752</v>
      </c>
      <c r="I14" s="175">
        <f t="shared" si="0"/>
        <v>517.01091917743213</v>
      </c>
      <c r="J14" s="157">
        <f>I14/G14</f>
        <v>0.37073048439525069</v>
      </c>
      <c r="K14" s="9"/>
    </row>
    <row r="15" spans="1:11" x14ac:dyDescent="0.2">
      <c r="B15" s="7"/>
      <c r="D15" s="17"/>
      <c r="K15" s="9"/>
    </row>
    <row r="16" spans="1:11" x14ac:dyDescent="0.2">
      <c r="B16" s="18"/>
      <c r="C16" s="19"/>
      <c r="D16" s="19"/>
      <c r="E16" s="17"/>
      <c r="F16" s="19"/>
      <c r="G16" s="19"/>
      <c r="H16" s="19"/>
      <c r="I16" s="19"/>
      <c r="J16" s="19"/>
      <c r="K16" s="20"/>
    </row>
    <row r="17" spans="2:9" x14ac:dyDescent="0.2">
      <c r="E17" s="4"/>
    </row>
    <row r="18" spans="2:9" x14ac:dyDescent="0.2">
      <c r="B18" s="80" t="s">
        <v>15</v>
      </c>
      <c r="C18" s="81"/>
      <c r="D18" s="68"/>
      <c r="E18" s="68"/>
    </row>
    <row r="19" spans="2:9" x14ac:dyDescent="0.2">
      <c r="B19" s="155">
        <v>3</v>
      </c>
      <c r="C19" s="147" t="s">
        <v>18</v>
      </c>
      <c r="D19" s="68"/>
      <c r="E19" s="68"/>
    </row>
    <row r="20" spans="2:9" x14ac:dyDescent="0.2">
      <c r="D20" s="68"/>
      <c r="E20" s="68"/>
    </row>
    <row r="21" spans="2:9" x14ac:dyDescent="0.2">
      <c r="D21" s="68"/>
      <c r="E21" s="68"/>
    </row>
    <row r="22" spans="2:9" x14ac:dyDescent="0.2">
      <c r="D22" s="171"/>
      <c r="E22" s="171"/>
      <c r="F22" s="171"/>
      <c r="G22" s="171"/>
      <c r="H22" s="171"/>
      <c r="I22" s="171"/>
    </row>
    <row r="23" spans="2:9" x14ac:dyDescent="0.2">
      <c r="D23" s="68"/>
      <c r="E23" s="68"/>
    </row>
    <row r="24" spans="2:9" x14ac:dyDescent="0.2">
      <c r="D24" s="68"/>
      <c r="E24" s="68"/>
    </row>
    <row r="25" spans="2:9" x14ac:dyDescent="0.2">
      <c r="D25" s="68"/>
      <c r="E25" s="68"/>
    </row>
    <row r="26" spans="2:9" x14ac:dyDescent="0.2">
      <c r="D26" s="68"/>
      <c r="E26" s="68"/>
    </row>
    <row r="27" spans="2:9" x14ac:dyDescent="0.2">
      <c r="D27" s="68"/>
      <c r="E27" s="68"/>
    </row>
    <row r="28" spans="2:9" x14ac:dyDescent="0.2">
      <c r="D28" s="68"/>
      <c r="E28" s="68"/>
    </row>
    <row r="29" spans="2:9" x14ac:dyDescent="0.2">
      <c r="D29" s="68"/>
      <c r="E29" s="68"/>
    </row>
    <row r="30" spans="2:9" x14ac:dyDescent="0.2">
      <c r="D30" s="68"/>
      <c r="E30" s="68"/>
    </row>
    <row r="31" spans="2:9" x14ac:dyDescent="0.2">
      <c r="D31" s="68"/>
      <c r="E31" s="68"/>
    </row>
    <row r="32" spans="2:9" x14ac:dyDescent="0.2">
      <c r="D32" s="68"/>
      <c r="E32" s="68"/>
    </row>
    <row r="33" spans="4:5" x14ac:dyDescent="0.2">
      <c r="D33" s="68"/>
      <c r="E33" s="68"/>
    </row>
    <row r="34" spans="4:5" x14ac:dyDescent="0.2">
      <c r="D34" s="68"/>
      <c r="E34" s="68"/>
    </row>
    <row r="35" spans="4:5" x14ac:dyDescent="0.2">
      <c r="D35" s="68"/>
      <c r="E35" s="68"/>
    </row>
    <row r="36" spans="4:5" x14ac:dyDescent="0.2">
      <c r="D36" s="68"/>
      <c r="E36" s="68"/>
    </row>
    <row r="37" spans="4:5" x14ac:dyDescent="0.2">
      <c r="D37" s="68"/>
      <c r="E37" s="68"/>
    </row>
    <row r="38" spans="4:5" x14ac:dyDescent="0.2">
      <c r="D38" s="68"/>
      <c r="E38" s="68"/>
    </row>
    <row r="39" spans="4:5" x14ac:dyDescent="0.2">
      <c r="D39" s="68"/>
      <c r="E39" s="68"/>
    </row>
    <row r="40" spans="4:5" x14ac:dyDescent="0.2">
      <c r="D40" s="68"/>
      <c r="E40" s="68"/>
    </row>
    <row r="41" spans="4:5" x14ac:dyDescent="0.2">
      <c r="D41" s="68"/>
      <c r="E41" s="68"/>
    </row>
    <row r="42" spans="4:5" x14ac:dyDescent="0.2">
      <c r="D42" s="68"/>
      <c r="E42" s="68"/>
    </row>
    <row r="43" spans="4:5" x14ac:dyDescent="0.2">
      <c r="D43" s="68"/>
      <c r="E43" s="68"/>
    </row>
    <row r="44" spans="4:5" x14ac:dyDescent="0.2">
      <c r="D44" s="68"/>
      <c r="E44" s="68"/>
    </row>
    <row r="45" spans="4:5" x14ac:dyDescent="0.2">
      <c r="D45" s="68"/>
      <c r="E45" s="68"/>
    </row>
    <row r="46" spans="4:5" x14ac:dyDescent="0.2">
      <c r="D46" s="68"/>
      <c r="E46" s="68"/>
    </row>
    <row r="47" spans="4:5" x14ac:dyDescent="0.2">
      <c r="D47" s="68"/>
      <c r="E47" s="68"/>
    </row>
    <row r="48" spans="4:5" x14ac:dyDescent="0.2">
      <c r="D48" s="68"/>
      <c r="E48" s="68"/>
    </row>
    <row r="49" spans="4:5" x14ac:dyDescent="0.2">
      <c r="D49" s="68"/>
      <c r="E49" s="68"/>
    </row>
    <row r="50" spans="4:5" x14ac:dyDescent="0.2">
      <c r="D50" s="68"/>
      <c r="E50" s="68"/>
    </row>
    <row r="51" spans="4:5" x14ac:dyDescent="0.2">
      <c r="D51" s="68"/>
      <c r="E51" s="68"/>
    </row>
  </sheetData>
  <mergeCells count="1">
    <mergeCell ref="I5:J5"/>
  </mergeCells>
  <pageMargins left="0.25" right="0.25" top="0.75" bottom="0.75" header="0.3" footer="0.3"/>
  <pageSetup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32152c-c9ad-4ac6-9a58-132af6a69970">
      <Terms xmlns="http://schemas.microsoft.com/office/infopath/2007/PartnerControls"/>
    </lcf76f155ced4ddcb4097134ff3c332f>
    <TaxCatchAll xmlns="32f3a428-6f88-4a3b-a56e-a51f3802cd3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AB23D9C84214790ED70E10E12D3CF" ma:contentTypeVersion="14" ma:contentTypeDescription="Create a new document." ma:contentTypeScope="" ma:versionID="c6bfdc84d0e289c60f3533e13bebc182">
  <xsd:schema xmlns:xsd="http://www.w3.org/2001/XMLSchema" xmlns:xs="http://www.w3.org/2001/XMLSchema" xmlns:p="http://schemas.microsoft.com/office/2006/metadata/properties" xmlns:ns2="0932152c-c9ad-4ac6-9a58-132af6a69970" xmlns:ns3="5e1628cc-a815-47df-b5ad-ee310ca8d5b1" xmlns:ns4="32f3a428-6f88-4a3b-a56e-a51f3802cd3a" targetNamespace="http://schemas.microsoft.com/office/2006/metadata/properties" ma:root="true" ma:fieldsID="7a4a6b234e3ba836a59fee8894d7cc4f" ns2:_="" ns3:_="" ns4:_="">
    <xsd:import namespace="0932152c-c9ad-4ac6-9a58-132af6a69970"/>
    <xsd:import namespace="5e1628cc-a815-47df-b5ad-ee310ca8d5b1"/>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2152c-c9ad-4ac6-9a58-132af6a699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1628cc-a815-47df-b5ad-ee310ca8d5b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627141-F1A4-432B-BDDD-678F8A28F4DC}">
  <ds:schemaRefs>
    <ds:schemaRef ds:uri="http://schemas.microsoft.com/sharepoint/v3/contenttype/forms"/>
  </ds:schemaRefs>
</ds:datastoreItem>
</file>

<file path=customXml/itemProps2.xml><?xml version="1.0" encoding="utf-8"?>
<ds:datastoreItem xmlns:ds="http://schemas.openxmlformats.org/officeDocument/2006/customXml" ds:itemID="{14E7379F-1366-4B7C-B609-370F4F1F156D}">
  <ds:schemaRefs>
    <ds:schemaRef ds:uri="http://www.w3.org/XML/1998/namespace"/>
    <ds:schemaRef ds:uri="32f3a428-6f88-4a3b-a56e-a51f3802cd3a"/>
    <ds:schemaRef ds:uri="0932152c-c9ad-4ac6-9a58-132af6a69970"/>
    <ds:schemaRef ds:uri="5e1628cc-a815-47df-b5ad-ee310ca8d5b1"/>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6A8AE34-CC89-416A-A77D-7862E2958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2152c-c9ad-4ac6-9a58-132af6a69970"/>
    <ds:schemaRef ds:uri="5e1628cc-a815-47df-b5ad-ee310ca8d5b1"/>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Summary</vt:lpstr>
      <vt:lpstr>T&amp;D Op Exp-Total</vt:lpstr>
      <vt:lpstr>T&amp;D Op Exp - CE</vt:lpstr>
      <vt:lpstr>T&amp;D Op Exp - Ops</vt:lpstr>
      <vt:lpstr>T&amp;D Op Exp - UT</vt:lpstr>
      <vt:lpstr>T&amp;D Op Exp - SS</vt:lpstr>
      <vt:lpstr>Shared Services</vt:lpstr>
      <vt:lpstr>Impr. Portfolio Summary - YTD</vt:lpstr>
      <vt:lpstr>Imp Port - Capital</vt:lpstr>
      <vt:lpstr>CX Portfolio Summary</vt:lpstr>
      <vt:lpstr>Dx Portfolio Summary</vt:lpstr>
      <vt:lpstr>Tx Portfolio Summary</vt:lpstr>
      <vt:lpstr>Sub Portfolio Summary</vt:lpstr>
      <vt:lpstr>CC&amp;B Portfolio Summary</vt:lpstr>
      <vt:lpstr>Enab Portfolio Summary</vt:lpstr>
      <vt:lpstr>SS Portfolio Summary</vt:lpstr>
      <vt:lpstr>'CC&amp;B Portfolio Summary'!Print_Area</vt:lpstr>
      <vt:lpstr>'CX Portfolio Summary'!Print_Area</vt:lpstr>
      <vt:lpstr>'Dx Portfolio Summary'!Print_Area</vt:lpstr>
      <vt:lpstr>'Enab Portfolio Summary'!Print_Area</vt:lpstr>
      <vt:lpstr>'Imp Port - Capital'!Print_Area</vt:lpstr>
      <vt:lpstr>'Impr. Portfolio Summary - YTD'!Print_Area</vt:lpstr>
      <vt:lpstr>'Shared Services'!Print_Area</vt:lpstr>
      <vt:lpstr>'SS Portfolio Summary'!Print_Area</vt:lpstr>
      <vt:lpstr>'Sub Portfolio Summary'!Print_Area</vt:lpstr>
      <vt:lpstr>Summary!Print_Area</vt:lpstr>
      <vt:lpstr>'T&amp;D Op Exp - CE'!Print_Area</vt:lpstr>
      <vt:lpstr>'T&amp;D Op Exp - Ops'!Print_Area</vt:lpstr>
      <vt:lpstr>'T&amp;D Op Exp - SS'!Print_Area</vt:lpstr>
      <vt:lpstr>'T&amp;D Op Exp - UT'!Print_Area</vt:lpstr>
      <vt:lpstr>'T&amp;D Op Exp-Total'!Print_Area</vt:lpstr>
      <vt:lpstr>'Tx Portfolio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X Garcia Lopez</dc:creator>
  <cp:keywords/>
  <dc:description/>
  <cp:lastModifiedBy>Maribel Cruz de Jesús</cp:lastModifiedBy>
  <cp:revision/>
  <cp:lastPrinted>2025-08-15T12:17:54Z</cp:lastPrinted>
  <dcterms:created xsi:type="dcterms:W3CDTF">2022-03-29T15:08:02Z</dcterms:created>
  <dcterms:modified xsi:type="dcterms:W3CDTF">2025-08-15T12:18:13Z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0x01010040CAB23D9C84214790ED70E10E12D3CF</vt:lpwstr>
  </property>
  <property fmtid="{D5CDD505-2E9C-101B-9397-08002B2CF9AE}" pid="3" name="MediaServiceImageTags">
    <vt:lpwstr/>
  </property>
</Properties>
</file>