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jrsppr-my.sharepoint.com/personal/mcruz_jrsp_pr_gov/Documents/"/>
    </mc:Choice>
  </mc:AlternateContent>
  <xr:revisionPtr revIDLastSave="0" documentId="8_{495C4A2B-1134-4C56-90B5-0EAAE40B7E03}" xr6:coauthVersionLast="47" xr6:coauthVersionMax="47" xr10:uidLastSave="{00000000-0000-0000-0000-000000000000}"/>
  <bookViews>
    <workbookView xWindow="12645" yWindow="3345" windowWidth="14310" windowHeight="11295" activeTab="2" xr2:uid="{033AAE52-7523-4023-A5A9-83DA46F4A569}"/>
  </bookViews>
  <sheets>
    <sheet name="Monthly" sheetId="1" r:id="rId1"/>
    <sheet name="Quarterly" sheetId="2" r:id="rId2"/>
    <sheet name="Graphics" sheetId="5" r:id="rId3"/>
    <sheet name="Customer Exchange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AA52" i="1" l="1"/>
  <c r="AF52" i="1"/>
  <c r="AJ52" i="1"/>
  <c r="AI52" i="1"/>
  <c r="AH52" i="1"/>
  <c r="AG52" i="1"/>
  <c r="V52" i="1"/>
  <c r="Q52" i="1"/>
  <c r="L52" i="1"/>
  <c r="G52" i="1"/>
  <c r="AJ51" i="1"/>
  <c r="AI51" i="1"/>
  <c r="AH51" i="1"/>
  <c r="AG51" i="1"/>
  <c r="AF51" i="1"/>
  <c r="AA51" i="1"/>
  <c r="V51" i="1"/>
  <c r="Q51" i="1"/>
  <c r="L51" i="1"/>
  <c r="G51" i="1"/>
  <c r="AC19" i="2"/>
  <c r="AD19" i="2"/>
  <c r="AE19" i="2"/>
  <c r="AB19" i="2"/>
  <c r="X19" i="2"/>
  <c r="Y19" i="2"/>
  <c r="Z19" i="2"/>
  <c r="W19" i="2"/>
  <c r="S19" i="2"/>
  <c r="T19" i="2"/>
  <c r="U19" i="2"/>
  <c r="R19" i="2"/>
  <c r="N19" i="2"/>
  <c r="O19" i="2"/>
  <c r="P19" i="2"/>
  <c r="M19" i="2"/>
  <c r="I19" i="2"/>
  <c r="J19" i="2"/>
  <c r="K19" i="2"/>
  <c r="H19" i="2"/>
  <c r="D19" i="2"/>
  <c r="E19" i="2"/>
  <c r="F19" i="2"/>
  <c r="C19" i="2"/>
  <c r="AJ50" i="1"/>
  <c r="AI50" i="1"/>
  <c r="AH50" i="1"/>
  <c r="AG50" i="1"/>
  <c r="AF50" i="1"/>
  <c r="AA50" i="1"/>
  <c r="V50" i="1"/>
  <c r="Q50" i="1"/>
  <c r="L50" i="1"/>
  <c r="G50" i="1"/>
  <c r="AC18" i="2"/>
  <c r="AD18" i="2"/>
  <c r="AE18" i="2"/>
  <c r="AB18" i="2"/>
  <c r="X18" i="2"/>
  <c r="Y18" i="2"/>
  <c r="Z18" i="2"/>
  <c r="W18" i="2"/>
  <c r="S18" i="2"/>
  <c r="T18" i="2"/>
  <c r="U18" i="2"/>
  <c r="R18" i="2"/>
  <c r="N18" i="2"/>
  <c r="O18" i="2"/>
  <c r="P18" i="2"/>
  <c r="M18" i="2"/>
  <c r="K18" i="2"/>
  <c r="J18" i="2"/>
  <c r="I18" i="2"/>
  <c r="H18" i="2"/>
  <c r="F18" i="2"/>
  <c r="E18" i="2"/>
  <c r="D18" i="2"/>
  <c r="C18" i="2"/>
  <c r="Q47" i="1"/>
  <c r="Q48" i="1"/>
  <c r="Q49" i="1"/>
  <c r="V47" i="1"/>
  <c r="V48" i="1"/>
  <c r="V49" i="1"/>
  <c r="AG47" i="1"/>
  <c r="AH47" i="1"/>
  <c r="AI47" i="1"/>
  <c r="AJ47" i="1"/>
  <c r="AG48" i="1"/>
  <c r="AH48" i="1"/>
  <c r="AI48" i="1"/>
  <c r="AJ48" i="1"/>
  <c r="AG49" i="1"/>
  <c r="AH49" i="1"/>
  <c r="AI49" i="1"/>
  <c r="AJ49" i="1"/>
  <c r="AF47" i="1"/>
  <c r="AF48" i="1"/>
  <c r="AF49" i="1"/>
  <c r="AA47" i="1"/>
  <c r="AA48" i="1"/>
  <c r="AA49" i="1"/>
  <c r="L47" i="1"/>
  <c r="L48" i="1"/>
  <c r="L49" i="1"/>
  <c r="G47" i="1"/>
  <c r="G48" i="1"/>
  <c r="G49" i="1"/>
  <c r="AC16" i="2"/>
  <c r="AD16" i="2"/>
  <c r="AE16" i="2"/>
  <c r="AC17" i="2"/>
  <c r="AD17" i="2"/>
  <c r="AE17" i="2"/>
  <c r="AB17" i="2"/>
  <c r="AB16" i="2"/>
  <c r="X16" i="2"/>
  <c r="Y16" i="2"/>
  <c r="Z16" i="2"/>
  <c r="X17" i="2"/>
  <c r="Y17" i="2"/>
  <c r="Z17" i="2"/>
  <c r="W17" i="2"/>
  <c r="W16" i="2"/>
  <c r="S16" i="2"/>
  <c r="T16" i="2"/>
  <c r="U16" i="2"/>
  <c r="S17" i="2"/>
  <c r="T17" i="2"/>
  <c r="U17" i="2"/>
  <c r="R17" i="2"/>
  <c r="R16" i="2"/>
  <c r="N16" i="2"/>
  <c r="O16" i="2"/>
  <c r="P16" i="2"/>
  <c r="N17" i="2"/>
  <c r="O17" i="2"/>
  <c r="P17" i="2"/>
  <c r="M17" i="2"/>
  <c r="M16" i="2"/>
  <c r="I16" i="2"/>
  <c r="J16" i="2"/>
  <c r="K16" i="2"/>
  <c r="I17" i="2"/>
  <c r="J17" i="2"/>
  <c r="K17" i="2"/>
  <c r="H17" i="2"/>
  <c r="H16" i="2"/>
  <c r="D17" i="2"/>
  <c r="E17" i="2"/>
  <c r="F17" i="2"/>
  <c r="D16" i="2"/>
  <c r="E16" i="2"/>
  <c r="F16" i="2"/>
  <c r="C17" i="2"/>
  <c r="C16" i="2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L46" i="1"/>
  <c r="AG41" i="1"/>
  <c r="AH41" i="1"/>
  <c r="AI41" i="1"/>
  <c r="AJ41" i="1"/>
  <c r="AG42" i="1"/>
  <c r="AH42" i="1"/>
  <c r="AI42" i="1"/>
  <c r="AJ42" i="1"/>
  <c r="AG43" i="1"/>
  <c r="AH43" i="1"/>
  <c r="AI43" i="1"/>
  <c r="AJ43" i="1"/>
  <c r="AG44" i="1"/>
  <c r="AH44" i="1"/>
  <c r="AI44" i="1"/>
  <c r="AJ44" i="1"/>
  <c r="AG45" i="1"/>
  <c r="AH45" i="1"/>
  <c r="AI45" i="1"/>
  <c r="AJ45" i="1"/>
  <c r="AG46" i="1"/>
  <c r="AH46" i="1"/>
  <c r="AI46" i="1"/>
  <c r="AJ46" i="1"/>
  <c r="AF41" i="1"/>
  <c r="AF42" i="1"/>
  <c r="AF43" i="1"/>
  <c r="AF44" i="1"/>
  <c r="AF45" i="1"/>
  <c r="AF46" i="1"/>
  <c r="AA41" i="1"/>
  <c r="AA42" i="1"/>
  <c r="AA43" i="1"/>
  <c r="AA44" i="1"/>
  <c r="AA45" i="1"/>
  <c r="AA46" i="1"/>
  <c r="V41" i="1"/>
  <c r="V42" i="1"/>
  <c r="V43" i="1"/>
  <c r="V44" i="1"/>
  <c r="V45" i="1"/>
  <c r="V46" i="1"/>
  <c r="Q41" i="1"/>
  <c r="Q42" i="1"/>
  <c r="Q43" i="1"/>
  <c r="Q44" i="1"/>
  <c r="Q45" i="1"/>
  <c r="Q46" i="1"/>
  <c r="D15" i="2"/>
  <c r="E15" i="2"/>
  <c r="F15" i="2"/>
  <c r="AC15" i="2"/>
  <c r="AD15" i="2"/>
  <c r="AE15" i="2"/>
  <c r="AB15" i="2"/>
  <c r="X15" i="2"/>
  <c r="Y15" i="2"/>
  <c r="Z15" i="2"/>
  <c r="W15" i="2"/>
  <c r="S15" i="2"/>
  <c r="T15" i="2"/>
  <c r="U15" i="2"/>
  <c r="R15" i="2"/>
  <c r="N15" i="2"/>
  <c r="O15" i="2"/>
  <c r="P15" i="2"/>
  <c r="M15" i="2"/>
  <c r="I15" i="2"/>
  <c r="J15" i="2"/>
  <c r="K15" i="2"/>
  <c r="H15" i="2"/>
  <c r="C15" i="2"/>
  <c r="AG39" i="1"/>
  <c r="AH39" i="1"/>
  <c r="AI39" i="1"/>
  <c r="AJ39" i="1"/>
  <c r="AG40" i="1"/>
  <c r="AH40" i="1"/>
  <c r="AI40" i="1"/>
  <c r="AJ40" i="1"/>
  <c r="AF39" i="1"/>
  <c r="AF40" i="1"/>
  <c r="AA38" i="1"/>
  <c r="AA39" i="1"/>
  <c r="AA40" i="1"/>
  <c r="V36" i="1"/>
  <c r="V37" i="1"/>
  <c r="V38" i="1"/>
  <c r="V39" i="1"/>
  <c r="V40" i="1"/>
  <c r="Q39" i="1"/>
  <c r="Q40" i="1"/>
  <c r="Q35" i="1"/>
  <c r="Q36" i="1"/>
  <c r="Q37" i="1"/>
  <c r="Q38" i="1"/>
  <c r="B40" i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AG38" i="1"/>
  <c r="AH38" i="1"/>
  <c r="AI38" i="1"/>
  <c r="AJ38" i="1"/>
  <c r="AF38" i="1"/>
  <c r="AE14" i="2"/>
  <c r="AD14" i="2"/>
  <c r="AC14" i="2"/>
  <c r="AB14" i="2"/>
  <c r="Z14" i="2"/>
  <c r="Y14" i="2"/>
  <c r="X14" i="2"/>
  <c r="W14" i="2"/>
  <c r="U14" i="2"/>
  <c r="T14" i="2"/>
  <c r="S14" i="2"/>
  <c r="R14" i="2"/>
  <c r="AE13" i="2"/>
  <c r="AD13" i="2"/>
  <c r="AC13" i="2"/>
  <c r="AB13" i="2"/>
  <c r="Z13" i="2"/>
  <c r="Y13" i="2"/>
  <c r="X13" i="2"/>
  <c r="W13" i="2"/>
  <c r="U13" i="2"/>
  <c r="T13" i="2"/>
  <c r="S13" i="2"/>
  <c r="R13" i="2"/>
  <c r="AE12" i="2"/>
  <c r="AD12" i="2"/>
  <c r="AC12" i="2"/>
  <c r="AB12" i="2"/>
  <c r="Z12" i="2"/>
  <c r="Y12" i="2"/>
  <c r="X12" i="2"/>
  <c r="W12" i="2"/>
  <c r="U12" i="2"/>
  <c r="T12" i="2"/>
  <c r="S12" i="2"/>
  <c r="R12" i="2"/>
  <c r="AE11" i="2"/>
  <c r="AD11" i="2"/>
  <c r="AC11" i="2"/>
  <c r="AB11" i="2"/>
  <c r="Z11" i="2"/>
  <c r="Y11" i="2"/>
  <c r="X11" i="2"/>
  <c r="W11" i="2"/>
  <c r="U11" i="2"/>
  <c r="T11" i="2"/>
  <c r="S11" i="2"/>
  <c r="R11" i="2"/>
  <c r="AE10" i="2"/>
  <c r="AD10" i="2"/>
  <c r="AC10" i="2"/>
  <c r="AB10" i="2"/>
  <c r="Z10" i="2"/>
  <c r="Y10" i="2"/>
  <c r="X10" i="2"/>
  <c r="W10" i="2"/>
  <c r="U10" i="2"/>
  <c r="T10" i="2"/>
  <c r="S10" i="2"/>
  <c r="R10" i="2"/>
  <c r="AE9" i="2"/>
  <c r="AD9" i="2"/>
  <c r="AC9" i="2"/>
  <c r="AB9" i="2"/>
  <c r="Z9" i="2"/>
  <c r="Y9" i="2"/>
  <c r="X9" i="2"/>
  <c r="W9" i="2"/>
  <c r="U9" i="2"/>
  <c r="T9" i="2"/>
  <c r="S9" i="2"/>
  <c r="R9" i="2"/>
  <c r="AE8" i="2"/>
  <c r="AD8" i="2"/>
  <c r="AC8" i="2"/>
  <c r="AB8" i="2"/>
  <c r="Z8" i="2"/>
  <c r="Y8" i="2"/>
  <c r="X8" i="2"/>
  <c r="W8" i="2"/>
  <c r="U8" i="2"/>
  <c r="T8" i="2"/>
  <c r="S8" i="2"/>
  <c r="R8" i="2"/>
  <c r="AE7" i="2"/>
  <c r="AD7" i="2"/>
  <c r="AC7" i="2"/>
  <c r="AB7" i="2"/>
  <c r="Z7" i="2"/>
  <c r="Y7" i="2"/>
  <c r="X7" i="2"/>
  <c r="W7" i="2"/>
  <c r="U7" i="2"/>
  <c r="T7" i="2"/>
  <c r="S7" i="2"/>
  <c r="R7" i="2"/>
  <c r="AE6" i="2"/>
  <c r="AD6" i="2"/>
  <c r="AC6" i="2"/>
  <c r="AB6" i="2"/>
  <c r="Z6" i="2"/>
  <c r="Y6" i="2"/>
  <c r="X6" i="2"/>
  <c r="W6" i="2"/>
  <c r="U6" i="2"/>
  <c r="T6" i="2"/>
  <c r="S6" i="2"/>
  <c r="R6" i="2"/>
  <c r="AE5" i="2"/>
  <c r="AD5" i="2"/>
  <c r="AC5" i="2"/>
  <c r="AB5" i="2"/>
  <c r="Z5" i="2"/>
  <c r="Y5" i="2"/>
  <c r="X5" i="2"/>
  <c r="W5" i="2"/>
  <c r="U5" i="2"/>
  <c r="T5" i="2"/>
  <c r="S5" i="2"/>
  <c r="R5" i="2"/>
  <c r="AE4" i="2"/>
  <c r="AD4" i="2"/>
  <c r="AC4" i="2"/>
  <c r="AB4" i="2"/>
  <c r="Z4" i="2"/>
  <c r="Y4" i="2"/>
  <c r="X4" i="2"/>
  <c r="W4" i="2"/>
  <c r="U4" i="2"/>
  <c r="T4" i="2"/>
  <c r="S4" i="2"/>
  <c r="R4" i="2"/>
  <c r="C4" i="2"/>
  <c r="C14" i="2"/>
  <c r="C13" i="2"/>
  <c r="C12" i="2"/>
  <c r="C11" i="2"/>
  <c r="C10" i="2"/>
  <c r="C9" i="2"/>
  <c r="C8" i="2"/>
  <c r="C7" i="2"/>
  <c r="C6" i="2"/>
  <c r="C5" i="2"/>
  <c r="P14" i="2"/>
  <c r="O14" i="2"/>
  <c r="N14" i="2"/>
  <c r="M14" i="2"/>
  <c r="K14" i="2"/>
  <c r="J14" i="2"/>
  <c r="I14" i="2"/>
  <c r="H14" i="2"/>
  <c r="F14" i="2"/>
  <c r="E14" i="2"/>
  <c r="D14" i="2"/>
  <c r="P13" i="2"/>
  <c r="O13" i="2"/>
  <c r="N13" i="2"/>
  <c r="M13" i="2"/>
  <c r="K13" i="2"/>
  <c r="J13" i="2"/>
  <c r="I13" i="2"/>
  <c r="H13" i="2"/>
  <c r="F13" i="2"/>
  <c r="E13" i="2"/>
  <c r="D13" i="2"/>
  <c r="P12" i="2"/>
  <c r="O12" i="2"/>
  <c r="N12" i="2"/>
  <c r="M12" i="2"/>
  <c r="K12" i="2"/>
  <c r="J12" i="2"/>
  <c r="I12" i="2"/>
  <c r="H12" i="2"/>
  <c r="F12" i="2"/>
  <c r="E12" i="2"/>
  <c r="D12" i="2"/>
  <c r="P11" i="2"/>
  <c r="O11" i="2"/>
  <c r="N11" i="2"/>
  <c r="M11" i="2"/>
  <c r="K11" i="2"/>
  <c r="J11" i="2"/>
  <c r="I11" i="2"/>
  <c r="H11" i="2"/>
  <c r="F11" i="2"/>
  <c r="E11" i="2"/>
  <c r="D11" i="2"/>
  <c r="P10" i="2"/>
  <c r="O10" i="2"/>
  <c r="N10" i="2"/>
  <c r="M10" i="2"/>
  <c r="K10" i="2"/>
  <c r="J10" i="2"/>
  <c r="I10" i="2"/>
  <c r="H10" i="2"/>
  <c r="F10" i="2"/>
  <c r="E10" i="2"/>
  <c r="D10" i="2"/>
  <c r="P9" i="2"/>
  <c r="O9" i="2"/>
  <c r="N9" i="2"/>
  <c r="M9" i="2"/>
  <c r="K9" i="2"/>
  <c r="J9" i="2"/>
  <c r="I9" i="2"/>
  <c r="H9" i="2"/>
  <c r="F9" i="2"/>
  <c r="E9" i="2"/>
  <c r="D9" i="2"/>
  <c r="P8" i="2"/>
  <c r="O8" i="2"/>
  <c r="N8" i="2"/>
  <c r="M8" i="2"/>
  <c r="K8" i="2"/>
  <c r="J8" i="2"/>
  <c r="I8" i="2"/>
  <c r="H8" i="2"/>
  <c r="F8" i="2"/>
  <c r="E8" i="2"/>
  <c r="D8" i="2"/>
  <c r="P7" i="2"/>
  <c r="O7" i="2"/>
  <c r="N7" i="2"/>
  <c r="M7" i="2"/>
  <c r="K7" i="2"/>
  <c r="J7" i="2"/>
  <c r="I7" i="2"/>
  <c r="H7" i="2"/>
  <c r="F7" i="2"/>
  <c r="E7" i="2"/>
  <c r="D7" i="2"/>
  <c r="P6" i="2"/>
  <c r="O6" i="2"/>
  <c r="N6" i="2"/>
  <c r="M6" i="2"/>
  <c r="K6" i="2"/>
  <c r="J6" i="2"/>
  <c r="I6" i="2"/>
  <c r="H6" i="2"/>
  <c r="F6" i="2"/>
  <c r="E6" i="2"/>
  <c r="D6" i="2"/>
  <c r="P5" i="2"/>
  <c r="O5" i="2"/>
  <c r="N5" i="2"/>
  <c r="M5" i="2"/>
  <c r="K5" i="2"/>
  <c r="J5" i="2"/>
  <c r="I5" i="2"/>
  <c r="H5" i="2"/>
  <c r="F5" i="2"/>
  <c r="E5" i="2"/>
  <c r="D5" i="2"/>
  <c r="P4" i="2"/>
  <c r="O4" i="2"/>
  <c r="N4" i="2"/>
  <c r="M4" i="2"/>
  <c r="K4" i="2"/>
  <c r="J4" i="2"/>
  <c r="I4" i="2"/>
  <c r="H4" i="2"/>
  <c r="F4" i="2"/>
  <c r="E4" i="2"/>
  <c r="D4" i="2"/>
  <c r="BF22" i="2"/>
  <c r="BF41" i="2" s="1"/>
  <c r="BA22" i="2"/>
  <c r="BA41" i="2" s="1"/>
  <c r="AV22" i="2"/>
  <c r="AV41" i="2" s="1"/>
  <c r="AQ22" i="2"/>
  <c r="AQ41" i="2" s="1"/>
  <c r="AL22" i="2"/>
  <c r="AL41" i="2" s="1"/>
  <c r="AG22" i="2"/>
  <c r="AG41" i="2" s="1"/>
  <c r="AB22" i="2"/>
  <c r="AB41" i="2" s="1"/>
  <c r="W22" i="2"/>
  <c r="W41" i="2" s="1"/>
  <c r="R22" i="2"/>
  <c r="R41" i="2" s="1"/>
  <c r="M22" i="2"/>
  <c r="M41" i="2" s="1"/>
  <c r="H22" i="2"/>
  <c r="H41" i="2" s="1"/>
  <c r="C22" i="2"/>
  <c r="C41" i="2" s="1"/>
  <c r="AH5" i="1"/>
  <c r="AI5" i="1"/>
  <c r="AJ5" i="1"/>
  <c r="AH6" i="1"/>
  <c r="AI6" i="1"/>
  <c r="AJ6" i="1"/>
  <c r="AH7" i="1"/>
  <c r="AI7" i="1"/>
  <c r="AJ7" i="1"/>
  <c r="AH8" i="1"/>
  <c r="AI8" i="1"/>
  <c r="AJ8" i="1"/>
  <c r="AH9" i="1"/>
  <c r="AI9" i="1"/>
  <c r="AJ9" i="1"/>
  <c r="AH10" i="1"/>
  <c r="AI10" i="1"/>
  <c r="AJ10" i="1"/>
  <c r="AH11" i="1"/>
  <c r="AI11" i="1"/>
  <c r="AJ11" i="1"/>
  <c r="AH12" i="1"/>
  <c r="AI12" i="1"/>
  <c r="AJ12" i="1"/>
  <c r="AH13" i="1"/>
  <c r="AI13" i="1"/>
  <c r="AJ13" i="1"/>
  <c r="AH14" i="1"/>
  <c r="AI14" i="1"/>
  <c r="AJ14" i="1"/>
  <c r="AH15" i="1"/>
  <c r="AI15" i="1"/>
  <c r="AJ15" i="1"/>
  <c r="AH16" i="1"/>
  <c r="AI16" i="1"/>
  <c r="AJ16" i="1"/>
  <c r="AH17" i="1"/>
  <c r="AI17" i="1"/>
  <c r="AJ17" i="1"/>
  <c r="AH18" i="1"/>
  <c r="AI18" i="1"/>
  <c r="AJ18" i="1"/>
  <c r="AH19" i="1"/>
  <c r="AI19" i="1"/>
  <c r="AJ19" i="1"/>
  <c r="AH20" i="1"/>
  <c r="AI20" i="1"/>
  <c r="AJ20" i="1"/>
  <c r="AH21" i="1"/>
  <c r="AI21" i="1"/>
  <c r="AJ21" i="1"/>
  <c r="AH22" i="1"/>
  <c r="AI22" i="1"/>
  <c r="AJ22" i="1"/>
  <c r="AH23" i="1"/>
  <c r="AI23" i="1"/>
  <c r="AJ23" i="1"/>
  <c r="AH24" i="1"/>
  <c r="AI24" i="1"/>
  <c r="AJ24" i="1"/>
  <c r="AH25" i="1"/>
  <c r="AI25" i="1"/>
  <c r="AJ25" i="1"/>
  <c r="AH26" i="1"/>
  <c r="AI26" i="1"/>
  <c r="AJ26" i="1"/>
  <c r="AH27" i="1"/>
  <c r="AI27" i="1"/>
  <c r="AJ27" i="1"/>
  <c r="AH28" i="1"/>
  <c r="AI28" i="1"/>
  <c r="AJ28" i="1"/>
  <c r="AH29" i="1"/>
  <c r="AI29" i="1"/>
  <c r="AJ29" i="1"/>
  <c r="AH30" i="1"/>
  <c r="AI30" i="1"/>
  <c r="AJ30" i="1"/>
  <c r="AH31" i="1"/>
  <c r="AI31" i="1"/>
  <c r="AJ31" i="1"/>
  <c r="AH32" i="1"/>
  <c r="AI32" i="1"/>
  <c r="AJ32" i="1"/>
  <c r="AH33" i="1"/>
  <c r="AI33" i="1"/>
  <c r="AJ33" i="1"/>
  <c r="AH34" i="1"/>
  <c r="AI34" i="1"/>
  <c r="AJ34" i="1"/>
  <c r="AH35" i="1"/>
  <c r="AI35" i="1"/>
  <c r="AJ35" i="1"/>
  <c r="AH36" i="1"/>
  <c r="AI36" i="1"/>
  <c r="AJ36" i="1"/>
  <c r="AH37" i="1"/>
  <c r="AI37" i="1"/>
  <c r="AJ37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K19" i="1" s="1"/>
  <c r="AG20" i="1"/>
  <c r="AK20" i="1" s="1"/>
  <c r="AG21" i="1"/>
  <c r="AK21" i="1" s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5" i="1"/>
  <c r="AF37" i="1"/>
  <c r="AA37" i="1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5" i="4"/>
  <c r="G37" i="4"/>
  <c r="B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AA36" i="1"/>
  <c r="AF36" i="1"/>
  <c r="AF35" i="1"/>
  <c r="AA35" i="1"/>
  <c r="V35" i="1"/>
  <c r="AF16" i="1"/>
  <c r="AF15" i="1"/>
  <c r="AF14" i="1"/>
  <c r="AF13" i="1"/>
  <c r="AF12" i="1"/>
  <c r="AF11" i="1"/>
  <c r="AF10" i="1"/>
  <c r="AF9" i="1"/>
  <c r="AF8" i="1"/>
  <c r="AF7" i="1"/>
  <c r="AF6" i="1"/>
  <c r="AF5" i="1"/>
  <c r="AA16" i="1"/>
  <c r="AA15" i="1"/>
  <c r="AA14" i="1"/>
  <c r="AA13" i="1"/>
  <c r="AA12" i="1"/>
  <c r="AA11" i="1"/>
  <c r="AA10" i="1"/>
  <c r="AA9" i="1"/>
  <c r="AA8" i="1"/>
  <c r="AA7" i="1"/>
  <c r="AA6" i="1"/>
  <c r="AA5" i="1"/>
  <c r="V16" i="1"/>
  <c r="V15" i="1"/>
  <c r="V14" i="1"/>
  <c r="V13" i="1"/>
  <c r="V12" i="1"/>
  <c r="V11" i="1"/>
  <c r="V10" i="1"/>
  <c r="V9" i="1"/>
  <c r="V8" i="1"/>
  <c r="V7" i="1"/>
  <c r="V6" i="1"/>
  <c r="V5" i="1"/>
  <c r="Q16" i="1"/>
  <c r="Q15" i="1"/>
  <c r="Q14" i="1"/>
  <c r="Q13" i="1"/>
  <c r="Q12" i="1"/>
  <c r="Q11" i="1"/>
  <c r="Q10" i="1"/>
  <c r="Q9" i="1"/>
  <c r="Q8" i="1"/>
  <c r="Q7" i="1"/>
  <c r="Q6" i="1"/>
  <c r="Q5" i="1"/>
  <c r="G5" i="1"/>
  <c r="V24" i="1"/>
  <c r="Q22" i="1"/>
  <c r="V31" i="1"/>
  <c r="V32" i="1"/>
  <c r="V33" i="1"/>
  <c r="V34" i="1"/>
  <c r="AF34" i="1"/>
  <c r="AA34" i="1"/>
  <c r="V25" i="1"/>
  <c r="V26" i="1"/>
  <c r="V27" i="1"/>
  <c r="V28" i="1"/>
  <c r="V29" i="1"/>
  <c r="V30" i="1"/>
  <c r="Q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V23" i="1"/>
  <c r="V22" i="1"/>
  <c r="V21" i="1"/>
  <c r="V20" i="1"/>
  <c r="V19" i="1"/>
  <c r="V18" i="1"/>
  <c r="V17" i="1"/>
  <c r="Q18" i="1"/>
  <c r="Q19" i="1"/>
  <c r="Q20" i="1"/>
  <c r="Q21" i="1"/>
  <c r="Q23" i="1"/>
  <c r="Q24" i="1"/>
  <c r="Q25" i="1"/>
  <c r="Q26" i="1"/>
  <c r="Q27" i="1"/>
  <c r="Q28" i="1"/>
  <c r="Q29" i="1"/>
  <c r="Q30" i="1"/>
  <c r="Q31" i="1"/>
  <c r="Q32" i="1"/>
  <c r="Q33" i="1"/>
  <c r="Q17" i="1"/>
  <c r="B18" i="1"/>
  <c r="B19" i="1"/>
  <c r="B20" i="1"/>
  <c r="B21" i="1"/>
  <c r="B22" i="1"/>
  <c r="B23" i="1"/>
  <c r="B24" i="1"/>
  <c r="B25" i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AG12" i="2" l="1"/>
  <c r="BF12" i="2" s="1"/>
  <c r="AJ18" i="2"/>
  <c r="BI18" i="2" s="1"/>
  <c r="AI12" i="2"/>
  <c r="BH12" i="2" s="1"/>
  <c r="AI18" i="2"/>
  <c r="AK46" i="1"/>
  <c r="AH12" i="2"/>
  <c r="BG12" i="2" s="1"/>
  <c r="AK39" i="1"/>
  <c r="AK44" i="1"/>
  <c r="AK40" i="1"/>
  <c r="AK33" i="1"/>
  <c r="AH13" i="2"/>
  <c r="BG13" i="2" s="1"/>
  <c r="AK45" i="1"/>
  <c r="AH18" i="2"/>
  <c r="BG18" i="2" s="1"/>
  <c r="AK41" i="1"/>
  <c r="AG18" i="2"/>
  <c r="BF18" i="2" s="1"/>
  <c r="AK37" i="1"/>
  <c r="O38" i="2"/>
  <c r="G18" i="2"/>
  <c r="R38" i="2"/>
  <c r="AB53" i="2"/>
  <c r="W38" i="2"/>
  <c r="AJ19" i="2"/>
  <c r="BI19" i="2" s="1"/>
  <c r="AK51" i="1"/>
  <c r="AK52" i="1"/>
  <c r="AK50" i="1"/>
  <c r="AH19" i="2"/>
  <c r="BG19" i="2" s="1"/>
  <c r="AK48" i="1"/>
  <c r="AK47" i="1"/>
  <c r="AD54" i="2"/>
  <c r="AC54" i="2"/>
  <c r="AK18" i="2"/>
  <c r="AG19" i="2"/>
  <c r="AG38" i="2" s="1"/>
  <c r="AI19" i="2"/>
  <c r="BH19" i="2" s="1"/>
  <c r="AJ11" i="2"/>
  <c r="AI4" i="2"/>
  <c r="BH4" i="2" s="1"/>
  <c r="AK49" i="1"/>
  <c r="F54" i="2"/>
  <c r="M38" i="2"/>
  <c r="P38" i="2"/>
  <c r="F38" i="2"/>
  <c r="AO19" i="2"/>
  <c r="C54" i="2"/>
  <c r="Q15" i="2"/>
  <c r="Z38" i="2"/>
  <c r="K29" i="2"/>
  <c r="E54" i="2"/>
  <c r="I38" i="2"/>
  <c r="Y38" i="2"/>
  <c r="D37" i="2"/>
  <c r="E38" i="2"/>
  <c r="Q18" i="2"/>
  <c r="AA9" i="2"/>
  <c r="U53" i="2"/>
  <c r="T53" i="2"/>
  <c r="J38" i="2"/>
  <c r="X38" i="2"/>
  <c r="S37" i="2"/>
  <c r="P54" i="2"/>
  <c r="AB54" i="2"/>
  <c r="AE54" i="2"/>
  <c r="O54" i="2"/>
  <c r="Z54" i="2"/>
  <c r="D38" i="2"/>
  <c r="H38" i="2"/>
  <c r="X53" i="2"/>
  <c r="N54" i="2"/>
  <c r="U38" i="2"/>
  <c r="T38" i="2"/>
  <c r="AC53" i="2"/>
  <c r="S54" i="2"/>
  <c r="AD38" i="2"/>
  <c r="AB38" i="2"/>
  <c r="AE38" i="2"/>
  <c r="AC38" i="2"/>
  <c r="X54" i="2"/>
  <c r="Y54" i="2"/>
  <c r="W54" i="2"/>
  <c r="U54" i="2"/>
  <c r="T54" i="2"/>
  <c r="S38" i="2"/>
  <c r="R54" i="2"/>
  <c r="AR19" i="2"/>
  <c r="AT19" i="2"/>
  <c r="AY19" i="2"/>
  <c r="BD19" i="2"/>
  <c r="AS19" i="2"/>
  <c r="AX19" i="2"/>
  <c r="BC19" i="2"/>
  <c r="AW19" i="2"/>
  <c r="BB19" i="2"/>
  <c r="N38" i="2"/>
  <c r="Q19" i="2"/>
  <c r="AQ19" i="2"/>
  <c r="AV19" i="2"/>
  <c r="M54" i="2"/>
  <c r="BA19" i="2"/>
  <c r="K54" i="2"/>
  <c r="K38" i="2"/>
  <c r="J54" i="2"/>
  <c r="I54" i="2"/>
  <c r="L19" i="2"/>
  <c r="H54" i="2"/>
  <c r="D54" i="2"/>
  <c r="AM19" i="2"/>
  <c r="AN19" i="2"/>
  <c r="G19" i="2"/>
  <c r="AL19" i="2"/>
  <c r="C38" i="2"/>
  <c r="V18" i="2"/>
  <c r="AA18" i="2"/>
  <c r="Z37" i="2"/>
  <c r="AE37" i="2"/>
  <c r="AD53" i="2"/>
  <c r="V19" i="2"/>
  <c r="AA19" i="2"/>
  <c r="E37" i="2"/>
  <c r="F37" i="2"/>
  <c r="H37" i="2"/>
  <c r="AF19" i="2"/>
  <c r="I37" i="2"/>
  <c r="AN18" i="2"/>
  <c r="K37" i="2"/>
  <c r="AF14" i="2"/>
  <c r="P53" i="2"/>
  <c r="O53" i="2"/>
  <c r="N37" i="2"/>
  <c r="AX18" i="2"/>
  <c r="BH18" i="2"/>
  <c r="O37" i="2"/>
  <c r="W37" i="2"/>
  <c r="C53" i="2"/>
  <c r="K53" i="2"/>
  <c r="S53" i="2"/>
  <c r="P37" i="2"/>
  <c r="X37" i="2"/>
  <c r="D53" i="2"/>
  <c r="AL18" i="2"/>
  <c r="BA18" i="2"/>
  <c r="AO18" i="2"/>
  <c r="Y37" i="2"/>
  <c r="E53" i="2"/>
  <c r="M53" i="2"/>
  <c r="AM18" i="2"/>
  <c r="AT18" i="2"/>
  <c r="BD18" i="2"/>
  <c r="AW18" i="2"/>
  <c r="J37" i="2"/>
  <c r="R37" i="2"/>
  <c r="F53" i="2"/>
  <c r="N53" i="2"/>
  <c r="AS18" i="2"/>
  <c r="BC18" i="2"/>
  <c r="C37" i="2"/>
  <c r="W53" i="2"/>
  <c r="AE53" i="2"/>
  <c r="AR18" i="2"/>
  <c r="BB18" i="2"/>
  <c r="T37" i="2"/>
  <c r="AB37" i="2"/>
  <c r="H53" i="2"/>
  <c r="M37" i="2"/>
  <c r="U37" i="2"/>
  <c r="AC37" i="2"/>
  <c r="I53" i="2"/>
  <c r="Y53" i="2"/>
  <c r="AY18" i="2"/>
  <c r="AD37" i="2"/>
  <c r="J53" i="2"/>
  <c r="R53" i="2"/>
  <c r="Z53" i="2"/>
  <c r="V7" i="2"/>
  <c r="AA8" i="2"/>
  <c r="V11" i="2"/>
  <c r="AF18" i="2"/>
  <c r="AV18" i="2"/>
  <c r="AQ18" i="2"/>
  <c r="L8" i="2"/>
  <c r="L18" i="2"/>
  <c r="AB51" i="2"/>
  <c r="AB35" i="2"/>
  <c r="AB52" i="2"/>
  <c r="AB36" i="2"/>
  <c r="AE52" i="2"/>
  <c r="AE36" i="2"/>
  <c r="AD52" i="2"/>
  <c r="AD36" i="2"/>
  <c r="AC52" i="2"/>
  <c r="AC36" i="2"/>
  <c r="AE51" i="2"/>
  <c r="AE35" i="2"/>
  <c r="AD51" i="2"/>
  <c r="AD35" i="2"/>
  <c r="AC51" i="2"/>
  <c r="AC35" i="2"/>
  <c r="AG10" i="2"/>
  <c r="BF10" i="2" s="1"/>
  <c r="AG6" i="2"/>
  <c r="AG4" i="2"/>
  <c r="BF4" i="2" s="1"/>
  <c r="AK28" i="1"/>
  <c r="AK27" i="1"/>
  <c r="AI11" i="2"/>
  <c r="AK25" i="1"/>
  <c r="AJ8" i="2"/>
  <c r="BI8" i="2" s="1"/>
  <c r="AH8" i="2"/>
  <c r="AK16" i="1"/>
  <c r="AK15" i="1"/>
  <c r="AJ7" i="2"/>
  <c r="BI7" i="2" s="1"/>
  <c r="AI7" i="2"/>
  <c r="BH7" i="2" s="1"/>
  <c r="AK6" i="1"/>
  <c r="AJ17" i="2"/>
  <c r="AI17" i="2"/>
  <c r="BH17" i="2" s="1"/>
  <c r="AH17" i="2"/>
  <c r="AG17" i="2"/>
  <c r="BF17" i="2" s="1"/>
  <c r="AK43" i="1"/>
  <c r="AK42" i="1"/>
  <c r="AJ16" i="2"/>
  <c r="BI16" i="2" s="1"/>
  <c r="AI16" i="2"/>
  <c r="BH16" i="2" s="1"/>
  <c r="AH16" i="2"/>
  <c r="BG16" i="2" s="1"/>
  <c r="AG16" i="2"/>
  <c r="BF16" i="2" s="1"/>
  <c r="W51" i="2"/>
  <c r="W35" i="2"/>
  <c r="AA16" i="2"/>
  <c r="W52" i="2"/>
  <c r="W36" i="2"/>
  <c r="AA17" i="2"/>
  <c r="Z52" i="2"/>
  <c r="Z36" i="2"/>
  <c r="Y52" i="2"/>
  <c r="Y36" i="2"/>
  <c r="X52" i="2"/>
  <c r="X36" i="2"/>
  <c r="Z51" i="2"/>
  <c r="Z35" i="2"/>
  <c r="Y51" i="2"/>
  <c r="Y35" i="2"/>
  <c r="X51" i="2"/>
  <c r="X35" i="2"/>
  <c r="V16" i="2"/>
  <c r="R51" i="2"/>
  <c r="R35" i="2"/>
  <c r="V17" i="2"/>
  <c r="R52" i="2"/>
  <c r="R36" i="2"/>
  <c r="U52" i="2"/>
  <c r="U36" i="2"/>
  <c r="T52" i="2"/>
  <c r="T36" i="2"/>
  <c r="S52" i="2"/>
  <c r="S36" i="2"/>
  <c r="U51" i="2"/>
  <c r="U35" i="2"/>
  <c r="T51" i="2"/>
  <c r="T35" i="2"/>
  <c r="S51" i="2"/>
  <c r="S35" i="2"/>
  <c r="BA4" i="2"/>
  <c r="AV4" i="2"/>
  <c r="AQ4" i="2"/>
  <c r="BB4" i="2"/>
  <c r="AW4" i="2"/>
  <c r="AR4" i="2"/>
  <c r="BC4" i="2"/>
  <c r="AX4" i="2"/>
  <c r="AS4" i="2"/>
  <c r="BD4" i="2"/>
  <c r="AY4" i="2"/>
  <c r="AT4" i="2"/>
  <c r="BA5" i="2"/>
  <c r="AV5" i="2"/>
  <c r="AQ5" i="2"/>
  <c r="BB5" i="2"/>
  <c r="AW5" i="2"/>
  <c r="AR5" i="2"/>
  <c r="BC5" i="2"/>
  <c r="AX5" i="2"/>
  <c r="AS5" i="2"/>
  <c r="BD5" i="2"/>
  <c r="AY5" i="2"/>
  <c r="AT5" i="2"/>
  <c r="BA6" i="2"/>
  <c r="AV6" i="2"/>
  <c r="AQ6" i="2"/>
  <c r="N26" i="2"/>
  <c r="BB6" i="2"/>
  <c r="AW6" i="2"/>
  <c r="AR6" i="2"/>
  <c r="O26" i="2"/>
  <c r="BC6" i="2"/>
  <c r="AX6" i="2"/>
  <c r="AS6" i="2"/>
  <c r="BD6" i="2"/>
  <c r="AY6" i="2"/>
  <c r="AT6" i="2"/>
  <c r="BA7" i="2"/>
  <c r="AV7" i="2"/>
  <c r="AQ7" i="2"/>
  <c r="BB7" i="2"/>
  <c r="AW7" i="2"/>
  <c r="AR7" i="2"/>
  <c r="BC7" i="2"/>
  <c r="AX7" i="2"/>
  <c r="AS7" i="2"/>
  <c r="BD7" i="2"/>
  <c r="AY7" i="2"/>
  <c r="AT7" i="2"/>
  <c r="Q8" i="2"/>
  <c r="BA8" i="2"/>
  <c r="AV8" i="2"/>
  <c r="AQ8" i="2"/>
  <c r="BB8" i="2"/>
  <c r="AW8" i="2"/>
  <c r="AR8" i="2"/>
  <c r="BC8" i="2"/>
  <c r="AX8" i="2"/>
  <c r="AS8" i="2"/>
  <c r="BD8" i="2"/>
  <c r="AY8" i="2"/>
  <c r="AT8" i="2"/>
  <c r="BA9" i="2"/>
  <c r="AV9" i="2"/>
  <c r="AQ9" i="2"/>
  <c r="BB9" i="2"/>
  <c r="AW9" i="2"/>
  <c r="AR9" i="2"/>
  <c r="BC9" i="2"/>
  <c r="AX9" i="2"/>
  <c r="AS9" i="2"/>
  <c r="BD9" i="2"/>
  <c r="AY9" i="2"/>
  <c r="AT9" i="2"/>
  <c r="BA10" i="2"/>
  <c r="AV10" i="2"/>
  <c r="AQ10" i="2"/>
  <c r="BB10" i="2"/>
  <c r="AW10" i="2"/>
  <c r="AR10" i="2"/>
  <c r="BC10" i="2"/>
  <c r="AX10" i="2"/>
  <c r="AS10" i="2"/>
  <c r="BD10" i="2"/>
  <c r="AY10" i="2"/>
  <c r="AT10" i="2"/>
  <c r="BA11" i="2"/>
  <c r="AV11" i="2"/>
  <c r="AQ11" i="2"/>
  <c r="BB11" i="2"/>
  <c r="AW11" i="2"/>
  <c r="AR11" i="2"/>
  <c r="BC11" i="2"/>
  <c r="AX11" i="2"/>
  <c r="AS11" i="2"/>
  <c r="BI11" i="2"/>
  <c r="BD11" i="2"/>
  <c r="AY11" i="2"/>
  <c r="AT11" i="2"/>
  <c r="BA12" i="2"/>
  <c r="AV12" i="2"/>
  <c r="AQ12" i="2"/>
  <c r="BB12" i="2"/>
  <c r="AW12" i="2"/>
  <c r="AR12" i="2"/>
  <c r="BC12" i="2"/>
  <c r="AX12" i="2"/>
  <c r="AS12" i="2"/>
  <c r="BD12" i="2"/>
  <c r="AY12" i="2"/>
  <c r="AT12" i="2"/>
  <c r="BA13" i="2"/>
  <c r="AV13" i="2"/>
  <c r="AQ13" i="2"/>
  <c r="BB13" i="2"/>
  <c r="AW13" i="2"/>
  <c r="AR13" i="2"/>
  <c r="BC13" i="2"/>
  <c r="AX13" i="2"/>
  <c r="AS13" i="2"/>
  <c r="BD13" i="2"/>
  <c r="AY13" i="2"/>
  <c r="AT13" i="2"/>
  <c r="BA14" i="2"/>
  <c r="AV14" i="2"/>
  <c r="AQ14" i="2"/>
  <c r="BB14" i="2"/>
  <c r="AW14" i="2"/>
  <c r="AR14" i="2"/>
  <c r="BC14" i="2"/>
  <c r="AX14" i="2"/>
  <c r="AS14" i="2"/>
  <c r="BD14" i="2"/>
  <c r="AY14" i="2"/>
  <c r="AT14" i="2"/>
  <c r="BA15" i="2"/>
  <c r="AV15" i="2"/>
  <c r="AQ15" i="2"/>
  <c r="BD15" i="2"/>
  <c r="AY15" i="2"/>
  <c r="AT15" i="2"/>
  <c r="BC15" i="2"/>
  <c r="AX15" i="2"/>
  <c r="AS15" i="2"/>
  <c r="BB15" i="2"/>
  <c r="AW15" i="2"/>
  <c r="AR15" i="2"/>
  <c r="BA16" i="2"/>
  <c r="AV16" i="2"/>
  <c r="AQ16" i="2"/>
  <c r="M51" i="2"/>
  <c r="M35" i="2"/>
  <c r="Q17" i="2"/>
  <c r="BA17" i="2"/>
  <c r="AV17" i="2"/>
  <c r="AQ17" i="2"/>
  <c r="M52" i="2"/>
  <c r="M36" i="2"/>
  <c r="BD17" i="2"/>
  <c r="AY17" i="2"/>
  <c r="AT17" i="2"/>
  <c r="P52" i="2"/>
  <c r="P36" i="2"/>
  <c r="BC17" i="2"/>
  <c r="AX17" i="2"/>
  <c r="AS17" i="2"/>
  <c r="O52" i="2"/>
  <c r="O36" i="2"/>
  <c r="BB17" i="2"/>
  <c r="AW17" i="2"/>
  <c r="AR17" i="2"/>
  <c r="N52" i="2"/>
  <c r="N36" i="2"/>
  <c r="BD16" i="2"/>
  <c r="AY16" i="2"/>
  <c r="AT16" i="2"/>
  <c r="P51" i="2"/>
  <c r="P35" i="2"/>
  <c r="BC16" i="2"/>
  <c r="AX16" i="2"/>
  <c r="AS16" i="2"/>
  <c r="O51" i="2"/>
  <c r="O35" i="2"/>
  <c r="BB16" i="2"/>
  <c r="AW16" i="2"/>
  <c r="AR16" i="2"/>
  <c r="N51" i="2"/>
  <c r="N35" i="2"/>
  <c r="H25" i="2"/>
  <c r="H51" i="2"/>
  <c r="H35" i="2"/>
  <c r="H52" i="2"/>
  <c r="H36" i="2"/>
  <c r="L17" i="2"/>
  <c r="K52" i="2"/>
  <c r="K36" i="2"/>
  <c r="J52" i="2"/>
  <c r="J36" i="2"/>
  <c r="I52" i="2"/>
  <c r="I36" i="2"/>
  <c r="K51" i="2"/>
  <c r="K35" i="2"/>
  <c r="J51" i="2"/>
  <c r="J35" i="2"/>
  <c r="L16" i="2"/>
  <c r="I51" i="2"/>
  <c r="I35" i="2"/>
  <c r="G16" i="2"/>
  <c r="C51" i="2"/>
  <c r="C35" i="2"/>
  <c r="AL16" i="2"/>
  <c r="AL17" i="2"/>
  <c r="C52" i="2"/>
  <c r="C36" i="2"/>
  <c r="F51" i="2"/>
  <c r="F35" i="2"/>
  <c r="E51" i="2"/>
  <c r="E35" i="2"/>
  <c r="AN16" i="2"/>
  <c r="D51" i="2"/>
  <c r="D35" i="2"/>
  <c r="AO17" i="2"/>
  <c r="F52" i="2"/>
  <c r="F36" i="2"/>
  <c r="E52" i="2"/>
  <c r="E36" i="2"/>
  <c r="D52" i="2"/>
  <c r="D36" i="2"/>
  <c r="AN17" i="2"/>
  <c r="AM17" i="2"/>
  <c r="AO16" i="2"/>
  <c r="H26" i="2"/>
  <c r="AF17" i="2"/>
  <c r="AF16" i="2"/>
  <c r="Q16" i="2"/>
  <c r="AN5" i="2"/>
  <c r="AO5" i="2"/>
  <c r="H46" i="2"/>
  <c r="G17" i="2"/>
  <c r="Z27" i="2"/>
  <c r="AE31" i="2"/>
  <c r="AM12" i="2"/>
  <c r="AM16" i="2"/>
  <c r="AF11" i="2"/>
  <c r="C43" i="2"/>
  <c r="V14" i="2"/>
  <c r="P43" i="2"/>
  <c r="Q10" i="2"/>
  <c r="AB29" i="2"/>
  <c r="O46" i="2"/>
  <c r="AC47" i="2"/>
  <c r="U45" i="2"/>
  <c r="H24" i="2"/>
  <c r="K24" i="2"/>
  <c r="H33" i="2"/>
  <c r="S47" i="2"/>
  <c r="J33" i="2"/>
  <c r="AM6" i="2"/>
  <c r="E24" i="2"/>
  <c r="F24" i="2"/>
  <c r="C27" i="2"/>
  <c r="F25" i="2"/>
  <c r="AL5" i="2"/>
  <c r="L14" i="2"/>
  <c r="AG13" i="2"/>
  <c r="BF13" i="2" s="1"/>
  <c r="AK24" i="1"/>
  <c r="AI10" i="2"/>
  <c r="BH10" i="2" s="1"/>
  <c r="AK22" i="1"/>
  <c r="AK32" i="1"/>
  <c r="AK17" i="1"/>
  <c r="AK26" i="1"/>
  <c r="AK12" i="1"/>
  <c r="AC43" i="2"/>
  <c r="AK31" i="1"/>
  <c r="AH9" i="2"/>
  <c r="BG9" i="2" s="1"/>
  <c r="AK9" i="1"/>
  <c r="AK14" i="1"/>
  <c r="AI8" i="2"/>
  <c r="AK29" i="1"/>
  <c r="AI15" i="2"/>
  <c r="AH15" i="2"/>
  <c r="BG15" i="2" s="1"/>
  <c r="AG15" i="2"/>
  <c r="BF15" i="2" s="1"/>
  <c r="AJ10" i="2"/>
  <c r="BI10" i="2" s="1"/>
  <c r="AK7" i="1"/>
  <c r="AG5" i="2"/>
  <c r="BF5" i="2" s="1"/>
  <c r="AH11" i="2"/>
  <c r="AH4" i="2"/>
  <c r="BG4" i="2" s="1"/>
  <c r="AK13" i="1"/>
  <c r="AK23" i="1"/>
  <c r="AJ6" i="2"/>
  <c r="BI6" i="2" s="1"/>
  <c r="AK11" i="1"/>
  <c r="AJ9" i="2"/>
  <c r="BI9" i="2" s="1"/>
  <c r="AK30" i="1"/>
  <c r="AK5" i="1"/>
  <c r="AK8" i="1"/>
  <c r="AK34" i="1"/>
  <c r="Z45" i="2"/>
  <c r="Z29" i="2"/>
  <c r="AG9" i="2"/>
  <c r="AK10" i="1"/>
  <c r="X45" i="2"/>
  <c r="AG11" i="2"/>
  <c r="AJ15" i="2"/>
  <c r="BI15" i="2" s="1"/>
  <c r="S27" i="2"/>
  <c r="V5" i="2"/>
  <c r="M34" i="2"/>
  <c r="Q7" i="2"/>
  <c r="AK18" i="1"/>
  <c r="AG8" i="2"/>
  <c r="AG7" i="2"/>
  <c r="AI14" i="2"/>
  <c r="AI53" i="2" s="1"/>
  <c r="AJ14" i="2"/>
  <c r="BI14" i="2" s="1"/>
  <c r="AJ13" i="2"/>
  <c r="BI13" i="2" s="1"/>
  <c r="AI13" i="2"/>
  <c r="AJ12" i="2"/>
  <c r="BI12" i="2" s="1"/>
  <c r="AH10" i="2"/>
  <c r="BG10" i="2" s="1"/>
  <c r="AI9" i="2"/>
  <c r="BH9" i="2" s="1"/>
  <c r="AH7" i="2"/>
  <c r="AI6" i="2"/>
  <c r="AH6" i="2"/>
  <c r="BG6" i="2" s="1"/>
  <c r="AJ5" i="2"/>
  <c r="BI5" i="2" s="1"/>
  <c r="AI5" i="2"/>
  <c r="AH5" i="2"/>
  <c r="BG5" i="2" s="1"/>
  <c r="AJ4" i="2"/>
  <c r="D24" i="2"/>
  <c r="AM5" i="2"/>
  <c r="J25" i="2"/>
  <c r="AO6" i="2"/>
  <c r="E44" i="2"/>
  <c r="I44" i="2"/>
  <c r="J44" i="2"/>
  <c r="K44" i="2"/>
  <c r="P28" i="2"/>
  <c r="D45" i="2"/>
  <c r="E31" i="2"/>
  <c r="I31" i="2"/>
  <c r="N31" i="2"/>
  <c r="I48" i="2"/>
  <c r="G5" i="2"/>
  <c r="AL6" i="2"/>
  <c r="G7" i="2"/>
  <c r="AL8" i="2"/>
  <c r="C30" i="2"/>
  <c r="G13" i="2"/>
  <c r="S25" i="2"/>
  <c r="U26" i="2"/>
  <c r="U43" i="2"/>
  <c r="AB43" i="2"/>
  <c r="AE27" i="2"/>
  <c r="S28" i="2"/>
  <c r="T44" i="2"/>
  <c r="U44" i="2"/>
  <c r="AC29" i="2"/>
  <c r="AD29" i="2"/>
  <c r="S46" i="2"/>
  <c r="T46" i="2"/>
  <c r="U46" i="2"/>
  <c r="W46" i="2"/>
  <c r="X46" i="2"/>
  <c r="Y30" i="2"/>
  <c r="Z30" i="2"/>
  <c r="U31" i="2"/>
  <c r="Y48" i="2"/>
  <c r="AC48" i="2"/>
  <c r="AD48" i="2"/>
  <c r="AE32" i="2"/>
  <c r="S33" i="2"/>
  <c r="T33" i="2"/>
  <c r="U49" i="2"/>
  <c r="Y49" i="2"/>
  <c r="Z49" i="2"/>
  <c r="AD49" i="2"/>
  <c r="M50" i="2"/>
  <c r="P50" i="2"/>
  <c r="P34" i="2"/>
  <c r="O50" i="2"/>
  <c r="O34" i="2"/>
  <c r="N50" i="2"/>
  <c r="N34" i="2"/>
  <c r="R50" i="2"/>
  <c r="R34" i="2"/>
  <c r="U50" i="2"/>
  <c r="U34" i="2"/>
  <c r="T50" i="2"/>
  <c r="T34" i="2"/>
  <c r="S50" i="2"/>
  <c r="S34" i="2"/>
  <c r="AA15" i="2"/>
  <c r="W50" i="2"/>
  <c r="W34" i="2"/>
  <c r="Z50" i="2"/>
  <c r="Z34" i="2"/>
  <c r="Y50" i="2"/>
  <c r="Y34" i="2"/>
  <c r="X50" i="2"/>
  <c r="X34" i="2"/>
  <c r="AB50" i="2"/>
  <c r="AB34" i="2"/>
  <c r="AE50" i="2"/>
  <c r="AE34" i="2"/>
  <c r="AD50" i="2"/>
  <c r="AD34" i="2"/>
  <c r="AF15" i="2"/>
  <c r="AC50" i="2"/>
  <c r="AC34" i="2"/>
  <c r="K50" i="2"/>
  <c r="K34" i="2"/>
  <c r="J50" i="2"/>
  <c r="J34" i="2"/>
  <c r="I50" i="2"/>
  <c r="I34" i="2"/>
  <c r="H50" i="2"/>
  <c r="H34" i="2"/>
  <c r="C50" i="2"/>
  <c r="C34" i="2"/>
  <c r="F50" i="2"/>
  <c r="F34" i="2"/>
  <c r="E50" i="2"/>
  <c r="E34" i="2"/>
  <c r="D50" i="2"/>
  <c r="D34" i="2"/>
  <c r="AL15" i="2"/>
  <c r="AO15" i="2"/>
  <c r="AN15" i="2"/>
  <c r="AM15" i="2"/>
  <c r="AC45" i="2"/>
  <c r="AN4" i="2"/>
  <c r="AC27" i="2"/>
  <c r="AF13" i="2"/>
  <c r="AF10" i="2"/>
  <c r="G10" i="2"/>
  <c r="AD45" i="2"/>
  <c r="AE30" i="2"/>
  <c r="K48" i="2"/>
  <c r="R31" i="2"/>
  <c r="Z43" i="2"/>
  <c r="AB30" i="2"/>
  <c r="D46" i="2"/>
  <c r="AB47" i="2"/>
  <c r="C48" i="2"/>
  <c r="O44" i="2"/>
  <c r="D49" i="2"/>
  <c r="J43" i="2"/>
  <c r="R45" i="2"/>
  <c r="M31" i="2"/>
  <c r="G6" i="2"/>
  <c r="S45" i="2"/>
  <c r="M28" i="2"/>
  <c r="AB26" i="2"/>
  <c r="AD26" i="2"/>
  <c r="AB25" i="2"/>
  <c r="AE25" i="2"/>
  <c r="W43" i="2"/>
  <c r="T31" i="2"/>
  <c r="E30" i="2"/>
  <c r="X27" i="2"/>
  <c r="F30" i="2"/>
  <c r="V15" i="2"/>
  <c r="F49" i="2"/>
  <c r="T45" i="2"/>
  <c r="E26" i="2"/>
  <c r="J31" i="2"/>
  <c r="T24" i="2"/>
  <c r="N47" i="2"/>
  <c r="K46" i="2"/>
  <c r="U24" i="2"/>
  <c r="AB27" i="2"/>
  <c r="F26" i="2"/>
  <c r="Q11" i="2"/>
  <c r="AO14" i="2"/>
  <c r="AD30" i="2"/>
  <c r="S31" i="2"/>
  <c r="N32" i="2"/>
  <c r="AC44" i="2"/>
  <c r="W26" i="2"/>
  <c r="N46" i="2"/>
  <c r="T32" i="2"/>
  <c r="E29" i="2"/>
  <c r="AC30" i="2"/>
  <c r="L15" i="2"/>
  <c r="L5" i="2"/>
  <c r="X28" i="2"/>
  <c r="AB45" i="2"/>
  <c r="Y28" i="2"/>
  <c r="AD32" i="2"/>
  <c r="AC24" i="2"/>
  <c r="AM8" i="2"/>
  <c r="AB44" i="2"/>
  <c r="P44" i="2"/>
  <c r="K27" i="2"/>
  <c r="M30" i="2"/>
  <c r="AN6" i="2"/>
  <c r="U29" i="2"/>
  <c r="W28" i="2"/>
  <c r="D44" i="2"/>
  <c r="AA10" i="2"/>
  <c r="V13" i="2"/>
  <c r="C25" i="2"/>
  <c r="AC31" i="2"/>
  <c r="AN10" i="2"/>
  <c r="W33" i="2"/>
  <c r="AD31" i="2"/>
  <c r="F43" i="2"/>
  <c r="AB24" i="2"/>
  <c r="AE49" i="2"/>
  <c r="D43" i="2"/>
  <c r="AN9" i="2"/>
  <c r="P46" i="2"/>
  <c r="G15" i="2"/>
  <c r="AD28" i="2"/>
  <c r="AM11" i="2"/>
  <c r="E46" i="2"/>
  <c r="O24" i="2"/>
  <c r="AF6" i="2"/>
  <c r="W24" i="2"/>
  <c r="D29" i="2"/>
  <c r="N27" i="2"/>
  <c r="AA5" i="2"/>
  <c r="U48" i="2"/>
  <c r="Q6" i="2"/>
  <c r="Z46" i="2"/>
  <c r="V10" i="2"/>
  <c r="AA12" i="2"/>
  <c r="AB49" i="2"/>
  <c r="H27" i="2"/>
  <c r="P24" i="2"/>
  <c r="F31" i="2"/>
  <c r="T48" i="2"/>
  <c r="AM4" i="2"/>
  <c r="Y44" i="2"/>
  <c r="AC25" i="2"/>
  <c r="AF7" i="2"/>
  <c r="Z28" i="2"/>
  <c r="Z31" i="2"/>
  <c r="W31" i="2"/>
  <c r="AE24" i="2"/>
  <c r="AN11" i="2"/>
  <c r="P30" i="2"/>
  <c r="AN12" i="2"/>
  <c r="M47" i="2"/>
  <c r="M45" i="2"/>
  <c r="X26" i="2"/>
  <c r="AO7" i="2"/>
  <c r="AO12" i="2"/>
  <c r="R44" i="2"/>
  <c r="AO11" i="2"/>
  <c r="F28" i="2"/>
  <c r="W48" i="2"/>
  <c r="D25" i="2"/>
  <c r="J48" i="2"/>
  <c r="Y26" i="2"/>
  <c r="O32" i="2"/>
  <c r="AC32" i="2"/>
  <c r="C26" i="2"/>
  <c r="W25" i="2"/>
  <c r="G8" i="2"/>
  <c r="AE46" i="2"/>
  <c r="P26" i="2"/>
  <c r="W45" i="2"/>
  <c r="AB28" i="2"/>
  <c r="J24" i="2"/>
  <c r="R33" i="2"/>
  <c r="AL7" i="2"/>
  <c r="Y29" i="2"/>
  <c r="Z48" i="2"/>
  <c r="P25" i="2"/>
  <c r="J32" i="2"/>
  <c r="AD33" i="2"/>
  <c r="S32" i="2"/>
  <c r="I46" i="2"/>
  <c r="R26" i="2"/>
  <c r="AD47" i="2"/>
  <c r="AD43" i="2"/>
  <c r="P47" i="2"/>
  <c r="V6" i="2"/>
  <c r="O29" i="2"/>
  <c r="AC46" i="2"/>
  <c r="AC26" i="2"/>
  <c r="Y25" i="2"/>
  <c r="AE45" i="2"/>
  <c r="M26" i="2"/>
  <c r="T26" i="2"/>
  <c r="W29" i="2"/>
  <c r="AB46" i="2"/>
  <c r="K32" i="2"/>
  <c r="O48" i="2"/>
  <c r="U33" i="2"/>
  <c r="H49" i="2"/>
  <c r="D48" i="2"/>
  <c r="C24" i="2"/>
  <c r="P45" i="2"/>
  <c r="M29" i="2"/>
  <c r="T27" i="2"/>
  <c r="AE47" i="2"/>
  <c r="G12" i="2"/>
  <c r="Y47" i="2"/>
  <c r="F46" i="2"/>
  <c r="AE33" i="2"/>
  <c r="AA13" i="2"/>
  <c r="C32" i="2"/>
  <c r="Y31" i="2"/>
  <c r="F45" i="2"/>
  <c r="G14" i="2"/>
  <c r="G53" i="2" s="1"/>
  <c r="I24" i="2"/>
  <c r="P29" i="2"/>
  <c r="E32" i="2"/>
  <c r="V4" i="2"/>
  <c r="U25" i="2"/>
  <c r="W27" i="2"/>
  <c r="K47" i="2"/>
  <c r="T29" i="2"/>
  <c r="F32" i="2"/>
  <c r="AA6" i="2"/>
  <c r="H43" i="2"/>
  <c r="AE43" i="2"/>
  <c r="E25" i="2"/>
  <c r="AC28" i="2"/>
  <c r="W30" i="2"/>
  <c r="W32" i="2"/>
  <c r="K30" i="2"/>
  <c r="O30" i="2"/>
  <c r="L13" i="2"/>
  <c r="Y45" i="2"/>
  <c r="AF8" i="2"/>
  <c r="U30" i="2"/>
  <c r="Y32" i="2"/>
  <c r="Y33" i="2"/>
  <c r="AK38" i="1"/>
  <c r="AH14" i="2"/>
  <c r="BG14" i="2" s="1"/>
  <c r="AG14" i="2"/>
  <c r="BF14" i="2" s="1"/>
  <c r="AK35" i="1"/>
  <c r="AK36" i="1"/>
  <c r="AA14" i="2"/>
  <c r="Q14" i="2"/>
  <c r="M33" i="2"/>
  <c r="O33" i="2"/>
  <c r="O49" i="2"/>
  <c r="C49" i="2"/>
  <c r="AE44" i="2"/>
  <c r="AE28" i="2"/>
  <c r="AF9" i="2"/>
  <c r="AE29" i="2"/>
  <c r="U47" i="2"/>
  <c r="U32" i="2"/>
  <c r="Z33" i="2"/>
  <c r="T25" i="2"/>
  <c r="H47" i="2"/>
  <c r="H31" i="2"/>
  <c r="L12" i="2"/>
  <c r="AL12" i="2"/>
  <c r="R30" i="2"/>
  <c r="R29" i="2"/>
  <c r="K43" i="2"/>
  <c r="Q9" i="2"/>
  <c r="N44" i="2"/>
  <c r="AD44" i="2"/>
  <c r="AF5" i="2"/>
  <c r="AD27" i="2"/>
  <c r="S30" i="2"/>
  <c r="S29" i="2"/>
  <c r="AN7" i="2"/>
  <c r="J46" i="2"/>
  <c r="D32" i="2"/>
  <c r="AB33" i="2"/>
  <c r="C28" i="2"/>
  <c r="C47" i="2"/>
  <c r="AD25" i="2"/>
  <c r="C29" i="2"/>
  <c r="V8" i="2"/>
  <c r="E48" i="2"/>
  <c r="T30" i="2"/>
  <c r="Z47" i="2"/>
  <c r="Q12" i="2"/>
  <c r="G11" i="2"/>
  <c r="C46" i="2"/>
  <c r="R43" i="2"/>
  <c r="R27" i="2"/>
  <c r="AF12" i="2"/>
  <c r="AB31" i="2"/>
  <c r="AE26" i="2"/>
  <c r="N28" i="2"/>
  <c r="W49" i="2"/>
  <c r="AA11" i="2"/>
  <c r="O47" i="2"/>
  <c r="O31" i="2"/>
  <c r="S26" i="2"/>
  <c r="X29" i="2"/>
  <c r="X30" i="2"/>
  <c r="L4" i="2"/>
  <c r="U27" i="2"/>
  <c r="U28" i="2"/>
  <c r="G4" i="2"/>
  <c r="I28" i="2"/>
  <c r="I47" i="2"/>
  <c r="N45" i="2"/>
  <c r="N29" i="2"/>
  <c r="X48" i="2"/>
  <c r="X33" i="2"/>
  <c r="R49" i="2"/>
  <c r="E27" i="2"/>
  <c r="E47" i="2"/>
  <c r="E28" i="2"/>
  <c r="E43" i="2"/>
  <c r="X47" i="2"/>
  <c r="AN8" i="2"/>
  <c r="AA4" i="2"/>
  <c r="Q4" i="2"/>
  <c r="J29" i="2"/>
  <c r="J49" i="2"/>
  <c r="J26" i="2"/>
  <c r="AD24" i="2"/>
  <c r="Z24" i="2"/>
  <c r="C33" i="2"/>
  <c r="AO4" i="2"/>
  <c r="J27" i="2"/>
  <c r="J28" i="2"/>
  <c r="J47" i="2"/>
  <c r="Q13" i="2"/>
  <c r="M48" i="2"/>
  <c r="Y43" i="2"/>
  <c r="S24" i="2"/>
  <c r="S43" i="2"/>
  <c r="H45" i="2"/>
  <c r="AL10" i="2"/>
  <c r="H29" i="2"/>
  <c r="D27" i="2"/>
  <c r="D47" i="2"/>
  <c r="F48" i="2"/>
  <c r="AO13" i="2"/>
  <c r="I49" i="2"/>
  <c r="I45" i="2"/>
  <c r="I29" i="2"/>
  <c r="N24" i="2"/>
  <c r="F47" i="2"/>
  <c r="F27" i="2"/>
  <c r="AM13" i="2"/>
  <c r="I33" i="2"/>
  <c r="I32" i="2"/>
  <c r="R28" i="2"/>
  <c r="Y24" i="2"/>
  <c r="AL11" i="2"/>
  <c r="D33" i="2"/>
  <c r="AM14" i="2"/>
  <c r="S48" i="2"/>
  <c r="S44" i="2"/>
  <c r="M44" i="2"/>
  <c r="Q5" i="2"/>
  <c r="K45" i="2"/>
  <c r="AO10" i="2"/>
  <c r="K49" i="2"/>
  <c r="M49" i="2"/>
  <c r="I30" i="2"/>
  <c r="AL14" i="2"/>
  <c r="M32" i="2"/>
  <c r="T47" i="2"/>
  <c r="I25" i="2"/>
  <c r="I26" i="2"/>
  <c r="L6" i="2"/>
  <c r="O28" i="2"/>
  <c r="O27" i="2"/>
  <c r="O43" i="2"/>
  <c r="H30" i="2"/>
  <c r="L11" i="2"/>
  <c r="E33" i="2"/>
  <c r="E49" i="2"/>
  <c r="AN14" i="2"/>
  <c r="H44" i="2"/>
  <c r="H28" i="2"/>
  <c r="F29" i="2"/>
  <c r="P31" i="2"/>
  <c r="AO8" i="2"/>
  <c r="P48" i="2"/>
  <c r="P32" i="2"/>
  <c r="AL4" i="2"/>
  <c r="L7" i="2"/>
  <c r="F33" i="2"/>
  <c r="S49" i="2"/>
  <c r="L9" i="2"/>
  <c r="AM10" i="2"/>
  <c r="AB48" i="2"/>
  <c r="AB32" i="2"/>
  <c r="C45" i="2"/>
  <c r="AL9" i="2"/>
  <c r="N30" i="2"/>
  <c r="R25" i="2"/>
  <c r="I27" i="2"/>
  <c r="X32" i="2"/>
  <c r="C44" i="2"/>
  <c r="X43" i="2"/>
  <c r="I43" i="2"/>
  <c r="K25" i="2"/>
  <c r="K26" i="2"/>
  <c r="P27" i="2"/>
  <c r="J30" i="2"/>
  <c r="X31" i="2"/>
  <c r="W47" i="2"/>
  <c r="Z32" i="2"/>
  <c r="X25" i="2"/>
  <c r="X44" i="2"/>
  <c r="X24" i="2"/>
  <c r="T43" i="2"/>
  <c r="T28" i="2"/>
  <c r="J45" i="2"/>
  <c r="N48" i="2"/>
  <c r="N33" i="2"/>
  <c r="M25" i="2"/>
  <c r="L10" i="2"/>
  <c r="AN13" i="2"/>
  <c r="D28" i="2"/>
  <c r="AM9" i="2"/>
  <c r="M24" i="2"/>
  <c r="C31" i="2"/>
  <c r="N49" i="2"/>
  <c r="G9" i="2"/>
  <c r="N25" i="2"/>
  <c r="M46" i="2"/>
  <c r="AA7" i="2"/>
  <c r="H48" i="2"/>
  <c r="F44" i="2"/>
  <c r="H32" i="2"/>
  <c r="AL13" i="2"/>
  <c r="R24" i="2"/>
  <c r="O25" i="2"/>
  <c r="O45" i="2"/>
  <c r="Z44" i="2"/>
  <c r="M43" i="2"/>
  <c r="T49" i="2"/>
  <c r="D30" i="2"/>
  <c r="D31" i="2"/>
  <c r="N43" i="2"/>
  <c r="M27" i="2"/>
  <c r="D26" i="2"/>
  <c r="AM7" i="2"/>
  <c r="P33" i="2"/>
  <c r="Y46" i="2"/>
  <c r="K33" i="2"/>
  <c r="W44" i="2"/>
  <c r="P49" i="2"/>
  <c r="AO9" i="2"/>
  <c r="K28" i="2"/>
  <c r="AE48" i="2"/>
  <c r="AD46" i="2"/>
  <c r="Y27" i="2"/>
  <c r="E45" i="2"/>
  <c r="Z25" i="2"/>
  <c r="K31" i="2"/>
  <c r="Z26" i="2"/>
  <c r="R32" i="2"/>
  <c r="R47" i="2"/>
  <c r="V12" i="2"/>
  <c r="X49" i="2"/>
  <c r="R46" i="2"/>
  <c r="AC33" i="2"/>
  <c r="V9" i="2"/>
  <c r="R48" i="2"/>
  <c r="AC49" i="2"/>
  <c r="AF4" i="2"/>
  <c r="AH47" i="2" l="1"/>
  <c r="AH32" i="2"/>
  <c r="AH37" i="2"/>
  <c r="AJ37" i="2"/>
  <c r="AJ38" i="2"/>
  <c r="AI31" i="2"/>
  <c r="AP16" i="2"/>
  <c r="G37" i="2"/>
  <c r="AA53" i="2"/>
  <c r="AO54" i="2"/>
  <c r="AI43" i="2"/>
  <c r="BJ18" i="2"/>
  <c r="AX24" i="2"/>
  <c r="BI38" i="2"/>
  <c r="AI38" i="2"/>
  <c r="AI54" i="2"/>
  <c r="AK19" i="2"/>
  <c r="AK38" i="2" s="1"/>
  <c r="AH38" i="2"/>
  <c r="BF19" i="2"/>
  <c r="BF38" i="2" s="1"/>
  <c r="BI54" i="2"/>
  <c r="AA44" i="2"/>
  <c r="AA28" i="2"/>
  <c r="AZ15" i="2"/>
  <c r="AU18" i="2"/>
  <c r="AA29" i="2"/>
  <c r="BD49" i="2"/>
  <c r="AA47" i="2"/>
  <c r="AU15" i="2"/>
  <c r="V46" i="2"/>
  <c r="BE15" i="2"/>
  <c r="AR38" i="2"/>
  <c r="AO38" i="2"/>
  <c r="AO24" i="2"/>
  <c r="AI46" i="2"/>
  <c r="L27" i="2"/>
  <c r="L38" i="2"/>
  <c r="AF33" i="2"/>
  <c r="Q53" i="2"/>
  <c r="Q37" i="2"/>
  <c r="AG54" i="2"/>
  <c r="V53" i="2"/>
  <c r="AW31" i="2"/>
  <c r="BH11" i="2"/>
  <c r="BH30" i="2" s="1"/>
  <c r="AZ18" i="2"/>
  <c r="AJ46" i="2"/>
  <c r="BF51" i="2"/>
  <c r="AH43" i="2"/>
  <c r="AT46" i="2"/>
  <c r="AL38" i="2"/>
  <c r="BA49" i="2"/>
  <c r="AX25" i="2"/>
  <c r="AA48" i="2"/>
  <c r="AT52" i="2"/>
  <c r="AA37" i="2"/>
  <c r="BB51" i="2"/>
  <c r="BA52" i="2"/>
  <c r="AN53" i="2"/>
  <c r="AH48" i="2"/>
  <c r="BG8" i="2"/>
  <c r="BG43" i="2" s="1"/>
  <c r="BF36" i="2"/>
  <c r="V37" i="2"/>
  <c r="AN37" i="2"/>
  <c r="AH54" i="2"/>
  <c r="AJ54" i="2"/>
  <c r="AG45" i="2"/>
  <c r="AR54" i="2"/>
  <c r="AF54" i="2"/>
  <c r="AF38" i="2"/>
  <c r="AA38" i="2"/>
  <c r="AA54" i="2"/>
  <c r="V54" i="2"/>
  <c r="V38" i="2"/>
  <c r="BE19" i="2"/>
  <c r="BD38" i="2"/>
  <c r="BD54" i="2"/>
  <c r="AY38" i="2"/>
  <c r="AY54" i="2"/>
  <c r="AT38" i="2"/>
  <c r="AT54" i="2"/>
  <c r="BH38" i="2"/>
  <c r="AZ19" i="2"/>
  <c r="AU19" i="2"/>
  <c r="AX38" i="2"/>
  <c r="AX54" i="2"/>
  <c r="BC54" i="2"/>
  <c r="BC38" i="2"/>
  <c r="AS54" i="2"/>
  <c r="AS38" i="2"/>
  <c r="Q54" i="2"/>
  <c r="Q38" i="2"/>
  <c r="BB54" i="2"/>
  <c r="BB38" i="2"/>
  <c r="AW54" i="2"/>
  <c r="AW38" i="2"/>
  <c r="BG54" i="2"/>
  <c r="BG38" i="2"/>
  <c r="BA54" i="2"/>
  <c r="BA38" i="2"/>
  <c r="AV38" i="2"/>
  <c r="AV54" i="2"/>
  <c r="AQ38" i="2"/>
  <c r="AQ54" i="2"/>
  <c r="AP19" i="2"/>
  <c r="L54" i="2"/>
  <c r="AL54" i="2"/>
  <c r="AM38" i="2"/>
  <c r="AM54" i="2"/>
  <c r="AN54" i="2"/>
  <c r="AN38" i="2"/>
  <c r="G38" i="2"/>
  <c r="G54" i="2"/>
  <c r="AO25" i="2"/>
  <c r="AY35" i="2"/>
  <c r="AX35" i="2"/>
  <c r="AM47" i="2"/>
  <c r="BA36" i="2"/>
  <c r="AM31" i="2"/>
  <c r="BG17" i="2"/>
  <c r="BG52" i="2" s="1"/>
  <c r="BC32" i="2"/>
  <c r="AY43" i="2"/>
  <c r="BC33" i="2"/>
  <c r="L43" i="2"/>
  <c r="BI17" i="2"/>
  <c r="BI36" i="2" s="1"/>
  <c r="AX44" i="2"/>
  <c r="AL37" i="2"/>
  <c r="AL53" i="2"/>
  <c r="AX53" i="2"/>
  <c r="AX37" i="2"/>
  <c r="AP5" i="2"/>
  <c r="AX26" i="2"/>
  <c r="AW35" i="2"/>
  <c r="AQ52" i="2"/>
  <c r="AR27" i="2"/>
  <c r="AT26" i="2"/>
  <c r="AJ53" i="2"/>
  <c r="AP18" i="2"/>
  <c r="L37" i="2"/>
  <c r="L53" i="2"/>
  <c r="BI53" i="2"/>
  <c r="AI37" i="2"/>
  <c r="BF35" i="2"/>
  <c r="AY37" i="2"/>
  <c r="AY53" i="2"/>
  <c r="AG37" i="2"/>
  <c r="AN24" i="2"/>
  <c r="AQ36" i="2"/>
  <c r="BF6" i="2"/>
  <c r="BF45" i="2" s="1"/>
  <c r="AQ37" i="2"/>
  <c r="AQ53" i="2"/>
  <c r="AG53" i="2"/>
  <c r="BC53" i="2"/>
  <c r="BC37" i="2"/>
  <c r="AW53" i="2"/>
  <c r="AW37" i="2"/>
  <c r="AJ27" i="2"/>
  <c r="AK16" i="2"/>
  <c r="BJ16" i="2" s="1"/>
  <c r="BF53" i="2"/>
  <c r="BF37" i="2"/>
  <c r="AH53" i="2"/>
  <c r="AS37" i="2"/>
  <c r="AS53" i="2"/>
  <c r="BD53" i="2"/>
  <c r="BD37" i="2"/>
  <c r="AS35" i="2"/>
  <c r="AV53" i="2"/>
  <c r="AV37" i="2"/>
  <c r="BB37" i="2"/>
  <c r="BB53" i="2"/>
  <c r="AT37" i="2"/>
  <c r="AT53" i="2"/>
  <c r="AO53" i="2"/>
  <c r="AO37" i="2"/>
  <c r="BG53" i="2"/>
  <c r="AA25" i="2"/>
  <c r="BE18" i="2"/>
  <c r="AF53" i="2"/>
  <c r="AF37" i="2"/>
  <c r="AR37" i="2"/>
  <c r="AR53" i="2"/>
  <c r="AM53" i="2"/>
  <c r="AM37" i="2"/>
  <c r="BA37" i="2"/>
  <c r="BA53" i="2"/>
  <c r="BH37" i="2"/>
  <c r="AN44" i="2"/>
  <c r="AN25" i="2"/>
  <c r="AH25" i="2"/>
  <c r="AI45" i="2"/>
  <c r="AF51" i="2"/>
  <c r="AF35" i="2"/>
  <c r="AF52" i="2"/>
  <c r="AF36" i="2"/>
  <c r="AJ43" i="2"/>
  <c r="BI4" i="2"/>
  <c r="BI43" i="2" s="1"/>
  <c r="AI25" i="2"/>
  <c r="BH5" i="2"/>
  <c r="AI26" i="2"/>
  <c r="BH6" i="2"/>
  <c r="BH26" i="2" s="1"/>
  <c r="AH27" i="2"/>
  <c r="BG7" i="2"/>
  <c r="AI32" i="2"/>
  <c r="BH13" i="2"/>
  <c r="BH32" i="2" s="1"/>
  <c r="AI49" i="2"/>
  <c r="BH14" i="2"/>
  <c r="BH53" i="2" s="1"/>
  <c r="AG26" i="2"/>
  <c r="BF7" i="2"/>
  <c r="AG43" i="2"/>
  <c r="BF8" i="2"/>
  <c r="BF43" i="2" s="1"/>
  <c r="AG31" i="2"/>
  <c r="BF11" i="2"/>
  <c r="AG48" i="2"/>
  <c r="BF9" i="2"/>
  <c r="BF29" i="2" s="1"/>
  <c r="AH31" i="2"/>
  <c r="BG11" i="2"/>
  <c r="BG31" i="2" s="1"/>
  <c r="AI50" i="2"/>
  <c r="BH15" i="2"/>
  <c r="BH54" i="2" s="1"/>
  <c r="AI47" i="2"/>
  <c r="BH8" i="2"/>
  <c r="BH43" i="2" s="1"/>
  <c r="BF52" i="2"/>
  <c r="AA52" i="2"/>
  <c r="AA36" i="2"/>
  <c r="AA51" i="2"/>
  <c r="AA35" i="2"/>
  <c r="AG51" i="2"/>
  <c r="AG35" i="2"/>
  <c r="AH51" i="2"/>
  <c r="AH35" i="2"/>
  <c r="AI51" i="2"/>
  <c r="AI35" i="2"/>
  <c r="AJ51" i="2"/>
  <c r="AJ35" i="2"/>
  <c r="AK17" i="2"/>
  <c r="AK37" i="2" s="1"/>
  <c r="AG52" i="2"/>
  <c r="AG36" i="2"/>
  <c r="AH52" i="2"/>
  <c r="AH36" i="2"/>
  <c r="AI52" i="2"/>
  <c r="AI36" i="2"/>
  <c r="AJ52" i="2"/>
  <c r="AJ36" i="2"/>
  <c r="V49" i="2"/>
  <c r="V52" i="2"/>
  <c r="V36" i="2"/>
  <c r="V51" i="2"/>
  <c r="V35" i="2"/>
  <c r="BE5" i="2"/>
  <c r="AZ5" i="2"/>
  <c r="AU5" i="2"/>
  <c r="Q33" i="2"/>
  <c r="BE13" i="2"/>
  <c r="AZ13" i="2"/>
  <c r="AU13" i="2"/>
  <c r="Q43" i="2"/>
  <c r="BE4" i="2"/>
  <c r="AZ4" i="2"/>
  <c r="AU4" i="2"/>
  <c r="BE12" i="2"/>
  <c r="AZ12" i="2"/>
  <c r="AU12" i="2"/>
  <c r="BE9" i="2"/>
  <c r="AZ9" i="2"/>
  <c r="AU9" i="2"/>
  <c r="Q34" i="2"/>
  <c r="BE14" i="2"/>
  <c r="AZ14" i="2"/>
  <c r="AU14" i="2"/>
  <c r="BE6" i="2"/>
  <c r="AZ6" i="2"/>
  <c r="AU6" i="2"/>
  <c r="Q46" i="2"/>
  <c r="BE11" i="2"/>
  <c r="AZ11" i="2"/>
  <c r="AU11" i="2"/>
  <c r="BE7" i="2"/>
  <c r="AZ7" i="2"/>
  <c r="AU7" i="2"/>
  <c r="Q30" i="2"/>
  <c r="BE10" i="2"/>
  <c r="AZ10" i="2"/>
  <c r="AU10" i="2"/>
  <c r="BE16" i="2"/>
  <c r="AZ16" i="2"/>
  <c r="AU16" i="2"/>
  <c r="Q51" i="2"/>
  <c r="Q35" i="2"/>
  <c r="BG51" i="2"/>
  <c r="BG35" i="2"/>
  <c r="BC51" i="2"/>
  <c r="BC35" i="2"/>
  <c r="BH51" i="2"/>
  <c r="BD51" i="2"/>
  <c r="BD35" i="2"/>
  <c r="BI51" i="2"/>
  <c r="BI35" i="2"/>
  <c r="AR36" i="2"/>
  <c r="AW36" i="2"/>
  <c r="BB36" i="2"/>
  <c r="AS36" i="2"/>
  <c r="AX52" i="2"/>
  <c r="AX36" i="2"/>
  <c r="BC52" i="2"/>
  <c r="BC36" i="2"/>
  <c r="BH36" i="2"/>
  <c r="AT36" i="2"/>
  <c r="AY36" i="2"/>
  <c r="AY52" i="2"/>
  <c r="BD52" i="2"/>
  <c r="BD36" i="2"/>
  <c r="AV52" i="2"/>
  <c r="AV36" i="2"/>
  <c r="BE17" i="2"/>
  <c r="AZ17" i="2"/>
  <c r="AU17" i="2"/>
  <c r="Q52" i="2"/>
  <c r="Q36" i="2"/>
  <c r="AQ35" i="2"/>
  <c r="AQ51" i="2"/>
  <c r="AV35" i="2"/>
  <c r="AV51" i="2"/>
  <c r="BA51" i="2"/>
  <c r="BA35" i="2"/>
  <c r="AR35" i="2"/>
  <c r="BB35" i="2"/>
  <c r="AT35" i="2"/>
  <c r="AS52" i="2"/>
  <c r="AR52" i="2"/>
  <c r="AW52" i="2"/>
  <c r="BB52" i="2"/>
  <c r="AT51" i="2"/>
  <c r="AY51" i="2"/>
  <c r="AS51" i="2"/>
  <c r="AX51" i="2"/>
  <c r="AR51" i="2"/>
  <c r="AW51" i="2"/>
  <c r="BE8" i="2"/>
  <c r="AZ8" i="2"/>
  <c r="AU8" i="2"/>
  <c r="L51" i="2"/>
  <c r="L35" i="2"/>
  <c r="L52" i="2"/>
  <c r="L36" i="2"/>
  <c r="AM51" i="2"/>
  <c r="AM35" i="2"/>
  <c r="AP17" i="2"/>
  <c r="G52" i="2"/>
  <c r="G36" i="2"/>
  <c r="AO51" i="2"/>
  <c r="AO35" i="2"/>
  <c r="AM52" i="2"/>
  <c r="AM36" i="2"/>
  <c r="AN52" i="2"/>
  <c r="AN36" i="2"/>
  <c r="AO52" i="2"/>
  <c r="AO36" i="2"/>
  <c r="AN51" i="2"/>
  <c r="AN35" i="2"/>
  <c r="AL52" i="2"/>
  <c r="AL36" i="2"/>
  <c r="AL51" i="2"/>
  <c r="AL35" i="2"/>
  <c r="G51" i="2"/>
  <c r="G35" i="2"/>
  <c r="G48" i="2"/>
  <c r="AF30" i="2"/>
  <c r="BA27" i="2"/>
  <c r="AT45" i="2"/>
  <c r="AT25" i="2"/>
  <c r="V25" i="2"/>
  <c r="AF46" i="2"/>
  <c r="AK8" i="2"/>
  <c r="AJ24" i="2"/>
  <c r="AI24" i="2"/>
  <c r="AH30" i="2"/>
  <c r="V33" i="2"/>
  <c r="BA31" i="2"/>
  <c r="AJ45" i="2"/>
  <c r="Q29" i="2"/>
  <c r="AH50" i="2"/>
  <c r="AG25" i="2"/>
  <c r="AG29" i="2"/>
  <c r="AF48" i="2"/>
  <c r="BH29" i="2"/>
  <c r="AK4" i="2"/>
  <c r="BJ4" i="2" s="1"/>
  <c r="G26" i="2"/>
  <c r="AJ28" i="2"/>
  <c r="AI30" i="2"/>
  <c r="V24" i="2"/>
  <c r="AN31" i="2"/>
  <c r="G27" i="2"/>
  <c r="AR47" i="2"/>
  <c r="AW47" i="2"/>
  <c r="Q27" i="2"/>
  <c r="AL27" i="2"/>
  <c r="BC28" i="2"/>
  <c r="AG28" i="2"/>
  <c r="AJ30" i="2"/>
  <c r="AG32" i="2"/>
  <c r="AK5" i="2"/>
  <c r="BJ5" i="2" s="1"/>
  <c r="AS30" i="2"/>
  <c r="AH44" i="2"/>
  <c r="AF49" i="2"/>
  <c r="AL25" i="2"/>
  <c r="AM26" i="2"/>
  <c r="G49" i="2"/>
  <c r="G43" i="2"/>
  <c r="AM25" i="2"/>
  <c r="L33" i="2"/>
  <c r="AM43" i="2"/>
  <c r="AL43" i="2"/>
  <c r="AL26" i="2"/>
  <c r="AO26" i="2"/>
  <c r="BI33" i="2"/>
  <c r="AG44" i="2"/>
  <c r="AH46" i="2"/>
  <c r="BI26" i="2"/>
  <c r="AK11" i="2"/>
  <c r="BJ11" i="2" s="1"/>
  <c r="AJ49" i="2"/>
  <c r="AJ29" i="2"/>
  <c r="AK15" i="2"/>
  <c r="BI29" i="2"/>
  <c r="BC48" i="2"/>
  <c r="AH24" i="2"/>
  <c r="AJ44" i="2"/>
  <c r="AI33" i="2"/>
  <c r="AK14" i="2"/>
  <c r="AK6" i="2"/>
  <c r="BJ6" i="2" s="1"/>
  <c r="BD30" i="2"/>
  <c r="BC29" i="2"/>
  <c r="BG44" i="2"/>
  <c r="AJ26" i="2"/>
  <c r="AG24" i="2"/>
  <c r="AJ25" i="2"/>
  <c r="BC27" i="2"/>
  <c r="AJ33" i="2"/>
  <c r="BC25" i="2"/>
  <c r="AG50" i="2"/>
  <c r="BC43" i="2"/>
  <c r="AH28" i="2"/>
  <c r="AI27" i="2"/>
  <c r="AI29" i="2"/>
  <c r="AJ31" i="2"/>
  <c r="AK13" i="2"/>
  <c r="BJ13" i="2" s="1"/>
  <c r="AG46" i="2"/>
  <c r="AK12" i="2"/>
  <c r="AH29" i="2"/>
  <c r="AX33" i="2"/>
  <c r="AJ32" i="2"/>
  <c r="AI34" i="2"/>
  <c r="AV26" i="2"/>
  <c r="BI48" i="2"/>
  <c r="AJ47" i="2"/>
  <c r="AG27" i="2"/>
  <c r="AK9" i="2"/>
  <c r="BJ9" i="2" s="1"/>
  <c r="BI27" i="2"/>
  <c r="AJ48" i="2"/>
  <c r="AK7" i="2"/>
  <c r="BJ7" i="2" s="1"/>
  <c r="AK10" i="2"/>
  <c r="BJ10" i="2" s="1"/>
  <c r="AI48" i="2"/>
  <c r="AI28" i="2"/>
  <c r="AJ34" i="2"/>
  <c r="AI44" i="2"/>
  <c r="AJ50" i="2"/>
  <c r="AV34" i="2"/>
  <c r="AG47" i="2"/>
  <c r="AG30" i="2"/>
  <c r="BF30" i="2"/>
  <c r="AS48" i="2"/>
  <c r="AS28" i="2"/>
  <c r="AS26" i="2"/>
  <c r="AQ28" i="2"/>
  <c r="AS46" i="2"/>
  <c r="AQ34" i="2"/>
  <c r="AS33" i="2"/>
  <c r="BI46" i="2"/>
  <c r="BD46" i="2"/>
  <c r="AV28" i="2"/>
  <c r="BB46" i="2"/>
  <c r="AY32" i="2"/>
  <c r="AQ25" i="2"/>
  <c r="AX47" i="2"/>
  <c r="AS31" i="2"/>
  <c r="AR43" i="2"/>
  <c r="BG24" i="2"/>
  <c r="AT29" i="2"/>
  <c r="AQ26" i="2"/>
  <c r="AY48" i="2"/>
  <c r="BA34" i="2"/>
  <c r="AW33" i="2"/>
  <c r="AG49" i="2"/>
  <c r="AG34" i="2"/>
  <c r="AH33" i="2"/>
  <c r="AH34" i="2"/>
  <c r="AO31" i="2"/>
  <c r="AV29" i="2"/>
  <c r="AN29" i="2"/>
  <c r="AV50" i="2"/>
  <c r="BB50" i="2"/>
  <c r="BB34" i="2"/>
  <c r="AO49" i="2"/>
  <c r="Q50" i="2"/>
  <c r="AX43" i="2"/>
  <c r="AR46" i="2"/>
  <c r="BI28" i="2"/>
  <c r="V50" i="2"/>
  <c r="V34" i="2"/>
  <c r="AX32" i="2"/>
  <c r="BA28" i="2"/>
  <c r="AF50" i="2"/>
  <c r="AF34" i="2"/>
  <c r="BC50" i="2"/>
  <c r="BC34" i="2"/>
  <c r="BD50" i="2"/>
  <c r="BD34" i="2"/>
  <c r="AA50" i="2"/>
  <c r="AA34" i="2"/>
  <c r="AR50" i="2"/>
  <c r="AR34" i="2"/>
  <c r="AS50" i="2"/>
  <c r="AS34" i="2"/>
  <c r="AT50" i="2"/>
  <c r="AT34" i="2"/>
  <c r="AQ50" i="2"/>
  <c r="AW50" i="2"/>
  <c r="AW34" i="2"/>
  <c r="AX50" i="2"/>
  <c r="AX34" i="2"/>
  <c r="AY50" i="2"/>
  <c r="AY34" i="2"/>
  <c r="BA50" i="2"/>
  <c r="BI50" i="2"/>
  <c r="BI34" i="2"/>
  <c r="AH26" i="2"/>
  <c r="AH45" i="2"/>
  <c r="L50" i="2"/>
  <c r="L34" i="2"/>
  <c r="G50" i="2"/>
  <c r="G34" i="2"/>
  <c r="AM50" i="2"/>
  <c r="AM34" i="2"/>
  <c r="AN50" i="2"/>
  <c r="AN34" i="2"/>
  <c r="AO50" i="2"/>
  <c r="AO34" i="2"/>
  <c r="AL50" i="2"/>
  <c r="AL34" i="2"/>
  <c r="AF27" i="2"/>
  <c r="AQ44" i="2"/>
  <c r="AO46" i="2"/>
  <c r="AS29" i="2"/>
  <c r="BC49" i="2"/>
  <c r="BA29" i="2"/>
  <c r="AF26" i="2"/>
  <c r="AY45" i="2"/>
  <c r="AY30" i="2"/>
  <c r="BF32" i="2"/>
  <c r="BC30" i="2"/>
  <c r="AV33" i="2"/>
  <c r="AV47" i="2"/>
  <c r="AF45" i="2"/>
  <c r="BG25" i="2"/>
  <c r="AS47" i="2"/>
  <c r="AP15" i="2"/>
  <c r="G45" i="2"/>
  <c r="AP14" i="2"/>
  <c r="G47" i="2"/>
  <c r="BA43" i="2"/>
  <c r="AN30" i="2"/>
  <c r="AX48" i="2"/>
  <c r="AV31" i="2"/>
  <c r="AN45" i="2"/>
  <c r="BD45" i="2"/>
  <c r="AO33" i="2"/>
  <c r="BA47" i="2"/>
  <c r="AM27" i="2"/>
  <c r="V30" i="2"/>
  <c r="AX28" i="2"/>
  <c r="G25" i="2"/>
  <c r="Q25" i="2"/>
  <c r="AR31" i="2"/>
  <c r="AW27" i="2"/>
  <c r="BC31" i="2"/>
  <c r="BD24" i="2"/>
  <c r="BC47" i="2"/>
  <c r="AX27" i="2"/>
  <c r="V29" i="2"/>
  <c r="AN28" i="2"/>
  <c r="AG33" i="2"/>
  <c r="AP8" i="2"/>
  <c r="AL24" i="2"/>
  <c r="BF24" i="2"/>
  <c r="BI25" i="2"/>
  <c r="BD25" i="2"/>
  <c r="AA32" i="2"/>
  <c r="Q49" i="2"/>
  <c r="L32" i="2"/>
  <c r="G32" i="2"/>
  <c r="AP13" i="2"/>
  <c r="AV45" i="2"/>
  <c r="AA45" i="2"/>
  <c r="AM24" i="2"/>
  <c r="AW43" i="2"/>
  <c r="BI44" i="2"/>
  <c r="G33" i="2"/>
  <c r="BC45" i="2"/>
  <c r="AA33" i="2"/>
  <c r="BC24" i="2"/>
  <c r="AA24" i="2"/>
  <c r="Q45" i="2"/>
  <c r="BB24" i="2"/>
  <c r="AT30" i="2"/>
  <c r="BC44" i="2"/>
  <c r="BD26" i="2"/>
  <c r="AY26" i="2"/>
  <c r="V26" i="2"/>
  <c r="AV43" i="2"/>
  <c r="Q26" i="2"/>
  <c r="BA46" i="2"/>
  <c r="BA30" i="2"/>
  <c r="AH49" i="2"/>
  <c r="AS32" i="2"/>
  <c r="AV44" i="2"/>
  <c r="AS45" i="2"/>
  <c r="AX49" i="2"/>
  <c r="AW26" i="2"/>
  <c r="V45" i="2"/>
  <c r="AW46" i="2"/>
  <c r="AA49" i="2"/>
  <c r="AV49" i="2"/>
  <c r="AW49" i="2"/>
  <c r="AS49" i="2"/>
  <c r="AQ47" i="2"/>
  <c r="AQ31" i="2"/>
  <c r="AA26" i="2"/>
  <c r="AO27" i="2"/>
  <c r="AO43" i="2"/>
  <c r="AL49" i="2"/>
  <c r="AL33" i="2"/>
  <c r="BC46" i="2"/>
  <c r="BC26" i="2"/>
  <c r="AT33" i="2"/>
  <c r="AT49" i="2"/>
  <c r="AX30" i="2"/>
  <c r="AX46" i="2"/>
  <c r="AQ30" i="2"/>
  <c r="AQ46" i="2"/>
  <c r="AL28" i="2"/>
  <c r="AL44" i="2"/>
  <c r="V32" i="2"/>
  <c r="V31" i="2"/>
  <c r="V47" i="2"/>
  <c r="AR45" i="2"/>
  <c r="AR29" i="2"/>
  <c r="AR49" i="2"/>
  <c r="AF24" i="2"/>
  <c r="G24" i="2"/>
  <c r="AF31" i="2"/>
  <c r="AF47" i="2"/>
  <c r="BB32" i="2"/>
  <c r="BB48" i="2"/>
  <c r="BB25" i="2"/>
  <c r="BB26" i="2"/>
  <c r="AW24" i="2"/>
  <c r="AW25" i="2"/>
  <c r="BI32" i="2"/>
  <c r="BI31" i="2"/>
  <c r="BI47" i="2"/>
  <c r="AA43" i="2"/>
  <c r="AW44" i="2"/>
  <c r="AW28" i="2"/>
  <c r="BB28" i="2"/>
  <c r="BB44" i="2"/>
  <c r="V43" i="2"/>
  <c r="V27" i="2"/>
  <c r="BA24" i="2"/>
  <c r="AQ33" i="2"/>
  <c r="AQ32" i="2"/>
  <c r="AQ48" i="2"/>
  <c r="AW32" i="2"/>
  <c r="AW48" i="2"/>
  <c r="AY46" i="2"/>
  <c r="BD28" i="2"/>
  <c r="BD44" i="2"/>
  <c r="BD29" i="2"/>
  <c r="Q48" i="2"/>
  <c r="Q32" i="2"/>
  <c r="AO47" i="2"/>
  <c r="BB45" i="2"/>
  <c r="BB29" i="2"/>
  <c r="AY33" i="2"/>
  <c r="AY49" i="2"/>
  <c r="AQ43" i="2"/>
  <c r="AQ27" i="2"/>
  <c r="AY27" i="2"/>
  <c r="Q44" i="2"/>
  <c r="Q28" i="2"/>
  <c r="G46" i="2"/>
  <c r="G30" i="2"/>
  <c r="G31" i="2"/>
  <c r="AR24" i="2"/>
  <c r="AP4" i="2"/>
  <c r="L24" i="2"/>
  <c r="L46" i="2"/>
  <c r="AP11" i="2"/>
  <c r="L30" i="2"/>
  <c r="BB47" i="2"/>
  <c r="BB31" i="2"/>
  <c r="AQ45" i="2"/>
  <c r="AQ49" i="2"/>
  <c r="AQ29" i="2"/>
  <c r="BB30" i="2"/>
  <c r="AO44" i="2"/>
  <c r="AO28" i="2"/>
  <c r="AR44" i="2"/>
  <c r="AR28" i="2"/>
  <c r="AR32" i="2"/>
  <c r="AR48" i="2"/>
  <c r="AR33" i="2"/>
  <c r="BB49" i="2"/>
  <c r="BA48" i="2"/>
  <c r="BA32" i="2"/>
  <c r="BA33" i="2"/>
  <c r="Q31" i="2"/>
  <c r="Q47" i="2"/>
  <c r="AN27" i="2"/>
  <c r="AN43" i="2"/>
  <c r="BD43" i="2"/>
  <c r="BD27" i="2"/>
  <c r="AV25" i="2"/>
  <c r="AV24" i="2"/>
  <c r="L45" i="2"/>
  <c r="AP10" i="2"/>
  <c r="L29" i="2"/>
  <c r="L49" i="2"/>
  <c r="AA27" i="2"/>
  <c r="AO32" i="2"/>
  <c r="AO48" i="2"/>
  <c r="AA30" i="2"/>
  <c r="AA46" i="2"/>
  <c r="AS24" i="2"/>
  <c r="AS25" i="2"/>
  <c r="AT32" i="2"/>
  <c r="AT48" i="2"/>
  <c r="AM29" i="2"/>
  <c r="AM45" i="2"/>
  <c r="AN33" i="2"/>
  <c r="AN49" i="2"/>
  <c r="AV27" i="2"/>
  <c r="AM33" i="2"/>
  <c r="AM49" i="2"/>
  <c r="AW45" i="2"/>
  <c r="AW30" i="2"/>
  <c r="AW29" i="2"/>
  <c r="AX45" i="2"/>
  <c r="AX29" i="2"/>
  <c r="BD48" i="2"/>
  <c r="BD32" i="2"/>
  <c r="AL46" i="2"/>
  <c r="AL30" i="2"/>
  <c r="AN26" i="2"/>
  <c r="AN46" i="2"/>
  <c r="AL32" i="2"/>
  <c r="AL48" i="2"/>
  <c r="AY47" i="2"/>
  <c r="AY31" i="2"/>
  <c r="V28" i="2"/>
  <c r="V44" i="2"/>
  <c r="V48" i="2"/>
  <c r="AL45" i="2"/>
  <c r="AL29" i="2"/>
  <c r="AA31" i="2"/>
  <c r="G44" i="2"/>
  <c r="G28" i="2"/>
  <c r="G29" i="2"/>
  <c r="Q24" i="2"/>
  <c r="L44" i="2"/>
  <c r="L28" i="2"/>
  <c r="AP9" i="2"/>
  <c r="L48" i="2"/>
  <c r="AY28" i="2"/>
  <c r="AY44" i="2"/>
  <c r="BD47" i="2"/>
  <c r="BD31" i="2"/>
  <c r="L25" i="2"/>
  <c r="AP6" i="2"/>
  <c r="AV32" i="2"/>
  <c r="AV48" i="2"/>
  <c r="AR25" i="2"/>
  <c r="AR26" i="2"/>
  <c r="AF32" i="2"/>
  <c r="AS27" i="2"/>
  <c r="AS43" i="2"/>
  <c r="AL31" i="2"/>
  <c r="AL47" i="2"/>
  <c r="BB33" i="2"/>
  <c r="AF43" i="2"/>
  <c r="AT43" i="2"/>
  <c r="AT27" i="2"/>
  <c r="AT28" i="2"/>
  <c r="L31" i="2"/>
  <c r="AP12" i="2"/>
  <c r="AP51" i="2" s="1"/>
  <c r="L47" i="2"/>
  <c r="AM46" i="2"/>
  <c r="BD33" i="2"/>
  <c r="AO29" i="2"/>
  <c r="AO45" i="2"/>
  <c r="AO30" i="2"/>
  <c r="AM32" i="2"/>
  <c r="AM48" i="2"/>
  <c r="AT47" i="2"/>
  <c r="AT31" i="2"/>
  <c r="AY24" i="2"/>
  <c r="AY25" i="2"/>
  <c r="AQ24" i="2"/>
  <c r="BA25" i="2"/>
  <c r="BA45" i="2"/>
  <c r="BA26" i="2"/>
  <c r="AS44" i="2"/>
  <c r="AF44" i="2"/>
  <c r="AF28" i="2"/>
  <c r="AF29" i="2"/>
  <c r="AR30" i="2"/>
  <c r="AM44" i="2"/>
  <c r="AM28" i="2"/>
  <c r="BG32" i="2"/>
  <c r="AN48" i="2"/>
  <c r="AN32" i="2"/>
  <c r="AX31" i="2"/>
  <c r="AN47" i="2"/>
  <c r="BB43" i="2"/>
  <c r="BB27" i="2"/>
  <c r="AP7" i="2"/>
  <c r="L26" i="2"/>
  <c r="AM30" i="2"/>
  <c r="AT24" i="2"/>
  <c r="AT44" i="2"/>
  <c r="AF25" i="2"/>
  <c r="AV46" i="2"/>
  <c r="AV30" i="2"/>
  <c r="AY29" i="2"/>
  <c r="BA44" i="2"/>
  <c r="AU46" i="2" l="1"/>
  <c r="AU37" i="2"/>
  <c r="AP35" i="2"/>
  <c r="BE54" i="2"/>
  <c r="AU53" i="2"/>
  <c r="AZ54" i="2"/>
  <c r="AU38" i="2"/>
  <c r="AK54" i="2"/>
  <c r="BJ19" i="2"/>
  <c r="BJ38" i="2" s="1"/>
  <c r="BF54" i="2"/>
  <c r="AZ37" i="2"/>
  <c r="AU50" i="2"/>
  <c r="BH31" i="2"/>
  <c r="BH46" i="2"/>
  <c r="AZ53" i="2"/>
  <c r="BF48" i="2"/>
  <c r="BF25" i="2"/>
  <c r="BH35" i="2"/>
  <c r="BF44" i="2"/>
  <c r="AZ47" i="2"/>
  <c r="AP25" i="2"/>
  <c r="BH50" i="2"/>
  <c r="BG36" i="2"/>
  <c r="BG37" i="2"/>
  <c r="BI37" i="2"/>
  <c r="BG47" i="2"/>
  <c r="BI52" i="2"/>
  <c r="AU25" i="2"/>
  <c r="AP38" i="2"/>
  <c r="AZ38" i="2"/>
  <c r="AU54" i="2"/>
  <c r="AU45" i="2"/>
  <c r="AU26" i="2"/>
  <c r="BE38" i="2"/>
  <c r="AP54" i="2"/>
  <c r="BH49" i="2"/>
  <c r="BH52" i="2"/>
  <c r="BE30" i="2"/>
  <c r="BE27" i="2"/>
  <c r="AP53" i="2"/>
  <c r="AP37" i="2"/>
  <c r="BJ17" i="2"/>
  <c r="BJ37" i="2" s="1"/>
  <c r="BE43" i="2"/>
  <c r="BF26" i="2"/>
  <c r="BE53" i="2"/>
  <c r="BE37" i="2"/>
  <c r="BJ14" i="2"/>
  <c r="BJ53" i="2" s="1"/>
  <c r="AK53" i="2"/>
  <c r="BH25" i="2"/>
  <c r="BH45" i="2"/>
  <c r="AK31" i="2"/>
  <c r="AK51" i="2"/>
  <c r="BJ12" i="2"/>
  <c r="BJ31" i="2" s="1"/>
  <c r="BJ15" i="2"/>
  <c r="AK35" i="2"/>
  <c r="AK43" i="2"/>
  <c r="BJ8" i="2"/>
  <c r="BJ28" i="2" s="1"/>
  <c r="AK52" i="2"/>
  <c r="AK36" i="2"/>
  <c r="AU52" i="2"/>
  <c r="AU36" i="2"/>
  <c r="AZ52" i="2"/>
  <c r="AZ36" i="2"/>
  <c r="BE52" i="2"/>
  <c r="BE36" i="2"/>
  <c r="AU51" i="2"/>
  <c r="AU35" i="2"/>
  <c r="AZ51" i="2"/>
  <c r="AZ35" i="2"/>
  <c r="BE51" i="2"/>
  <c r="BE35" i="2"/>
  <c r="AP52" i="2"/>
  <c r="AP36" i="2"/>
  <c r="BF47" i="2"/>
  <c r="BE33" i="2"/>
  <c r="BI24" i="2"/>
  <c r="AK27" i="2"/>
  <c r="AK46" i="2"/>
  <c r="AK24" i="2"/>
  <c r="AZ45" i="2"/>
  <c r="BH27" i="2"/>
  <c r="BG48" i="2"/>
  <c r="BF28" i="2"/>
  <c r="AK30" i="2"/>
  <c r="AK44" i="2"/>
  <c r="BH28" i="2"/>
  <c r="BE46" i="2"/>
  <c r="BH47" i="2"/>
  <c r="AK47" i="2"/>
  <c r="BE26" i="2"/>
  <c r="AK33" i="2"/>
  <c r="AK25" i="2"/>
  <c r="BE45" i="2"/>
  <c r="AK28" i="2"/>
  <c r="AU30" i="2"/>
  <c r="BG50" i="2"/>
  <c r="AP43" i="2"/>
  <c r="AP24" i="2"/>
  <c r="BI30" i="2"/>
  <c r="BF46" i="2"/>
  <c r="AK32" i="2"/>
  <c r="AK48" i="2"/>
  <c r="BH48" i="2"/>
  <c r="BG46" i="2"/>
  <c r="AK34" i="2"/>
  <c r="AK50" i="2"/>
  <c r="BI49" i="2"/>
  <c r="BI45" i="2"/>
  <c r="BH34" i="2"/>
  <c r="BE49" i="2"/>
  <c r="BG28" i="2"/>
  <c r="BF50" i="2"/>
  <c r="BF31" i="2"/>
  <c r="BE25" i="2"/>
  <c r="BF27" i="2"/>
  <c r="BG30" i="2"/>
  <c r="BH44" i="2"/>
  <c r="AK26" i="2"/>
  <c r="AK49" i="2"/>
  <c r="AK29" i="2"/>
  <c r="BH33" i="2"/>
  <c r="BH24" i="2"/>
  <c r="AK45" i="2"/>
  <c r="BG45" i="2"/>
  <c r="BG29" i="2"/>
  <c r="BG27" i="2"/>
  <c r="BJ26" i="2"/>
  <c r="BG26" i="2"/>
  <c r="AZ25" i="2"/>
  <c r="AZ34" i="2"/>
  <c r="AZ43" i="2"/>
  <c r="AZ24" i="2"/>
  <c r="AZ48" i="2"/>
  <c r="BG49" i="2"/>
  <c r="BG34" i="2"/>
  <c r="AZ50" i="2"/>
  <c r="BE50" i="2"/>
  <c r="BE34" i="2"/>
  <c r="AU33" i="2"/>
  <c r="AU34" i="2"/>
  <c r="BF33" i="2"/>
  <c r="BF34" i="2"/>
  <c r="AP50" i="2"/>
  <c r="AP34" i="2"/>
  <c r="BG33" i="2"/>
  <c r="AU48" i="2"/>
  <c r="BF49" i="2"/>
  <c r="AP33" i="2"/>
  <c r="AZ32" i="2"/>
  <c r="AZ33" i="2"/>
  <c r="AP26" i="2"/>
  <c r="AU49" i="2"/>
  <c r="AU24" i="2"/>
  <c r="AZ49" i="2"/>
  <c r="AZ46" i="2"/>
  <c r="AZ30" i="2"/>
  <c r="AU47" i="2"/>
  <c r="AU31" i="2"/>
  <c r="AP31" i="2"/>
  <c r="AP47" i="2"/>
  <c r="AP29" i="2"/>
  <c r="AP45" i="2"/>
  <c r="AP44" i="2"/>
  <c r="AP28" i="2"/>
  <c r="BJ30" i="2"/>
  <c r="AZ31" i="2"/>
  <c r="AP46" i="2"/>
  <c r="AP30" i="2"/>
  <c r="BE28" i="2"/>
  <c r="BE44" i="2"/>
  <c r="BJ29" i="2"/>
  <c r="BJ45" i="2"/>
  <c r="BJ44" i="2"/>
  <c r="BE48" i="2"/>
  <c r="AU29" i="2"/>
  <c r="AZ26" i="2"/>
  <c r="AZ27" i="2"/>
  <c r="AP49" i="2"/>
  <c r="AP32" i="2"/>
  <c r="BE29" i="2"/>
  <c r="BE24" i="2"/>
  <c r="AU32" i="2"/>
  <c r="AU27" i="2"/>
  <c r="AU43" i="2"/>
  <c r="AP27" i="2"/>
  <c r="BE31" i="2"/>
  <c r="BE47" i="2"/>
  <c r="BJ24" i="2"/>
  <c r="AU44" i="2"/>
  <c r="AU28" i="2"/>
  <c r="AP48" i="2"/>
  <c r="BE32" i="2"/>
  <c r="BJ25" i="2"/>
  <c r="AZ28" i="2"/>
  <c r="AZ44" i="2"/>
  <c r="AZ29" i="2"/>
  <c r="BJ50" i="2" l="1"/>
  <c r="BJ54" i="2"/>
  <c r="BJ36" i="2"/>
  <c r="BJ33" i="2"/>
  <c r="BJ49" i="2"/>
  <c r="BJ52" i="2"/>
  <c r="BJ51" i="2"/>
  <c r="BJ34" i="2"/>
  <c r="BJ35" i="2"/>
  <c r="BJ43" i="2"/>
  <c r="BJ47" i="2"/>
  <c r="BJ48" i="2"/>
  <c r="BJ32" i="2"/>
  <c r="BJ46" i="2"/>
  <c r="BJ27" i="2"/>
</calcChain>
</file>

<file path=xl/sharedStrings.xml><?xml version="1.0" encoding="utf-8"?>
<sst xmlns="http://schemas.openxmlformats.org/spreadsheetml/2006/main" count="297" uniqueCount="47">
  <si>
    <t>Clientes Registrados</t>
  </si>
  <si>
    <t>Capacidad Registrada (KW)</t>
  </si>
  <si>
    <t>Clientes Facturados</t>
  </si>
  <si>
    <t>Exportaciones (KWh)</t>
  </si>
  <si>
    <t>Consumo LUMA (KWh)</t>
  </si>
  <si>
    <t>Consumo Neto Facturado (KWh)</t>
  </si>
  <si>
    <t>Acreditado (KWh)</t>
  </si>
  <si>
    <t>Mes/Año</t>
  </si>
  <si>
    <t>Residencial</t>
  </si>
  <si>
    <t>Comercial</t>
  </si>
  <si>
    <t>Industrial</t>
  </si>
  <si>
    <t>Agrícola</t>
  </si>
  <si>
    <t>Total</t>
  </si>
  <si>
    <t>Normalización por Cliente</t>
  </si>
  <si>
    <t>Promedio de Clientes Registrados</t>
  </si>
  <si>
    <t>Capacidad Registrada Promedio (KW)</t>
  </si>
  <si>
    <t>Clientes Promedio Facturados</t>
  </si>
  <si>
    <t>Exportaciones (MWh)</t>
  </si>
  <si>
    <t>Consumo LUMA (MWh)</t>
  </si>
  <si>
    <t>Consumo Neto Facturado (MWh)</t>
  </si>
  <si>
    <t>Acreditado (MWh)</t>
  </si>
  <si>
    <t>Capacidad (KW) por cliente registrado</t>
  </si>
  <si>
    <t>Exportaciones (KWh) por cliente</t>
  </si>
  <si>
    <t>Consumo Neto Facturado (MWH) por cliente</t>
  </si>
  <si>
    <t>Acreditado (MWh) por cliente</t>
  </si>
  <si>
    <t>Trimestre</t>
  </si>
  <si>
    <t>julio-sept 2021</t>
  </si>
  <si>
    <t>oct-dic 2021</t>
  </si>
  <si>
    <t>ene-mar 2022</t>
  </si>
  <si>
    <t>abril-junio 2022</t>
  </si>
  <si>
    <t>julio-sept 2022</t>
  </si>
  <si>
    <t>oct-dic 2022</t>
  </si>
  <si>
    <t>ene-mar 2023</t>
  </si>
  <si>
    <t>abril-junio 2023</t>
  </si>
  <si>
    <t>julio-sept 2023</t>
  </si>
  <si>
    <t>oct-dic 2023</t>
  </si>
  <si>
    <t>ene-mar 2024</t>
  </si>
  <si>
    <t>abril-jun 2024</t>
  </si>
  <si>
    <t>julio-sept 2024</t>
  </si>
  <si>
    <t>oct-dic 2024</t>
  </si>
  <si>
    <t>ene-mar 2025</t>
  </si>
  <si>
    <t>abril-jun 2025</t>
  </si>
  <si>
    <t>Varianza trimestre anterior (%)</t>
  </si>
  <si>
    <t>Varianza con el mismo trimestre del año anterior</t>
  </si>
  <si>
    <t>Clientes comenzaron tarifa de MN (Nuevos)</t>
  </si>
  <si>
    <t>Clientes terminaron su tarifa de MN</t>
  </si>
  <si>
    <t>Consumo LUMA (MWh) por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</si>
</sst>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\-yyyy;@"/>
    <numFmt numFmtId="165" formatCode="_(* #,##0_);_(* \(#,##0\);_(* &quot;-&quot;??_);_(@_)"/>
    <numFmt numFmtId="166" formatCode="0.0"/>
    <numFmt numFmtId="167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8"/>
      <name val="Calibri"/>
      <family val="2"/>
      <scheme val="minor"/>
    </font>
    <font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6">
    <xf numFmtId="0" fontId="0" fillId="0" borderId="0" xfId="0"/>
    <xf numFmtId="165" fontId="4" fillId="0" borderId="0" xfId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4" fillId="0" borderId="0" xfId="1" applyNumberFormat="1" applyFont="1"/>
    <xf numFmtId="0" fontId="2" fillId="0" borderId="0" xfId="0" applyFont="1"/>
    <xf numFmtId="165" fontId="5" fillId="0" borderId="0" xfId="1" applyNumberFormat="1" applyFont="1" applyFill="1" applyBorder="1" applyAlignment="1">
      <alignment horizontal="right" wrapText="1"/>
    </xf>
    <xf numFmtId="165" fontId="4" fillId="0" borderId="0" xfId="1" applyNumberFormat="1" applyFont="1" applyAlignment="1">
      <alignment horizontal="right" wrapText="1"/>
    </xf>
    <xf numFmtId="3" fontId="0" fillId="0" borderId="0" xfId="0" applyNumberFormat="1"/>
    <xf numFmtId="0" fontId="8" fillId="0" borderId="0" xfId="0" applyFont="1"/>
    <xf numFmtId="14" fontId="8" fillId="0" borderId="0" xfId="0" applyNumberFormat="1" applyFont="1"/>
    <xf numFmtId="165" fontId="5" fillId="0" borderId="1" xfId="1" applyNumberFormat="1" applyFont="1" applyFill="1" applyBorder="1" applyAlignment="1">
      <alignment horizontal="right" wrapText="1"/>
    </xf>
    <xf numFmtId="165" fontId="5" fillId="2" borderId="1" xfId="1" applyNumberFormat="1" applyFont="1" applyFill="1" applyBorder="1" applyAlignment="1">
      <alignment horizontal="right" wrapText="1"/>
    </xf>
    <xf numFmtId="0" fontId="7" fillId="0" borderId="2" xfId="0" applyFont="1" applyBorder="1"/>
    <xf numFmtId="0" fontId="6" fillId="3" borderId="2" xfId="0" applyFont="1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0" fontId="6" fillId="5" borderId="2" xfId="0" applyFont="1" applyFill="1" applyBorder="1" applyAlignment="1">
      <alignment horizontal="centerContinuous"/>
    </xf>
    <xf numFmtId="0" fontId="6" fillId="5" borderId="3" xfId="0" applyFont="1" applyFill="1" applyBorder="1" applyAlignment="1">
      <alignment horizontal="centerContinuous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wrapText="1"/>
    </xf>
    <xf numFmtId="1" fontId="4" fillId="0" borderId="0" xfId="1" applyNumberFormat="1" applyFont="1" applyFill="1" applyBorder="1" applyAlignment="1">
      <alignment horizontal="right" wrapText="1"/>
    </xf>
    <xf numFmtId="1" fontId="4" fillId="0" borderId="0" xfId="1" applyNumberFormat="1" applyFont="1"/>
    <xf numFmtId="3" fontId="4" fillId="0" borderId="0" xfId="1" applyNumberFormat="1" applyFont="1" applyFill="1"/>
    <xf numFmtId="1" fontId="4" fillId="0" borderId="0" xfId="1" applyNumberFormat="1" applyFont="1" applyFill="1"/>
    <xf numFmtId="3" fontId="9" fillId="0" borderId="0" xfId="0" applyNumberFormat="1" applyFont="1"/>
    <xf numFmtId="0" fontId="10" fillId="4" borderId="0" xfId="0" applyFont="1" applyFill="1" applyAlignment="1">
      <alignment horizontal="centerContinuous"/>
    </xf>
    <xf numFmtId="0" fontId="11" fillId="4" borderId="0" xfId="0" applyFont="1" applyFill="1" applyAlignment="1">
      <alignment horizontal="centerContinuous"/>
    </xf>
    <xf numFmtId="167" fontId="5" fillId="0" borderId="1" xfId="1" applyNumberFormat="1" applyFont="1" applyFill="1" applyBorder="1" applyAlignment="1">
      <alignment horizontal="right" wrapText="1"/>
    </xf>
    <xf numFmtId="165" fontId="0" fillId="0" borderId="0" xfId="0" applyNumberFormat="1"/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6" xfId="0" applyFont="1" applyBorder="1"/>
    <xf numFmtId="164" fontId="1" fillId="0" borderId="0" xfId="0" applyNumberFormat="1" applyFont="1" applyAlignment="1">
      <alignment horizontal="right"/>
    </xf>
    <xf numFmtId="3" fontId="1" fillId="0" borderId="0" xfId="0" applyNumberFormat="1" applyFont="1"/>
    <xf numFmtId="165" fontId="1" fillId="0" borderId="0" xfId="0" applyNumberFormat="1" applyFont="1"/>
    <xf numFmtId="165" fontId="1" fillId="0" borderId="0" xfId="1" applyNumberFormat="1" applyFont="1" applyFill="1" applyBorder="1" applyAlignment="1">
      <alignment horizontal="right" wrapText="1"/>
    </xf>
    <xf numFmtId="167" fontId="1" fillId="0" borderId="0" xfId="1" applyNumberFormat="1" applyFont="1" applyFill="1" applyBorder="1" applyAlignment="1">
      <alignment horizontal="right" wrapText="1"/>
    </xf>
    <xf numFmtId="167" fontId="1" fillId="0" borderId="1" xfId="1" applyNumberFormat="1" applyFont="1" applyFill="1" applyBorder="1" applyAlignment="1">
      <alignment horizontal="right" wrapText="1"/>
    </xf>
    <xf numFmtId="4" fontId="1" fillId="0" borderId="0" xfId="1" applyNumberFormat="1" applyFont="1"/>
    <xf numFmtId="4" fontId="1" fillId="0" borderId="1" xfId="1" applyNumberFormat="1" applyFont="1" applyBorder="1"/>
    <xf numFmtId="4" fontId="1" fillId="0" borderId="0" xfId="1" applyNumberFormat="1" applyFont="1" applyAlignment="1">
      <alignment horizontal="right"/>
    </xf>
    <xf numFmtId="4" fontId="1" fillId="0" borderId="1" xfId="1" applyNumberFormat="1" applyFont="1" applyBorder="1" applyAlignment="1">
      <alignment horizontal="right"/>
    </xf>
    <xf numFmtId="166" fontId="1" fillId="0" borderId="0" xfId="0" applyNumberFormat="1" applyFont="1"/>
    <xf numFmtId="167" fontId="1" fillId="0" borderId="7" xfId="1" applyNumberFormat="1" applyFont="1" applyFill="1" applyBorder="1" applyAlignment="1">
      <alignment horizontal="right" wrapText="1"/>
    </xf>
    <xf numFmtId="3" fontId="4" fillId="0" borderId="0" xfId="1" applyNumberFormat="1" applyFont="1" applyAlignment="1">
      <alignment wrapText="1"/>
    </xf>
    <xf numFmtId="3" fontId="4" fillId="0" borderId="0" xfId="1" applyNumberFormat="1" applyFont="1" applyFill="1" applyAlignment="1">
      <alignment wrapText="1"/>
    </xf>
    <xf numFmtId="167" fontId="5" fillId="0" borderId="0" xfId="1" applyNumberFormat="1" applyFont="1" applyFill="1" applyBorder="1" applyAlignment="1">
      <alignment horizontal="right" wrapText="1"/>
    </xf>
    <xf numFmtId="4" fontId="1" fillId="0" borderId="0" xfId="1" applyNumberFormat="1" applyFont="1" applyBorder="1"/>
    <xf numFmtId="164" fontId="1" fillId="0" borderId="0" xfId="0" applyNumberFormat="1" applyFont="1"/>
    <xf numFmtId="14" fontId="1" fillId="0" borderId="0" xfId="0" applyNumberFormat="1" applyFont="1"/>
    <xf numFmtId="165" fontId="2" fillId="0" borderId="0" xfId="0" applyNumberFormat="1" applyFont="1"/>
    <xf numFmtId="165" fontId="1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Clase Residencial (MWh</a:t>
            </a:r>
            <a:r>
              <a:rPr lang="en-US" sz="1600" b="1" baseline="0"/>
              <a:t>)</a:t>
            </a:r>
            <a:r>
              <a:rPr lang="en-US" sz="1600" b="1"/>
              <a:t> 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619450117460952E-2"/>
          <c:y val="0.15239481934026317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v>Energía Acreditada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510910462084014E-3"/>
                  <c:y val="0.123667447609942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3-4081-9CCB-C97308EB2A95}"/>
                </c:ext>
              </c:extLst>
            </c:dLbl>
            <c:dLbl>
              <c:idx val="1"/>
              <c:layout>
                <c:manualLayout>
                  <c:x val="-8.3510910462084309E-3"/>
                  <c:y val="0.115427071290772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73-4081-9CCB-C97308EB2A95}"/>
                </c:ext>
              </c:extLst>
            </c:dLbl>
            <c:dLbl>
              <c:idx val="2"/>
              <c:layout>
                <c:manualLayout>
                  <c:x val="-7.3072046654323597E-3"/>
                  <c:y val="0.115427071290772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73-4081-9CCB-C97308EB2A95}"/>
                </c:ext>
              </c:extLst>
            </c:dLbl>
            <c:dLbl>
              <c:idx val="4"/>
              <c:layout>
                <c:manualLayout>
                  <c:x val="-3.1316591423281542E-3"/>
                  <c:y val="0.201951022642056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73-4081-9CCB-C97308EB2A95}"/>
                </c:ext>
              </c:extLst>
            </c:dLbl>
            <c:dLbl>
              <c:idx val="5"/>
              <c:layout>
                <c:manualLayout>
                  <c:x val="-1.0438863807760515E-3"/>
                  <c:y val="0.195770740402678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73-4081-9CCB-C97308EB2A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Graphics!#REF!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Quarterly!$AG$4:$AG$19</c:f>
              <c:numCache>
                <c:formatCode>_(* #,##0_);_(* \(#,##0\);_(* "-"??_);_(@_)</c:formatCode>
                <c:ptCount val="16"/>
                <c:pt idx="0">
                  <c:v>31105.365000000002</c:v>
                </c:pt>
                <c:pt idx="1">
                  <c:v>33754.146000000001</c:v>
                </c:pt>
                <c:pt idx="2">
                  <c:v>33221.1</c:v>
                </c:pt>
                <c:pt idx="3">
                  <c:v>44030.544999999998</c:v>
                </c:pt>
                <c:pt idx="4">
                  <c:v>55093.966</c:v>
                </c:pt>
                <c:pt idx="5">
                  <c:v>53092.372000000003</c:v>
                </c:pt>
                <c:pt idx="6">
                  <c:v>60056.864000000001</c:v>
                </c:pt>
                <c:pt idx="7">
                  <c:v>90028.915999999997</c:v>
                </c:pt>
                <c:pt idx="8">
                  <c:v>93647.338000000003</c:v>
                </c:pt>
                <c:pt idx="9">
                  <c:v>99905.752999999997</c:v>
                </c:pt>
                <c:pt idx="10">
                  <c:v>96432.714000000007</c:v>
                </c:pt>
                <c:pt idx="11">
                  <c:v>128539.986</c:v>
                </c:pt>
                <c:pt idx="12">
                  <c:v>132808.70300000001</c:v>
                </c:pt>
                <c:pt idx="13">
                  <c:v>131789.14600000001</c:v>
                </c:pt>
                <c:pt idx="14">
                  <c:v>129363.785</c:v>
                </c:pt>
                <c:pt idx="15">
                  <c:v>158939.81400000001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0-8D73-4081-9CCB-C97308EB2A95}"/>
            </c:ext>
          </c:extLst>
        </c:ser>
        <c:ser>
          <c:idx val="2"/>
          <c:order val="3"/>
          <c:tx>
            <c:v>Energía Exportada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3949774269844622E-3"/>
                  <c:y val="0.138088106168489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73-4081-9CCB-C97308EB2A95}"/>
                </c:ext>
              </c:extLst>
            </c:dLbl>
            <c:dLbl>
              <c:idx val="1"/>
              <c:layout>
                <c:manualLayout>
                  <c:x val="5.2194319038802572E-3"/>
                  <c:y val="0.142208294328074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73-4081-9CCB-C97308EB2A95}"/>
                </c:ext>
              </c:extLst>
            </c:dLbl>
            <c:dLbl>
              <c:idx val="6"/>
              <c:layout>
                <c:manualLayout>
                  <c:x val="-2.087772761552256E-3"/>
                  <c:y val="0.15662895288662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73-4081-9CCB-C97308EB2A95}"/>
                </c:ext>
              </c:extLst>
            </c:dLbl>
            <c:dLbl>
              <c:idx val="7"/>
              <c:layout>
                <c:manualLayout>
                  <c:x val="-2.087772761552103E-3"/>
                  <c:y val="0.176900278631779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73-4081-9CCB-C97308EB2A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</c:numLit>
          </c:cat>
          <c:val>
            <c:numRef>
              <c:f>Quarterly!$R$4:$R$19</c:f>
              <c:numCache>
                <c:formatCode>_(* #,##0_);_(* \(#,##0\);_(* "-"??_);_(@_)</c:formatCode>
                <c:ptCount val="16"/>
                <c:pt idx="0">
                  <c:v>34020.151592000002</c:v>
                </c:pt>
                <c:pt idx="1">
                  <c:v>37461.915718999997</c:v>
                </c:pt>
                <c:pt idx="2">
                  <c:v>43198.817659999993</c:v>
                </c:pt>
                <c:pt idx="3">
                  <c:v>59015.964712000001</c:v>
                </c:pt>
                <c:pt idx="4">
                  <c:v>62712.200907999992</c:v>
                </c:pt>
                <c:pt idx="5">
                  <c:v>63214.910693000005</c:v>
                </c:pt>
                <c:pt idx="6">
                  <c:v>89161.250956000003</c:v>
                </c:pt>
                <c:pt idx="7">
                  <c:v>122651.200685</c:v>
                </c:pt>
                <c:pt idx="8">
                  <c:v>106819.65680300001</c:v>
                </c:pt>
                <c:pt idx="9">
                  <c:v>111133.05755200001</c:v>
                </c:pt>
                <c:pt idx="10">
                  <c:v>125400.76827399999</c:v>
                </c:pt>
                <c:pt idx="11">
                  <c:v>156817.308036</c:v>
                </c:pt>
                <c:pt idx="12">
                  <c:v>153374.41928399997</c:v>
                </c:pt>
                <c:pt idx="13">
                  <c:v>146828.32380300001</c:v>
                </c:pt>
                <c:pt idx="14">
                  <c:v>176011.424558</c:v>
                </c:pt>
                <c:pt idx="15">
                  <c:v>217746.36135800002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1-8D73-4081-9CCB-C97308EB2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v>Consumo Neto Facturado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Quarterly!$B$4:$B$19</c:f>
              <c:strCache>
                <c:ptCount val="16"/>
                <c:pt idx="0">
                  <c:v>julio-sept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abril-junio 2022</c:v>
                </c:pt>
                <c:pt idx="4">
                  <c:v>julio-sept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abril-junio 2023</c:v>
                </c:pt>
                <c:pt idx="8">
                  <c:v>julio-sept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abril-jun 2024</c:v>
                </c:pt>
                <c:pt idx="12">
                  <c:v>julio-sept 2024</c:v>
                </c:pt>
                <c:pt idx="13">
                  <c:v>oct-dic 2024</c:v>
                </c:pt>
                <c:pt idx="14">
                  <c:v>ene-mar 2025</c:v>
                </c:pt>
                <c:pt idx="15">
                  <c:v>abril-jun 2025</c:v>
                </c:pt>
              </c:strCache>
            </c:strRef>
          </c:cat>
          <c:val>
            <c:numRef>
              <c:f>Quarterly!$AB$4:$AB$19</c:f>
              <c:numCache>
                <c:formatCode>_(* #,##0_);_(* \(#,##0\);_(* "-"??_);_(@_)</c:formatCode>
                <c:ptCount val="16"/>
                <c:pt idx="0">
                  <c:v>23679.609</c:v>
                </c:pt>
                <c:pt idx="1">
                  <c:v>25404.569</c:v>
                </c:pt>
                <c:pt idx="2">
                  <c:v>17464.643</c:v>
                </c:pt>
                <c:pt idx="3">
                  <c:v>18157.594000000001</c:v>
                </c:pt>
                <c:pt idx="4">
                  <c:v>33125.635000000002</c:v>
                </c:pt>
                <c:pt idx="5">
                  <c:v>32049.985000000001</c:v>
                </c:pt>
                <c:pt idx="6">
                  <c:v>20024.653999999999</c:v>
                </c:pt>
                <c:pt idx="7">
                  <c:v>25917.146000000001</c:v>
                </c:pt>
                <c:pt idx="8">
                  <c:v>72477.577000000005</c:v>
                </c:pt>
                <c:pt idx="9">
                  <c:v>72573.69</c:v>
                </c:pt>
                <c:pt idx="10">
                  <c:v>40442.699999999997</c:v>
                </c:pt>
                <c:pt idx="11">
                  <c:v>51705.64</c:v>
                </c:pt>
                <c:pt idx="12">
                  <c:v>95016.3</c:v>
                </c:pt>
                <c:pt idx="13">
                  <c:v>92869.767000000007</c:v>
                </c:pt>
                <c:pt idx="14">
                  <c:v>52093.713000000003</c:v>
                </c:pt>
                <c:pt idx="15">
                  <c:v>46277.097000000002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2-8D73-4081-9CCB-C97308EB2A95}"/>
            </c:ext>
          </c:extLst>
        </c:ser>
        <c:ser>
          <c:idx val="3"/>
          <c:order val="2"/>
          <c:tx>
            <c:v>Consumo Sistema LUMA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Quarterly!$B$4:$B$19</c:f>
              <c:strCache>
                <c:ptCount val="16"/>
                <c:pt idx="0">
                  <c:v>julio-sept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abril-junio 2022</c:v>
                </c:pt>
                <c:pt idx="4">
                  <c:v>julio-sept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abril-junio 2023</c:v>
                </c:pt>
                <c:pt idx="8">
                  <c:v>julio-sept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abril-jun 2024</c:v>
                </c:pt>
                <c:pt idx="12">
                  <c:v>julio-sept 2024</c:v>
                </c:pt>
                <c:pt idx="13">
                  <c:v>oct-dic 2024</c:v>
                </c:pt>
                <c:pt idx="14">
                  <c:v>ene-mar 2025</c:v>
                </c:pt>
                <c:pt idx="15">
                  <c:v>abril-jun 2025</c:v>
                </c:pt>
              </c:strCache>
            </c:strRef>
          </c:cat>
          <c:val>
            <c:numRef>
              <c:f>Quarterly!$W$4:$W$19</c:f>
              <c:numCache>
                <c:formatCode>_(* #,##0_);_(* \(#,##0\);_(* "-"??_);_(@_)</c:formatCode>
                <c:ptCount val="16"/>
                <c:pt idx="0">
                  <c:v>54784.974000000002</c:v>
                </c:pt>
                <c:pt idx="1">
                  <c:v>59158.714999999997</c:v>
                </c:pt>
                <c:pt idx="2">
                  <c:v>50685.743000000002</c:v>
                </c:pt>
                <c:pt idx="3">
                  <c:v>62188.139000000003</c:v>
                </c:pt>
                <c:pt idx="4">
                  <c:v>88219.600999999995</c:v>
                </c:pt>
                <c:pt idx="5">
                  <c:v>85142.357000000004</c:v>
                </c:pt>
                <c:pt idx="6">
                  <c:v>80081.517999999996</c:v>
                </c:pt>
                <c:pt idx="7">
                  <c:v>115946.06200000001</c:v>
                </c:pt>
                <c:pt idx="8">
                  <c:v>166124.91500000001</c:v>
                </c:pt>
                <c:pt idx="9">
                  <c:v>172479.443</c:v>
                </c:pt>
                <c:pt idx="10">
                  <c:v>136875.41399999999</c:v>
                </c:pt>
                <c:pt idx="11">
                  <c:v>180245.62599999999</c:v>
                </c:pt>
                <c:pt idx="12">
                  <c:v>227825.003</c:v>
                </c:pt>
                <c:pt idx="13">
                  <c:v>224658.913</c:v>
                </c:pt>
                <c:pt idx="14">
                  <c:v>181457.49799999999</c:v>
                </c:pt>
                <c:pt idx="15">
                  <c:v>205216.91099999999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3-8D73-4081-9CCB-C97308EB2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Clase Comercial (MWh</a:t>
            </a:r>
            <a:r>
              <a:rPr lang="en-US" sz="1600" b="1" baseline="0"/>
              <a:t>)</a:t>
            </a:r>
            <a:r>
              <a:rPr lang="en-US" sz="1600" b="1"/>
              <a:t> 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36159075908E-2"/>
          <c:y val="0.15239487319971529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v>Energía Acreditada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Graphics!#REF!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Quarterly!$AH$4:$AH$19</c:f>
              <c:numCache>
                <c:formatCode>_(* #,##0_);_(* \(#,##0\);_(* "-"??_);_(@_)</c:formatCode>
                <c:ptCount val="16"/>
                <c:pt idx="0">
                  <c:v>5553.9930000000004</c:v>
                </c:pt>
                <c:pt idx="1">
                  <c:v>4444.9520000000002</c:v>
                </c:pt>
                <c:pt idx="2">
                  <c:v>4834.5129999999999</c:v>
                </c:pt>
                <c:pt idx="3">
                  <c:v>4847.4340000000002</c:v>
                </c:pt>
                <c:pt idx="4">
                  <c:v>5040.32</c:v>
                </c:pt>
                <c:pt idx="5">
                  <c:v>4052.2910000000002</c:v>
                </c:pt>
                <c:pt idx="6">
                  <c:v>5248.6490000000003</c:v>
                </c:pt>
                <c:pt idx="7">
                  <c:v>7287.8509999999997</c:v>
                </c:pt>
                <c:pt idx="8">
                  <c:v>6355.5860000000002</c:v>
                </c:pt>
                <c:pt idx="9">
                  <c:v>6030.1549999999997</c:v>
                </c:pt>
                <c:pt idx="10">
                  <c:v>6891.2020000000002</c:v>
                </c:pt>
                <c:pt idx="11">
                  <c:v>8414.7350000000006</c:v>
                </c:pt>
                <c:pt idx="12">
                  <c:v>6864.37</c:v>
                </c:pt>
                <c:pt idx="13">
                  <c:v>7464.3580000000002</c:v>
                </c:pt>
                <c:pt idx="14">
                  <c:v>8144.7539999999999</c:v>
                </c:pt>
                <c:pt idx="15">
                  <c:v>9497.1190000000006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0-278A-4E4D-83D4-85E0A0332FC2}"/>
            </c:ext>
          </c:extLst>
        </c:ser>
        <c:ser>
          <c:idx val="2"/>
          <c:order val="3"/>
          <c:tx>
            <c:v>Energía Exportada</c:v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1.0300470398962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8A-4E4D-83D4-85E0A0332F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</c:numLit>
          </c:cat>
          <c:val>
            <c:numRef>
              <c:f>Quarterly!$S$4:$S$19</c:f>
              <c:numCache>
                <c:formatCode>_(* #,##0_);_(* \(#,##0\);_(* "-"??_);_(@_)</c:formatCode>
                <c:ptCount val="16"/>
                <c:pt idx="0">
                  <c:v>5389.5636519999998</c:v>
                </c:pt>
                <c:pt idx="1">
                  <c:v>6303.0388800000001</c:v>
                </c:pt>
                <c:pt idx="2">
                  <c:v>6656.1742940000004</c:v>
                </c:pt>
                <c:pt idx="3">
                  <c:v>9168.7546779999993</c:v>
                </c:pt>
                <c:pt idx="4">
                  <c:v>6362.4726579999997</c:v>
                </c:pt>
                <c:pt idx="5">
                  <c:v>7930.3585059999987</c:v>
                </c:pt>
                <c:pt idx="6">
                  <c:v>6491.7818200000002</c:v>
                </c:pt>
                <c:pt idx="7">
                  <c:v>9703.2599070000015</c:v>
                </c:pt>
                <c:pt idx="8">
                  <c:v>14113.503583</c:v>
                </c:pt>
                <c:pt idx="9">
                  <c:v>7034.0316010000006</c:v>
                </c:pt>
                <c:pt idx="10">
                  <c:v>8284.5953910000007</c:v>
                </c:pt>
                <c:pt idx="11">
                  <c:v>9553.8602660000015</c:v>
                </c:pt>
                <c:pt idx="12">
                  <c:v>12431.022914000001</c:v>
                </c:pt>
                <c:pt idx="13">
                  <c:v>14634.945833</c:v>
                </c:pt>
                <c:pt idx="14">
                  <c:v>16289.001973</c:v>
                </c:pt>
                <c:pt idx="15">
                  <c:v>14230.62292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1-278A-4E4D-83D4-85E0A0332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v>Consumo Neto Facturado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Quarterly!$B$4:$B$19</c:f>
              <c:strCache>
                <c:ptCount val="16"/>
                <c:pt idx="0">
                  <c:v>julio-sept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abril-junio 2022</c:v>
                </c:pt>
                <c:pt idx="4">
                  <c:v>julio-sept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abril-junio 2023</c:v>
                </c:pt>
                <c:pt idx="8">
                  <c:v>julio-sept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abril-jun 2024</c:v>
                </c:pt>
                <c:pt idx="12">
                  <c:v>julio-sept 2024</c:v>
                </c:pt>
                <c:pt idx="13">
                  <c:v>oct-dic 2024</c:v>
                </c:pt>
                <c:pt idx="14">
                  <c:v>ene-mar 2025</c:v>
                </c:pt>
                <c:pt idx="15">
                  <c:v>abril-jun 2025</c:v>
                </c:pt>
              </c:strCache>
            </c:strRef>
          </c:cat>
          <c:val>
            <c:numRef>
              <c:f>Quarterly!$AC$4:$AC$19</c:f>
              <c:numCache>
                <c:formatCode>_(* #,##0_);_(* \(#,##0\);_(* "-"??_);_(@_)</c:formatCode>
                <c:ptCount val="16"/>
                <c:pt idx="0">
                  <c:v>26412.501</c:v>
                </c:pt>
                <c:pt idx="1">
                  <c:v>31290.758999999998</c:v>
                </c:pt>
                <c:pt idx="2">
                  <c:v>27166.338</c:v>
                </c:pt>
                <c:pt idx="3">
                  <c:v>29257.574000000001</c:v>
                </c:pt>
                <c:pt idx="4">
                  <c:v>32893.618000000002</c:v>
                </c:pt>
                <c:pt idx="5">
                  <c:v>31478.053</c:v>
                </c:pt>
                <c:pt idx="6">
                  <c:v>30579.975999999999</c:v>
                </c:pt>
                <c:pt idx="7">
                  <c:v>34302.89</c:v>
                </c:pt>
                <c:pt idx="8">
                  <c:v>40849.982000000004</c:v>
                </c:pt>
                <c:pt idx="9">
                  <c:v>45126.542000000001</c:v>
                </c:pt>
                <c:pt idx="10">
                  <c:v>38193.478000000003</c:v>
                </c:pt>
                <c:pt idx="11">
                  <c:v>42271.557000000001</c:v>
                </c:pt>
                <c:pt idx="12">
                  <c:v>48950.777999999998</c:v>
                </c:pt>
                <c:pt idx="13">
                  <c:v>54541.190999999999</c:v>
                </c:pt>
                <c:pt idx="14">
                  <c:v>46605.809000000001</c:v>
                </c:pt>
                <c:pt idx="15">
                  <c:v>46207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2-278A-4E4D-83D4-85E0A0332FC2}"/>
            </c:ext>
          </c:extLst>
        </c:ser>
        <c:ser>
          <c:idx val="3"/>
          <c:order val="2"/>
          <c:tx>
            <c:v>Consumo Sistema LUMA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Quarterly!$B$4:$B$19</c:f>
              <c:strCache>
                <c:ptCount val="16"/>
                <c:pt idx="0">
                  <c:v>julio-sept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abril-junio 2022</c:v>
                </c:pt>
                <c:pt idx="4">
                  <c:v>julio-sept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abril-junio 2023</c:v>
                </c:pt>
                <c:pt idx="8">
                  <c:v>julio-sept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abril-jun 2024</c:v>
                </c:pt>
                <c:pt idx="12">
                  <c:v>julio-sept 2024</c:v>
                </c:pt>
                <c:pt idx="13">
                  <c:v>oct-dic 2024</c:v>
                </c:pt>
                <c:pt idx="14">
                  <c:v>ene-mar 2025</c:v>
                </c:pt>
                <c:pt idx="15">
                  <c:v>abril-jun 2025</c:v>
                </c:pt>
              </c:strCache>
            </c:strRef>
          </c:cat>
          <c:val>
            <c:numRef>
              <c:f>Quarterly!$X$4:$X$19</c:f>
              <c:numCache>
                <c:formatCode>_(* #,##0_);_(* \(#,##0\);_(* "-"??_);_(@_)</c:formatCode>
                <c:ptCount val="16"/>
                <c:pt idx="0">
                  <c:v>31966.493999999999</c:v>
                </c:pt>
                <c:pt idx="1">
                  <c:v>35735.711000000003</c:v>
                </c:pt>
                <c:pt idx="2">
                  <c:v>32000.850999999999</c:v>
                </c:pt>
                <c:pt idx="3">
                  <c:v>34105.008000000002</c:v>
                </c:pt>
                <c:pt idx="4">
                  <c:v>37933.938000000002</c:v>
                </c:pt>
                <c:pt idx="5">
                  <c:v>35530.343999999997</c:v>
                </c:pt>
                <c:pt idx="6">
                  <c:v>35828.625</c:v>
                </c:pt>
                <c:pt idx="7">
                  <c:v>41590.741000000002</c:v>
                </c:pt>
                <c:pt idx="8">
                  <c:v>47205.567999999999</c:v>
                </c:pt>
                <c:pt idx="9">
                  <c:v>51156.697</c:v>
                </c:pt>
                <c:pt idx="10">
                  <c:v>45084.68</c:v>
                </c:pt>
                <c:pt idx="11">
                  <c:v>50686.292000000001</c:v>
                </c:pt>
                <c:pt idx="12">
                  <c:v>55815.148000000001</c:v>
                </c:pt>
                <c:pt idx="13">
                  <c:v>62005.548999999999</c:v>
                </c:pt>
                <c:pt idx="14">
                  <c:v>54750.563000000002</c:v>
                </c:pt>
                <c:pt idx="15">
                  <c:v>55704.118999999999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3-278A-4E4D-83D4-85E0A0332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Clase Industrial (MWh) 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36159075908E-2"/>
          <c:y val="0.15239487319971529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v>Energía Acreditada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Graphics!#REF!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Quarterly!$AI$4:$AI$19</c:f>
              <c:numCache>
                <c:formatCode>_(* #,##0_);_(* \(#,##0\);_(* "-"??_);_(@_)</c:formatCode>
                <c:ptCount val="16"/>
                <c:pt idx="0">
                  <c:v>652.61800000000005</c:v>
                </c:pt>
                <c:pt idx="1">
                  <c:v>524.84100000000001</c:v>
                </c:pt>
                <c:pt idx="2">
                  <c:v>680.73599999999999</c:v>
                </c:pt>
                <c:pt idx="3">
                  <c:v>1038.6849999999999</c:v>
                </c:pt>
                <c:pt idx="4">
                  <c:v>698.87699999999995</c:v>
                </c:pt>
                <c:pt idx="5">
                  <c:v>468.11599999999999</c:v>
                </c:pt>
                <c:pt idx="6">
                  <c:v>541.32399999999996</c:v>
                </c:pt>
                <c:pt idx="7">
                  <c:v>622.13400000000001</c:v>
                </c:pt>
                <c:pt idx="8">
                  <c:v>405.41199999999998</c:v>
                </c:pt>
                <c:pt idx="9">
                  <c:v>447.721</c:v>
                </c:pt>
                <c:pt idx="10">
                  <c:v>408.95699999999999</c:v>
                </c:pt>
                <c:pt idx="11">
                  <c:v>429.19600000000003</c:v>
                </c:pt>
                <c:pt idx="12">
                  <c:v>915.38699999999994</c:v>
                </c:pt>
                <c:pt idx="13">
                  <c:v>1025.0160000000001</c:v>
                </c:pt>
                <c:pt idx="14">
                  <c:v>646.596</c:v>
                </c:pt>
                <c:pt idx="15">
                  <c:v>1341.299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5-DB2E-4E1E-901F-1238FDDE223A}"/>
            </c:ext>
          </c:extLst>
        </c:ser>
        <c:ser>
          <c:idx val="2"/>
          <c:order val="3"/>
          <c:tx>
            <c:v>Energía Exportada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</c:numLit>
          </c:cat>
          <c:val>
            <c:numRef>
              <c:f>Quarterly!$T$4:$T$19</c:f>
              <c:numCache>
                <c:formatCode>_(* #,##0_);_(* \(#,##0\);_(* "-"??_);_(@_)</c:formatCode>
                <c:ptCount val="16"/>
                <c:pt idx="0">
                  <c:v>685.39800000000002</c:v>
                </c:pt>
                <c:pt idx="1">
                  <c:v>671.14139999999998</c:v>
                </c:pt>
                <c:pt idx="2">
                  <c:v>644.21580000000006</c:v>
                </c:pt>
                <c:pt idx="3">
                  <c:v>1129.0250000000001</c:v>
                </c:pt>
                <c:pt idx="4">
                  <c:v>741.05719999999997</c:v>
                </c:pt>
                <c:pt idx="5">
                  <c:v>468.55680000000001</c:v>
                </c:pt>
                <c:pt idx="6">
                  <c:v>543.18399999999997</c:v>
                </c:pt>
                <c:pt idx="7">
                  <c:v>667.67399999999998</c:v>
                </c:pt>
                <c:pt idx="8">
                  <c:v>461.29199999999997</c:v>
                </c:pt>
                <c:pt idx="9">
                  <c:v>431.22120000000001</c:v>
                </c:pt>
                <c:pt idx="10">
                  <c:v>403.45800000000003</c:v>
                </c:pt>
                <c:pt idx="11">
                  <c:v>442.61539999999997</c:v>
                </c:pt>
                <c:pt idx="12">
                  <c:v>925.18700000000001</c:v>
                </c:pt>
                <c:pt idx="13">
                  <c:v>1048.0757999999998</c:v>
                </c:pt>
                <c:pt idx="14">
                  <c:v>652.13559999999995</c:v>
                </c:pt>
                <c:pt idx="15">
                  <c:v>1424.5427999999997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6-DB2E-4E1E-901F-1238FDDE2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v>Consumo Neto Facturado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Quarterly!$B$4:$B$19</c:f>
              <c:strCache>
                <c:ptCount val="16"/>
                <c:pt idx="0">
                  <c:v>julio-sept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abril-junio 2022</c:v>
                </c:pt>
                <c:pt idx="4">
                  <c:v>julio-sept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abril-junio 2023</c:v>
                </c:pt>
                <c:pt idx="8">
                  <c:v>julio-sept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abril-jun 2024</c:v>
                </c:pt>
                <c:pt idx="12">
                  <c:v>julio-sept 2024</c:v>
                </c:pt>
                <c:pt idx="13">
                  <c:v>oct-dic 2024</c:v>
                </c:pt>
                <c:pt idx="14">
                  <c:v>ene-mar 2025</c:v>
                </c:pt>
                <c:pt idx="15">
                  <c:v>abril-jun 2025</c:v>
                </c:pt>
              </c:strCache>
            </c:strRef>
          </c:cat>
          <c:val>
            <c:numRef>
              <c:f>Quarterly!$AD$4:$AD$19</c:f>
              <c:numCache>
                <c:formatCode>_(* #,##0_);_(* \(#,##0\);_(* "-"??_);_(@_)</c:formatCode>
                <c:ptCount val="16"/>
                <c:pt idx="0">
                  <c:v>19398.921999999999</c:v>
                </c:pt>
                <c:pt idx="1">
                  <c:v>18065.633999999998</c:v>
                </c:pt>
                <c:pt idx="2">
                  <c:v>13509.53</c:v>
                </c:pt>
                <c:pt idx="3">
                  <c:v>11633.486000000001</c:v>
                </c:pt>
                <c:pt idx="4">
                  <c:v>16101.578</c:v>
                </c:pt>
                <c:pt idx="5">
                  <c:v>16947.834999999999</c:v>
                </c:pt>
                <c:pt idx="6">
                  <c:v>17573.396000000001</c:v>
                </c:pt>
                <c:pt idx="7">
                  <c:v>18195.13</c:v>
                </c:pt>
                <c:pt idx="8">
                  <c:v>19423.492999999999</c:v>
                </c:pt>
                <c:pt idx="9">
                  <c:v>22300.236000000001</c:v>
                </c:pt>
                <c:pt idx="10">
                  <c:v>12210.424999999999</c:v>
                </c:pt>
                <c:pt idx="11">
                  <c:v>7803.9560000000001</c:v>
                </c:pt>
                <c:pt idx="12">
                  <c:v>9738.2350000000006</c:v>
                </c:pt>
                <c:pt idx="13">
                  <c:v>11000.928</c:v>
                </c:pt>
                <c:pt idx="14">
                  <c:v>10989.004999999999</c:v>
                </c:pt>
                <c:pt idx="15">
                  <c:v>9466.9230000000007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7-DB2E-4E1E-901F-1238FDDE223A}"/>
            </c:ext>
          </c:extLst>
        </c:ser>
        <c:ser>
          <c:idx val="3"/>
          <c:order val="2"/>
          <c:tx>
            <c:v>Consumo Sistema LUMA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Quarterly!$B$4:$B$19</c:f>
              <c:strCache>
                <c:ptCount val="16"/>
                <c:pt idx="0">
                  <c:v>julio-sept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abril-junio 2022</c:v>
                </c:pt>
                <c:pt idx="4">
                  <c:v>julio-sept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abril-junio 2023</c:v>
                </c:pt>
                <c:pt idx="8">
                  <c:v>julio-sept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abril-jun 2024</c:v>
                </c:pt>
                <c:pt idx="12">
                  <c:v>julio-sept 2024</c:v>
                </c:pt>
                <c:pt idx="13">
                  <c:v>oct-dic 2024</c:v>
                </c:pt>
                <c:pt idx="14">
                  <c:v>ene-mar 2025</c:v>
                </c:pt>
                <c:pt idx="15">
                  <c:v>abril-jun 2025</c:v>
                </c:pt>
              </c:strCache>
            </c:strRef>
          </c:cat>
          <c:val>
            <c:numRef>
              <c:f>Quarterly!$Y$4:$Y$19</c:f>
              <c:numCache>
                <c:formatCode>_(* #,##0_);_(* \(#,##0\);_(* "-"??_);_(@_)</c:formatCode>
                <c:ptCount val="16"/>
                <c:pt idx="0">
                  <c:v>20051.54</c:v>
                </c:pt>
                <c:pt idx="1">
                  <c:v>18590.474999999999</c:v>
                </c:pt>
                <c:pt idx="2">
                  <c:v>14190.266</c:v>
                </c:pt>
                <c:pt idx="3">
                  <c:v>12672.171</c:v>
                </c:pt>
                <c:pt idx="4">
                  <c:v>16800.455000000002</c:v>
                </c:pt>
                <c:pt idx="5">
                  <c:v>17415.951000000001</c:v>
                </c:pt>
                <c:pt idx="6">
                  <c:v>18114.72</c:v>
                </c:pt>
                <c:pt idx="7">
                  <c:v>18817.263999999999</c:v>
                </c:pt>
                <c:pt idx="8">
                  <c:v>19828.904999999999</c:v>
                </c:pt>
                <c:pt idx="9">
                  <c:v>22747.956999999999</c:v>
                </c:pt>
                <c:pt idx="10">
                  <c:v>12619.382</c:v>
                </c:pt>
                <c:pt idx="11">
                  <c:v>8233.152</c:v>
                </c:pt>
                <c:pt idx="12">
                  <c:v>10653.621999999999</c:v>
                </c:pt>
                <c:pt idx="13">
                  <c:v>12025.944</c:v>
                </c:pt>
                <c:pt idx="14">
                  <c:v>11635.601000000001</c:v>
                </c:pt>
                <c:pt idx="15">
                  <c:v>10808.222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8-DB2E-4E1E-901F-1238FDDE2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Clase Agrícola (MWh</a:t>
            </a:r>
            <a:r>
              <a:rPr lang="en-US" sz="1600" b="1" baseline="0"/>
              <a:t>)</a:t>
            </a:r>
            <a:r>
              <a:rPr lang="en-US" sz="1600" b="1"/>
              <a:t> 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36159075908E-2"/>
          <c:y val="0.15239487319971529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v>Energía Acreditada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Graphics!#REF!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Quarterly!$AJ$4:$AJ$19</c:f>
              <c:numCache>
                <c:formatCode>_(* #,##0_);_(* \(#,##0\);_(* "-"??_);_(@_)</c:formatCode>
                <c:ptCount val="16"/>
                <c:pt idx="0">
                  <c:v>178.43299999999999</c:v>
                </c:pt>
                <c:pt idx="1">
                  <c:v>226.334</c:v>
                </c:pt>
                <c:pt idx="2">
                  <c:v>230.102</c:v>
                </c:pt>
                <c:pt idx="3">
                  <c:v>259.19099999999997</c:v>
                </c:pt>
                <c:pt idx="4">
                  <c:v>268.97000000000003</c:v>
                </c:pt>
                <c:pt idx="5">
                  <c:v>219.4</c:v>
                </c:pt>
                <c:pt idx="6">
                  <c:v>283.71800000000002</c:v>
                </c:pt>
                <c:pt idx="7">
                  <c:v>292.77300000000002</c:v>
                </c:pt>
                <c:pt idx="8">
                  <c:v>240.16399999999999</c:v>
                </c:pt>
                <c:pt idx="9">
                  <c:v>227.33</c:v>
                </c:pt>
                <c:pt idx="10">
                  <c:v>214.37899999999999</c:v>
                </c:pt>
                <c:pt idx="11">
                  <c:v>257.44400000000002</c:v>
                </c:pt>
                <c:pt idx="12">
                  <c:v>239.16499999999999</c:v>
                </c:pt>
                <c:pt idx="13">
                  <c:v>235.053</c:v>
                </c:pt>
                <c:pt idx="14">
                  <c:v>231.21299999999999</c:v>
                </c:pt>
                <c:pt idx="15">
                  <c:v>217.541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0-50A7-4512-A744-3899899CA9C4}"/>
            </c:ext>
          </c:extLst>
        </c:ser>
        <c:ser>
          <c:idx val="2"/>
          <c:order val="3"/>
          <c:tx>
            <c:v>Energía Exportada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</c:numLit>
          </c:cat>
          <c:val>
            <c:numRef>
              <c:f>Quarterly!$U$4:$U$19</c:f>
              <c:numCache>
                <c:formatCode>_(* #,##0_);_(* \(#,##0\);_(* "-"??_);_(@_)</c:formatCode>
                <c:ptCount val="16"/>
                <c:pt idx="0">
                  <c:v>221.55600000000001</c:v>
                </c:pt>
                <c:pt idx="1">
                  <c:v>273.00200000000001</c:v>
                </c:pt>
                <c:pt idx="2">
                  <c:v>282.19600000000003</c:v>
                </c:pt>
                <c:pt idx="3">
                  <c:v>373.94400000000002</c:v>
                </c:pt>
                <c:pt idx="4">
                  <c:v>321.53300000000002</c:v>
                </c:pt>
                <c:pt idx="5">
                  <c:v>301.11200000000002</c:v>
                </c:pt>
                <c:pt idx="6">
                  <c:v>307.90699999999998</c:v>
                </c:pt>
                <c:pt idx="7">
                  <c:v>355.84199999999998</c:v>
                </c:pt>
                <c:pt idx="8">
                  <c:v>320.363</c:v>
                </c:pt>
                <c:pt idx="9">
                  <c:v>307.55799999999999</c:v>
                </c:pt>
                <c:pt idx="10">
                  <c:v>263.22899999999998</c:v>
                </c:pt>
                <c:pt idx="11">
                  <c:v>314.23099999999999</c:v>
                </c:pt>
                <c:pt idx="12">
                  <c:v>387.11099999999999</c:v>
                </c:pt>
                <c:pt idx="13">
                  <c:v>277.27499999999998</c:v>
                </c:pt>
                <c:pt idx="14">
                  <c:v>326.32900000000001</c:v>
                </c:pt>
                <c:pt idx="15">
                  <c:v>283.64800000000002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1-50A7-4512-A744-3899899CA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v>Consumo Neto Facturado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Quarterly!$B$4:$B$19</c:f>
              <c:strCache>
                <c:ptCount val="16"/>
                <c:pt idx="0">
                  <c:v>julio-sept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abril-junio 2022</c:v>
                </c:pt>
                <c:pt idx="4">
                  <c:v>julio-sept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abril-junio 2023</c:v>
                </c:pt>
                <c:pt idx="8">
                  <c:v>julio-sept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abril-jun 2024</c:v>
                </c:pt>
                <c:pt idx="12">
                  <c:v>julio-sept 2024</c:v>
                </c:pt>
                <c:pt idx="13">
                  <c:v>oct-dic 2024</c:v>
                </c:pt>
                <c:pt idx="14">
                  <c:v>ene-mar 2025</c:v>
                </c:pt>
                <c:pt idx="15">
                  <c:v>abril-jun 2025</c:v>
                </c:pt>
              </c:strCache>
            </c:strRef>
          </c:cat>
          <c:val>
            <c:numRef>
              <c:f>Quarterly!$AE$4:$AE$19</c:f>
              <c:numCache>
                <c:formatCode>_(* #,##0_);_(* \(#,##0\);_(* "-"??_);_(@_)</c:formatCode>
                <c:ptCount val="16"/>
                <c:pt idx="0">
                  <c:v>773.85299999999995</c:v>
                </c:pt>
                <c:pt idx="1">
                  <c:v>883.24199999999996</c:v>
                </c:pt>
                <c:pt idx="2">
                  <c:v>951.39300000000003</c:v>
                </c:pt>
                <c:pt idx="3">
                  <c:v>876.91499999999996</c:v>
                </c:pt>
                <c:pt idx="4">
                  <c:v>891.16200000000003</c:v>
                </c:pt>
                <c:pt idx="5">
                  <c:v>707.74400000000003</c:v>
                </c:pt>
                <c:pt idx="6">
                  <c:v>880.32299999999998</c:v>
                </c:pt>
                <c:pt idx="7">
                  <c:v>922.75199999999995</c:v>
                </c:pt>
                <c:pt idx="8">
                  <c:v>990.13</c:v>
                </c:pt>
                <c:pt idx="9">
                  <c:v>994.55200000000002</c:v>
                </c:pt>
                <c:pt idx="10">
                  <c:v>994.12099999999998</c:v>
                </c:pt>
                <c:pt idx="11">
                  <c:v>950.20899999999995</c:v>
                </c:pt>
                <c:pt idx="12">
                  <c:v>907.17399999999998</c:v>
                </c:pt>
                <c:pt idx="13">
                  <c:v>893.60900000000004</c:v>
                </c:pt>
                <c:pt idx="14">
                  <c:v>863.16399999999999</c:v>
                </c:pt>
                <c:pt idx="15">
                  <c:v>918.37300000000005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2-50A7-4512-A744-3899899CA9C4}"/>
            </c:ext>
          </c:extLst>
        </c:ser>
        <c:ser>
          <c:idx val="3"/>
          <c:order val="2"/>
          <c:tx>
            <c:v>Consumo Sistema LUMA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Quarterly!$B$4:$B$19</c:f>
              <c:strCache>
                <c:ptCount val="16"/>
                <c:pt idx="0">
                  <c:v>julio-sept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abril-junio 2022</c:v>
                </c:pt>
                <c:pt idx="4">
                  <c:v>julio-sept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abril-junio 2023</c:v>
                </c:pt>
                <c:pt idx="8">
                  <c:v>julio-sept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abril-jun 2024</c:v>
                </c:pt>
                <c:pt idx="12">
                  <c:v>julio-sept 2024</c:v>
                </c:pt>
                <c:pt idx="13">
                  <c:v>oct-dic 2024</c:v>
                </c:pt>
                <c:pt idx="14">
                  <c:v>ene-mar 2025</c:v>
                </c:pt>
                <c:pt idx="15">
                  <c:v>abril-jun 2025</c:v>
                </c:pt>
              </c:strCache>
            </c:strRef>
          </c:cat>
          <c:val>
            <c:numRef>
              <c:f>Quarterly!$Z$4:$Z$19</c:f>
              <c:numCache>
                <c:formatCode>_(* #,##0_);_(* \(#,##0\);_(* "-"??_);_(@_)</c:formatCode>
                <c:ptCount val="16"/>
                <c:pt idx="0">
                  <c:v>952.28599999999994</c:v>
                </c:pt>
                <c:pt idx="1">
                  <c:v>1109.576</c:v>
                </c:pt>
                <c:pt idx="2">
                  <c:v>1181.4949999999999</c:v>
                </c:pt>
                <c:pt idx="3">
                  <c:v>1136.106</c:v>
                </c:pt>
                <c:pt idx="4">
                  <c:v>1160.1320000000001</c:v>
                </c:pt>
                <c:pt idx="5">
                  <c:v>927.14400000000001</c:v>
                </c:pt>
                <c:pt idx="6">
                  <c:v>1164.0409999999999</c:v>
                </c:pt>
                <c:pt idx="7">
                  <c:v>1215.5250000000001</c:v>
                </c:pt>
                <c:pt idx="8">
                  <c:v>1230.2940000000001</c:v>
                </c:pt>
                <c:pt idx="9">
                  <c:v>1221.8820000000001</c:v>
                </c:pt>
                <c:pt idx="10">
                  <c:v>1208.5</c:v>
                </c:pt>
                <c:pt idx="11">
                  <c:v>1207.653</c:v>
                </c:pt>
                <c:pt idx="12">
                  <c:v>1146.3389999999999</c:v>
                </c:pt>
                <c:pt idx="13">
                  <c:v>1128.662</c:v>
                </c:pt>
                <c:pt idx="14">
                  <c:v>1094.377</c:v>
                </c:pt>
                <c:pt idx="15">
                  <c:v>1135.914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3-50A7-4512-A744-3899899CA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Clase Residencial (KWh</a:t>
            </a:r>
            <a:r>
              <a:rPr lang="en-US" sz="1600" b="1" baseline="0"/>
              <a:t>/Cliente)</a:t>
            </a:r>
            <a:r>
              <a:rPr lang="en-US" sz="1600" b="1"/>
              <a:t> 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36159075908E-2"/>
          <c:y val="0.15239487319971529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v>Energía Acreditada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Graphics!#REF!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Quarterly!$BF$4:$BF$19</c:f>
              <c:numCache>
                <c:formatCode>_(* #,##0.0_);_(* \(#,##0.0\);_(* "-"??_);_(@_)</c:formatCode>
                <c:ptCount val="16"/>
                <c:pt idx="0">
                  <c:v>1042.8243596620625</c:v>
                </c:pt>
                <c:pt idx="1">
                  <c:v>953.61470222624018</c:v>
                </c:pt>
                <c:pt idx="2">
                  <c:v>830.4859757012149</c:v>
                </c:pt>
                <c:pt idx="3">
                  <c:v>1004.5678791704373</c:v>
                </c:pt>
                <c:pt idx="4">
                  <c:v>1049.1890461046255</c:v>
                </c:pt>
                <c:pt idx="5">
                  <c:v>873.99646619841974</c:v>
                </c:pt>
                <c:pt idx="6">
                  <c:v>845.24433518798264</c:v>
                </c:pt>
                <c:pt idx="7">
                  <c:v>1141.948248306654</c:v>
                </c:pt>
                <c:pt idx="8">
                  <c:v>1059.426939132599</c:v>
                </c:pt>
                <c:pt idx="9">
                  <c:v>1001.9732722221663</c:v>
                </c:pt>
                <c:pt idx="10">
                  <c:v>892.73293443477883</c:v>
                </c:pt>
                <c:pt idx="11">
                  <c:v>1105.6917756961111</c:v>
                </c:pt>
                <c:pt idx="12">
                  <c:v>1069.7611157650547</c:v>
                </c:pt>
                <c:pt idx="13">
                  <c:v>978.18676147497183</c:v>
                </c:pt>
                <c:pt idx="14">
                  <c:v>900.2894050673433</c:v>
                </c:pt>
                <c:pt idx="15">
                  <c:v>1035.5622104703059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5-3B62-4C54-88AF-4241C5D1EF44}"/>
            </c:ext>
          </c:extLst>
        </c:ser>
        <c:ser>
          <c:idx val="2"/>
          <c:order val="3"/>
          <c:tx>
            <c:v>Energía Exportada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</c:numLit>
          </c:cat>
          <c:val>
            <c:numRef>
              <c:f>Quarterly!$AQ$4:$AQ$19</c:f>
              <c:numCache>
                <c:formatCode>_(* #,##0.0_);_(* \(#,##0.0\);_(* "-"??_);_(@_)</c:formatCode>
                <c:ptCount val="16"/>
                <c:pt idx="0">
                  <c:v>1140.5441729918198</c:v>
                </c:pt>
                <c:pt idx="1">
                  <c:v>1058.3657961069046</c:v>
                </c:pt>
                <c:pt idx="2">
                  <c:v>1079.916445677716</c:v>
                </c:pt>
                <c:pt idx="3">
                  <c:v>1346.463971952453</c:v>
                </c:pt>
                <c:pt idx="4">
                  <c:v>1194.2678849764809</c:v>
                </c:pt>
                <c:pt idx="5">
                  <c:v>1040.6317607495612</c:v>
                </c:pt>
                <c:pt idx="6">
                  <c:v>1254.8614308071947</c:v>
                </c:pt>
                <c:pt idx="7">
                  <c:v>1555.7370897917249</c:v>
                </c:pt>
                <c:pt idx="8">
                  <c:v>1208.4446228038753</c:v>
                </c:pt>
                <c:pt idx="9">
                  <c:v>1114.5739858187326</c:v>
                </c:pt>
                <c:pt idx="10">
                  <c:v>1160.906825059634</c:v>
                </c:pt>
                <c:pt idx="11">
                  <c:v>1348.9312795024643</c:v>
                </c:pt>
                <c:pt idx="12">
                  <c:v>1235.4159493829943</c:v>
                </c:pt>
                <c:pt idx="13">
                  <c:v>1089.8129847025118</c:v>
                </c:pt>
                <c:pt idx="14">
                  <c:v>1224.9272135967374</c:v>
                </c:pt>
                <c:pt idx="15">
                  <c:v>1418.7125152276606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A-3B62-4C54-88AF-4241C5D1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v>Consumo Neto Facturado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Quarterly!$B$4:$B$19</c:f>
              <c:strCache>
                <c:ptCount val="16"/>
                <c:pt idx="0">
                  <c:v>julio-sept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abril-junio 2022</c:v>
                </c:pt>
                <c:pt idx="4">
                  <c:v>julio-sept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abril-junio 2023</c:v>
                </c:pt>
                <c:pt idx="8">
                  <c:v>julio-sept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abril-jun 2024</c:v>
                </c:pt>
                <c:pt idx="12">
                  <c:v>julio-sept 2024</c:v>
                </c:pt>
                <c:pt idx="13">
                  <c:v>oct-dic 2024</c:v>
                </c:pt>
                <c:pt idx="14">
                  <c:v>ene-mar 2025</c:v>
                </c:pt>
                <c:pt idx="15">
                  <c:v>abril-jun 2025</c:v>
                </c:pt>
              </c:strCache>
            </c:strRef>
          </c:cat>
          <c:val>
            <c:numRef>
              <c:f>Quarterly!$BA$4:$BA$19</c:f>
              <c:numCache>
                <c:formatCode>_(* #,##0.0_);_(* \(#,##0.0\);_(* "-"??_);_(@_)</c:formatCode>
                <c:ptCount val="16"/>
                <c:pt idx="0">
                  <c:v>793.87183183585898</c:v>
                </c:pt>
                <c:pt idx="1">
                  <c:v>717.72429088032538</c:v>
                </c:pt>
                <c:pt idx="2">
                  <c:v>436.59424528773559</c:v>
                </c:pt>
                <c:pt idx="3">
                  <c:v>414.27004129560197</c:v>
                </c:pt>
                <c:pt idx="4">
                  <c:v>630.83230180343173</c:v>
                </c:pt>
                <c:pt idx="5">
                  <c:v>527.6007188323091</c:v>
                </c:pt>
                <c:pt idx="6">
                  <c:v>281.82832452922241</c:v>
                </c:pt>
                <c:pt idx="7">
                  <c:v>328.7392627920546</c:v>
                </c:pt>
                <c:pt idx="8">
                  <c:v>819.93465267381407</c:v>
                </c:pt>
                <c:pt idx="9">
                  <c:v>727.85495792756922</c:v>
                </c:pt>
                <c:pt idx="10">
                  <c:v>374.40126643605021</c:v>
                </c:pt>
                <c:pt idx="11">
                  <c:v>444.76822103515605</c:v>
                </c:pt>
                <c:pt idx="12">
                  <c:v>765.34700518735713</c:v>
                </c:pt>
                <c:pt idx="13">
                  <c:v>689.31303812125179</c:v>
                </c:pt>
                <c:pt idx="14">
                  <c:v>362.53900490403038</c:v>
                </c:pt>
                <c:pt idx="15">
                  <c:v>301.51547090314807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B-3B62-4C54-88AF-4241C5D1EF44}"/>
            </c:ext>
          </c:extLst>
        </c:ser>
        <c:ser>
          <c:idx val="3"/>
          <c:order val="2"/>
          <c:tx>
            <c:v>Consumo Sistema LUMA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Quarterly!$B$4:$B$19</c:f>
              <c:strCache>
                <c:ptCount val="16"/>
                <c:pt idx="0">
                  <c:v>julio-sept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abril-junio 2022</c:v>
                </c:pt>
                <c:pt idx="4">
                  <c:v>julio-sept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abril-junio 2023</c:v>
                </c:pt>
                <c:pt idx="8">
                  <c:v>julio-sept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abril-jun 2024</c:v>
                </c:pt>
                <c:pt idx="12">
                  <c:v>julio-sept 2024</c:v>
                </c:pt>
                <c:pt idx="13">
                  <c:v>oct-dic 2024</c:v>
                </c:pt>
                <c:pt idx="14">
                  <c:v>ene-mar 2025</c:v>
                </c:pt>
                <c:pt idx="15">
                  <c:v>abril-jun 2025</c:v>
                </c:pt>
              </c:strCache>
            </c:strRef>
          </c:cat>
          <c:val>
            <c:numRef>
              <c:f>Quarterly!$AV$4:$AV$19</c:f>
              <c:numCache>
                <c:formatCode>_(* #,##0.0_);_(* \(#,##0.0\);_(* "-"??_);_(@_)</c:formatCode>
                <c:ptCount val="16"/>
                <c:pt idx="0">
                  <c:v>1836.6961914979215</c:v>
                </c:pt>
                <c:pt idx="1">
                  <c:v>1671.3389931065656</c:v>
                </c:pt>
                <c:pt idx="2">
                  <c:v>1267.0802209889507</c:v>
                </c:pt>
                <c:pt idx="3">
                  <c:v>1418.8379204660396</c:v>
                </c:pt>
                <c:pt idx="4">
                  <c:v>1680.0213479080574</c:v>
                </c:pt>
                <c:pt idx="5">
                  <c:v>1401.5971850307287</c:v>
                </c:pt>
                <c:pt idx="6">
                  <c:v>1127.0726597172049</c:v>
                </c:pt>
                <c:pt idx="7">
                  <c:v>1470.6875110987087</c:v>
                </c:pt>
                <c:pt idx="8">
                  <c:v>1879.3615918064131</c:v>
                </c:pt>
                <c:pt idx="9">
                  <c:v>1729.8282301497356</c:v>
                </c:pt>
                <c:pt idx="10">
                  <c:v>1267.1342008708289</c:v>
                </c:pt>
                <c:pt idx="11">
                  <c:v>1550.4599967312672</c:v>
                </c:pt>
                <c:pt idx="12">
                  <c:v>1835.1081209524116</c:v>
                </c:pt>
                <c:pt idx="13">
                  <c:v>1667.4997995962235</c:v>
                </c:pt>
                <c:pt idx="14">
                  <c:v>1262.8284099713735</c:v>
                </c:pt>
                <c:pt idx="15">
                  <c:v>1337.077681373454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C-3B62-4C54-88AF-4241C5D1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Clase Comercial (KWh</a:t>
            </a:r>
            <a:r>
              <a:rPr lang="en-US" sz="1600" b="1" baseline="0"/>
              <a:t>/Cliente)</a:t>
            </a:r>
            <a:r>
              <a:rPr lang="en-US" sz="1600" b="1"/>
              <a:t> 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36159075908E-2"/>
          <c:y val="0.15239487319971529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v>Energía Acreditada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Graphics!#REF!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Quarterly!$BG$4:$BG$19</c:f>
              <c:numCache>
                <c:formatCode>_(* #,##0.0_);_(* \(#,##0.0\);_(* "-"??_);_(@_)</c:formatCode>
                <c:ptCount val="16"/>
                <c:pt idx="0">
                  <c:v>5667.3397959183676</c:v>
                </c:pt>
                <c:pt idx="1">
                  <c:v>4021.3679131483718</c:v>
                </c:pt>
                <c:pt idx="2">
                  <c:v>4059.204869857263</c:v>
                </c:pt>
                <c:pt idx="3">
                  <c:v>3959.2436700245039</c:v>
                </c:pt>
                <c:pt idx="4">
                  <c:v>3783.0773079809856</c:v>
                </c:pt>
                <c:pt idx="5">
                  <c:v>2735.5699819982001</c:v>
                </c:pt>
                <c:pt idx="6">
                  <c:v>2973.177303625378</c:v>
                </c:pt>
                <c:pt idx="7">
                  <c:v>3674.5467226890755</c:v>
                </c:pt>
                <c:pt idx="8">
                  <c:v>2823.8681872037914</c:v>
                </c:pt>
                <c:pt idx="9">
                  <c:v>2333.9523932395819</c:v>
                </c:pt>
                <c:pt idx="10">
                  <c:v>2437.3503890591837</c:v>
                </c:pt>
                <c:pt idx="11">
                  <c:v>2752.0118826992261</c:v>
                </c:pt>
                <c:pt idx="12">
                  <c:v>2094.4985760781119</c:v>
                </c:pt>
                <c:pt idx="13">
                  <c:v>2150.2855771077398</c:v>
                </c:pt>
                <c:pt idx="14">
                  <c:v>2273.1660619592521</c:v>
                </c:pt>
                <c:pt idx="15">
                  <c:v>2573.5125101616836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0-69B3-4A4E-ABCC-44F68D3002FE}"/>
            </c:ext>
          </c:extLst>
        </c:ser>
        <c:ser>
          <c:idx val="2"/>
          <c:order val="3"/>
          <c:tx>
            <c:v>Energía Exportada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</c:numLit>
          </c:cat>
          <c:val>
            <c:numRef>
              <c:f>Quarterly!$AR$4:$AR$19</c:f>
              <c:numCache>
                <c:formatCode>_(* #,##0.0_);_(* \(#,##0.0\);_(* "-"??_);_(@_)</c:formatCode>
                <c:ptCount val="16"/>
                <c:pt idx="0">
                  <c:v>5499.5547469387757</c:v>
                </c:pt>
                <c:pt idx="1">
                  <c:v>5702.3874065138725</c:v>
                </c:pt>
                <c:pt idx="2">
                  <c:v>5588.7273669185561</c:v>
                </c:pt>
                <c:pt idx="3">
                  <c:v>7488.7732191668938</c:v>
                </c:pt>
                <c:pt idx="4">
                  <c:v>4775.4360705529143</c:v>
                </c:pt>
                <c:pt idx="5">
                  <c:v>5353.5273442844282</c:v>
                </c:pt>
                <c:pt idx="6">
                  <c:v>3677.3688557401815</c:v>
                </c:pt>
                <c:pt idx="7">
                  <c:v>4892.399953109245</c:v>
                </c:pt>
                <c:pt idx="8">
                  <c:v>6270.8102412618491</c:v>
                </c:pt>
                <c:pt idx="9">
                  <c:v>2722.4996520448976</c:v>
                </c:pt>
                <c:pt idx="10">
                  <c:v>2930.1799307946239</c:v>
                </c:pt>
                <c:pt idx="11">
                  <c:v>3124.5591189360089</c:v>
                </c:pt>
                <c:pt idx="12">
                  <c:v>3793.0297744100894</c:v>
                </c:pt>
                <c:pt idx="13">
                  <c:v>4215.9436814864603</c:v>
                </c:pt>
                <c:pt idx="14">
                  <c:v>4546.1908939436225</c:v>
                </c:pt>
                <c:pt idx="15">
                  <c:v>3856.1890308011921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2-69B3-4A4E-ABCC-44F68D300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v>Consumo Neto Facturado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Quarterly!$B$4:$B$19</c:f>
              <c:strCache>
                <c:ptCount val="16"/>
                <c:pt idx="0">
                  <c:v>julio-sept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abril-junio 2022</c:v>
                </c:pt>
                <c:pt idx="4">
                  <c:v>julio-sept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abril-junio 2023</c:v>
                </c:pt>
                <c:pt idx="8">
                  <c:v>julio-sept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abril-jun 2024</c:v>
                </c:pt>
                <c:pt idx="12">
                  <c:v>julio-sept 2024</c:v>
                </c:pt>
                <c:pt idx="13">
                  <c:v>oct-dic 2024</c:v>
                </c:pt>
                <c:pt idx="14">
                  <c:v>ene-mar 2025</c:v>
                </c:pt>
                <c:pt idx="15">
                  <c:v>abril-jun 2025</c:v>
                </c:pt>
              </c:strCache>
            </c:strRef>
          </c:cat>
          <c:val>
            <c:numRef>
              <c:f>Quarterly!$BB$4:$BB$19</c:f>
              <c:numCache>
                <c:formatCode>_(* #,##0.0_);_(* \(#,##0.0\);_(* "-"??_);_(@_)</c:formatCode>
                <c:ptCount val="16"/>
                <c:pt idx="0">
                  <c:v>26951.531632653063</c:v>
                </c:pt>
                <c:pt idx="1">
                  <c:v>28308.889324487336</c:v>
                </c:pt>
                <c:pt idx="2">
                  <c:v>22809.687657430728</c:v>
                </c:pt>
                <c:pt idx="3">
                  <c:v>23896.738905526821</c:v>
                </c:pt>
                <c:pt idx="4">
                  <c:v>24688.730047535653</c:v>
                </c:pt>
                <c:pt idx="5">
                  <c:v>21249.810756075607</c:v>
                </c:pt>
                <c:pt idx="6">
                  <c:v>17322.493957703926</c:v>
                </c:pt>
                <c:pt idx="7">
                  <c:v>17295.574789915969</c:v>
                </c:pt>
                <c:pt idx="8">
                  <c:v>18150.169727488155</c:v>
                </c:pt>
                <c:pt idx="9">
                  <c:v>17466.085150303192</c:v>
                </c:pt>
                <c:pt idx="10">
                  <c:v>13508.657627917944</c:v>
                </c:pt>
                <c:pt idx="11">
                  <c:v>13824.776081979724</c:v>
                </c:pt>
                <c:pt idx="12">
                  <c:v>14936.16090317331</c:v>
                </c:pt>
                <c:pt idx="13">
                  <c:v>15711.885250624158</c:v>
                </c:pt>
                <c:pt idx="14">
                  <c:v>13007.482277421155</c:v>
                </c:pt>
                <c:pt idx="15">
                  <c:v>12521.091139011831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3-69B3-4A4E-ABCC-44F68D3002FE}"/>
            </c:ext>
          </c:extLst>
        </c:ser>
        <c:ser>
          <c:idx val="3"/>
          <c:order val="2"/>
          <c:tx>
            <c:v>Consumo Sistema LUMA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Quarterly!$B$4:$B$19</c:f>
              <c:strCache>
                <c:ptCount val="16"/>
                <c:pt idx="0">
                  <c:v>julio-sept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abril-junio 2022</c:v>
                </c:pt>
                <c:pt idx="4">
                  <c:v>julio-sept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abril-junio 2023</c:v>
                </c:pt>
                <c:pt idx="8">
                  <c:v>julio-sept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abril-jun 2024</c:v>
                </c:pt>
                <c:pt idx="12">
                  <c:v>julio-sept 2024</c:v>
                </c:pt>
                <c:pt idx="13">
                  <c:v>oct-dic 2024</c:v>
                </c:pt>
                <c:pt idx="14">
                  <c:v>ene-mar 2025</c:v>
                </c:pt>
                <c:pt idx="15">
                  <c:v>abril-jun 2025</c:v>
                </c:pt>
              </c:strCache>
            </c:strRef>
          </c:cat>
          <c:val>
            <c:numRef>
              <c:f>Quarterly!$AW$4:$AW$19</c:f>
              <c:numCache>
                <c:formatCode>_(* #,##0.0_);_(* \(#,##0.0\);_(* "-"??_);_(@_)</c:formatCode>
                <c:ptCount val="16"/>
                <c:pt idx="0">
                  <c:v>32618.871428571423</c:v>
                </c:pt>
                <c:pt idx="1">
                  <c:v>32330.257237635713</c:v>
                </c:pt>
                <c:pt idx="2">
                  <c:v>26868.892527287993</c:v>
                </c:pt>
                <c:pt idx="3">
                  <c:v>27855.982575551323</c:v>
                </c:pt>
                <c:pt idx="4">
                  <c:v>28471.807355516641</c:v>
                </c:pt>
                <c:pt idx="5">
                  <c:v>23985.380738073807</c:v>
                </c:pt>
                <c:pt idx="6">
                  <c:v>20295.671261329306</c:v>
                </c:pt>
                <c:pt idx="7">
                  <c:v>20970.121512605045</c:v>
                </c:pt>
                <c:pt idx="8">
                  <c:v>20974.037914691944</c:v>
                </c:pt>
                <c:pt idx="9">
                  <c:v>19800.03754354277</c:v>
                </c:pt>
                <c:pt idx="10">
                  <c:v>15946.008016977128</c:v>
                </c:pt>
                <c:pt idx="11">
                  <c:v>16576.787964678948</c:v>
                </c:pt>
                <c:pt idx="12">
                  <c:v>17030.659479251422</c:v>
                </c:pt>
                <c:pt idx="13">
                  <c:v>17862.170827731898</c:v>
                </c:pt>
                <c:pt idx="14">
                  <c:v>15280.648339380408</c:v>
                </c:pt>
                <c:pt idx="15">
                  <c:v>15094.603649173516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4-69B3-4A4E-ABCC-44F68D300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Clase Industrial (KWh</a:t>
            </a:r>
            <a:r>
              <a:rPr lang="en-US" sz="1600" b="1" baseline="0"/>
              <a:t>/Cliente)</a:t>
            </a:r>
            <a:r>
              <a:rPr lang="en-US" sz="1600" b="1"/>
              <a:t> 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36159075908E-2"/>
          <c:y val="0.15239487319971529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v>Energía Acreditada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Graphics!#REF!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Quarterly!$BH$4:$BH$19</c:f>
              <c:numCache>
                <c:formatCode>_(* #,##0.0_);_(* \(#,##0.0\);_(* "-"??_);_(@_)</c:formatCode>
                <c:ptCount val="16"/>
                <c:pt idx="0">
                  <c:v>34961.678571428572</c:v>
                </c:pt>
                <c:pt idx="1">
                  <c:v>28116.482142857141</c:v>
                </c:pt>
                <c:pt idx="2">
                  <c:v>32415.999999999996</c:v>
                </c:pt>
                <c:pt idx="3">
                  <c:v>47939.307692307688</c:v>
                </c:pt>
                <c:pt idx="4">
                  <c:v>33279.857142857138</c:v>
                </c:pt>
                <c:pt idx="5">
                  <c:v>22650.774193548386</c:v>
                </c:pt>
                <c:pt idx="6">
                  <c:v>23535.82608695652</c:v>
                </c:pt>
                <c:pt idx="7">
                  <c:v>25922.25</c:v>
                </c:pt>
                <c:pt idx="8">
                  <c:v>17885.823529411762</c:v>
                </c:pt>
                <c:pt idx="9">
                  <c:v>18917.788732394365</c:v>
                </c:pt>
                <c:pt idx="10">
                  <c:v>17526.728571428572</c:v>
                </c:pt>
                <c:pt idx="11">
                  <c:v>18135.042253521129</c:v>
                </c:pt>
                <c:pt idx="12">
                  <c:v>38141.124999999993</c:v>
                </c:pt>
                <c:pt idx="13">
                  <c:v>38438.1</c:v>
                </c:pt>
                <c:pt idx="14">
                  <c:v>24554.278481012658</c:v>
                </c:pt>
                <c:pt idx="15">
                  <c:v>51588.423076923078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0-D448-4101-8147-FA1BCF46481A}"/>
            </c:ext>
          </c:extLst>
        </c:ser>
        <c:ser>
          <c:idx val="2"/>
          <c:order val="3"/>
          <c:tx>
            <c:v>Energía Exportada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</c:numLit>
          </c:cat>
          <c:val>
            <c:numRef>
              <c:f>Quarterly!$AS$4:$AS$19</c:f>
              <c:numCache>
                <c:formatCode>_(* #,##0.0_);_(* \(#,##0.0\);_(* "-"??_);_(@_)</c:formatCode>
                <c:ptCount val="16"/>
                <c:pt idx="0">
                  <c:v>36717.75</c:v>
                </c:pt>
                <c:pt idx="1">
                  <c:v>35954.003571428562</c:v>
                </c:pt>
                <c:pt idx="2">
                  <c:v>30676.942857142858</c:v>
                </c:pt>
                <c:pt idx="3">
                  <c:v>52108.846153846156</c:v>
                </c:pt>
                <c:pt idx="4">
                  <c:v>35288.438095238089</c:v>
                </c:pt>
                <c:pt idx="5">
                  <c:v>22672.103225806452</c:v>
                </c:pt>
                <c:pt idx="6">
                  <c:v>23616.695652173912</c:v>
                </c:pt>
                <c:pt idx="7">
                  <c:v>27819.75</c:v>
                </c:pt>
                <c:pt idx="8">
                  <c:v>20351.117647058822</c:v>
                </c:pt>
                <c:pt idx="9">
                  <c:v>18220.61408450704</c:v>
                </c:pt>
                <c:pt idx="10">
                  <c:v>17291.057142857146</c:v>
                </c:pt>
                <c:pt idx="11">
                  <c:v>18702.059154929575</c:v>
                </c:pt>
                <c:pt idx="12">
                  <c:v>38549.458333333336</c:v>
                </c:pt>
                <c:pt idx="13">
                  <c:v>39302.842499999992</c:v>
                </c:pt>
                <c:pt idx="14">
                  <c:v>24764.643037974682</c:v>
                </c:pt>
                <c:pt idx="15">
                  <c:v>54790.107692307676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1-D448-4101-8147-FA1BCF46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v>Consumo Neto Facturado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Quarterly!$B$4:$B$19</c:f>
              <c:strCache>
                <c:ptCount val="16"/>
                <c:pt idx="0">
                  <c:v>julio-sept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abril-junio 2022</c:v>
                </c:pt>
                <c:pt idx="4">
                  <c:v>julio-sept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abril-junio 2023</c:v>
                </c:pt>
                <c:pt idx="8">
                  <c:v>julio-sept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abril-jun 2024</c:v>
                </c:pt>
                <c:pt idx="12">
                  <c:v>julio-sept 2024</c:v>
                </c:pt>
                <c:pt idx="13">
                  <c:v>oct-dic 2024</c:v>
                </c:pt>
                <c:pt idx="14">
                  <c:v>ene-mar 2025</c:v>
                </c:pt>
                <c:pt idx="15">
                  <c:v>abril-jun 2025</c:v>
                </c:pt>
              </c:strCache>
            </c:strRef>
          </c:cat>
          <c:val>
            <c:numRef>
              <c:f>Quarterly!$BC$4:$BC$19</c:f>
              <c:numCache>
                <c:formatCode>_(* #,##0.0_);_(* \(#,##0.0\);_(* "-"??_);_(@_)</c:formatCode>
                <c:ptCount val="16"/>
                <c:pt idx="0">
                  <c:v>1039227.9642857141</c:v>
                </c:pt>
                <c:pt idx="1">
                  <c:v>967801.82142857136</c:v>
                </c:pt>
                <c:pt idx="2">
                  <c:v>643310.95238095231</c:v>
                </c:pt>
                <c:pt idx="3">
                  <c:v>536930.12307692308</c:v>
                </c:pt>
                <c:pt idx="4">
                  <c:v>766741.80952380947</c:v>
                </c:pt>
                <c:pt idx="5">
                  <c:v>820056.53225806437</c:v>
                </c:pt>
                <c:pt idx="6">
                  <c:v>764060.69565217395</c:v>
                </c:pt>
                <c:pt idx="7">
                  <c:v>758130.41666666674</c:v>
                </c:pt>
                <c:pt idx="8">
                  <c:v>856918.80882352928</c:v>
                </c:pt>
                <c:pt idx="9">
                  <c:v>942263.49295774649</c:v>
                </c:pt>
                <c:pt idx="10">
                  <c:v>523303.92857142852</c:v>
                </c:pt>
                <c:pt idx="11">
                  <c:v>329744.61971830984</c:v>
                </c:pt>
                <c:pt idx="12">
                  <c:v>405759.79166666669</c:v>
                </c:pt>
                <c:pt idx="13">
                  <c:v>412534.8</c:v>
                </c:pt>
                <c:pt idx="14">
                  <c:v>417303.98734177212</c:v>
                </c:pt>
                <c:pt idx="15">
                  <c:v>364112.42307692312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2-D448-4101-8147-FA1BCF46481A}"/>
            </c:ext>
          </c:extLst>
        </c:ser>
        <c:ser>
          <c:idx val="3"/>
          <c:order val="2"/>
          <c:tx>
            <c:v>Consumo Sistema LUMA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C00000"/>
              </a:solidFill>
              <a:ln w="9525" cap="flat">
                <a:solidFill>
                  <a:srgbClr val="C00000"/>
                </a:solidFill>
                <a:round/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Quarterly!$B$4:$B$19</c:f>
              <c:strCache>
                <c:ptCount val="16"/>
                <c:pt idx="0">
                  <c:v>julio-sept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abril-junio 2022</c:v>
                </c:pt>
                <c:pt idx="4">
                  <c:v>julio-sept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abril-junio 2023</c:v>
                </c:pt>
                <c:pt idx="8">
                  <c:v>julio-sept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abril-jun 2024</c:v>
                </c:pt>
                <c:pt idx="12">
                  <c:v>julio-sept 2024</c:v>
                </c:pt>
                <c:pt idx="13">
                  <c:v>oct-dic 2024</c:v>
                </c:pt>
                <c:pt idx="14">
                  <c:v>ene-mar 2025</c:v>
                </c:pt>
                <c:pt idx="15">
                  <c:v>abril-jun 2025</c:v>
                </c:pt>
              </c:strCache>
            </c:strRef>
          </c:cat>
          <c:val>
            <c:numRef>
              <c:f>Quarterly!$AX$4:$AX$19</c:f>
              <c:numCache>
                <c:formatCode>_(* #,##0.0_);_(* \(#,##0.0\);_(* "-"??_);_(@_)</c:formatCode>
                <c:ptCount val="16"/>
                <c:pt idx="0">
                  <c:v>1074189.642857143</c:v>
                </c:pt>
                <c:pt idx="1">
                  <c:v>995918.30357142841</c:v>
                </c:pt>
                <c:pt idx="2">
                  <c:v>675726.95238095243</c:v>
                </c:pt>
                <c:pt idx="3">
                  <c:v>584869.43076923082</c:v>
                </c:pt>
                <c:pt idx="4">
                  <c:v>800021.66666666674</c:v>
                </c:pt>
                <c:pt idx="5">
                  <c:v>842707.30645161285</c:v>
                </c:pt>
                <c:pt idx="6">
                  <c:v>787596.52173913049</c:v>
                </c:pt>
                <c:pt idx="7">
                  <c:v>784052.66666666663</c:v>
                </c:pt>
                <c:pt idx="8">
                  <c:v>874804.63235294109</c:v>
                </c:pt>
                <c:pt idx="9">
                  <c:v>961181.28169014072</c:v>
                </c:pt>
                <c:pt idx="10">
                  <c:v>540830.65714285721</c:v>
                </c:pt>
                <c:pt idx="11">
                  <c:v>347879.66197183094</c:v>
                </c:pt>
                <c:pt idx="12">
                  <c:v>443900.91666666669</c:v>
                </c:pt>
                <c:pt idx="13">
                  <c:v>450972.89999999997</c:v>
                </c:pt>
                <c:pt idx="14">
                  <c:v>441858.26582278486</c:v>
                </c:pt>
                <c:pt idx="15">
                  <c:v>415700.84615384619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3-D448-4101-8147-FA1BCF46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Clase Agrícola (KWh</a:t>
            </a:r>
            <a:r>
              <a:rPr lang="en-US" sz="1600" b="1" baseline="0"/>
              <a:t>/Cliente)</a:t>
            </a:r>
            <a:r>
              <a:rPr lang="en-US" sz="1600" b="1"/>
              <a:t> 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36159075908E-2"/>
          <c:y val="0.15239487319971529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v>Energía Acreditada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Graphics!#REF!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Quarterly!$BI$4:$BI$19</c:f>
              <c:numCache>
                <c:formatCode>_(* #,##0.0_);_(* \(#,##0.0\);_(* "-"??_);_(@_)</c:formatCode>
                <c:ptCount val="16"/>
                <c:pt idx="0">
                  <c:v>2074.8023255813951</c:v>
                </c:pt>
                <c:pt idx="1">
                  <c:v>2204.5519480519479</c:v>
                </c:pt>
                <c:pt idx="2">
                  <c:v>2085.5166163141994</c:v>
                </c:pt>
                <c:pt idx="3">
                  <c:v>2468.485714285714</c:v>
                </c:pt>
                <c:pt idx="4">
                  <c:v>2445.1818181818185</c:v>
                </c:pt>
                <c:pt idx="5">
                  <c:v>1988.5196374622358</c:v>
                </c:pt>
                <c:pt idx="6">
                  <c:v>2390.8820224719102</c:v>
                </c:pt>
                <c:pt idx="7">
                  <c:v>2538.4942196531797</c:v>
                </c:pt>
                <c:pt idx="8">
                  <c:v>2023.8539325842692</c:v>
                </c:pt>
                <c:pt idx="9">
                  <c:v>1894.416666666667</c:v>
                </c:pt>
                <c:pt idx="10">
                  <c:v>1771.7272727272725</c:v>
                </c:pt>
                <c:pt idx="11">
                  <c:v>2133.5138121546961</c:v>
                </c:pt>
                <c:pt idx="12">
                  <c:v>1982.0303867403313</c:v>
                </c:pt>
                <c:pt idx="13">
                  <c:v>1926.6639344262296</c:v>
                </c:pt>
                <c:pt idx="14">
                  <c:v>1905.6016483516485</c:v>
                </c:pt>
                <c:pt idx="15">
                  <c:v>1788.0082191780821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0-B284-4285-A603-C6BE16C78B67}"/>
            </c:ext>
          </c:extLst>
        </c:ser>
        <c:ser>
          <c:idx val="2"/>
          <c:order val="3"/>
          <c:tx>
            <c:v>Energía Exportada</c:v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</c:numLit>
          </c:cat>
          <c:val>
            <c:numRef>
              <c:f>Quarterly!$AT$4:$AT$19</c:f>
              <c:numCache>
                <c:formatCode>_(* #,##0.0_);_(* \(#,##0.0\);_(* "-"??_);_(@_)</c:formatCode>
                <c:ptCount val="16"/>
                <c:pt idx="0">
                  <c:v>2576.2325581395353</c:v>
                </c:pt>
                <c:pt idx="1">
                  <c:v>2659.1103896103896</c:v>
                </c:pt>
                <c:pt idx="2">
                  <c:v>2557.6676737160124</c:v>
                </c:pt>
                <c:pt idx="3">
                  <c:v>3561.3714285714291</c:v>
                </c:pt>
                <c:pt idx="4">
                  <c:v>2923.0272727272732</c:v>
                </c:pt>
                <c:pt idx="5">
                  <c:v>2729.1117824773419</c:v>
                </c:pt>
                <c:pt idx="6">
                  <c:v>2594.7219101123592</c:v>
                </c:pt>
                <c:pt idx="7">
                  <c:v>3085.3352601156071</c:v>
                </c:pt>
                <c:pt idx="8">
                  <c:v>2699.6882022471909</c:v>
                </c:pt>
                <c:pt idx="9">
                  <c:v>2562.9833333333336</c:v>
                </c:pt>
                <c:pt idx="10">
                  <c:v>2175.4462809917354</c:v>
                </c:pt>
                <c:pt idx="11">
                  <c:v>2604.1243093922653</c:v>
                </c:pt>
                <c:pt idx="12">
                  <c:v>3208.1022099447509</c:v>
                </c:pt>
                <c:pt idx="13">
                  <c:v>2272.7459016393441</c:v>
                </c:pt>
                <c:pt idx="14">
                  <c:v>2689.5247252747258</c:v>
                </c:pt>
                <c:pt idx="15">
                  <c:v>2331.3534246575346</c:v>
                </c:pt>
              </c:numCache>
            </c:numRef>
          </c:val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1-B284-4285-A603-C6BE16C78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v>Consumo Neto Facturado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Quarterly!$B$4:$B$19</c:f>
              <c:strCache>
                <c:ptCount val="16"/>
                <c:pt idx="0">
                  <c:v>julio-sept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abril-junio 2022</c:v>
                </c:pt>
                <c:pt idx="4">
                  <c:v>julio-sept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abril-junio 2023</c:v>
                </c:pt>
                <c:pt idx="8">
                  <c:v>julio-sept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abril-jun 2024</c:v>
                </c:pt>
                <c:pt idx="12">
                  <c:v>julio-sept 2024</c:v>
                </c:pt>
                <c:pt idx="13">
                  <c:v>oct-dic 2024</c:v>
                </c:pt>
                <c:pt idx="14">
                  <c:v>ene-mar 2025</c:v>
                </c:pt>
                <c:pt idx="15">
                  <c:v>abril-jun 2025</c:v>
                </c:pt>
              </c:strCache>
            </c:strRef>
          </c:cat>
          <c:val>
            <c:numRef>
              <c:f>Quarterly!$BD$4:$BD$19</c:f>
              <c:numCache>
                <c:formatCode>_(* #,##0.0_);_(* \(#,##0.0\);_(* "-"??_);_(@_)</c:formatCode>
                <c:ptCount val="16"/>
                <c:pt idx="0">
                  <c:v>8998.290697674418</c:v>
                </c:pt>
                <c:pt idx="1">
                  <c:v>8603.0064935064929</c:v>
                </c:pt>
                <c:pt idx="2">
                  <c:v>8622.8972809667684</c:v>
                </c:pt>
                <c:pt idx="3">
                  <c:v>8351.5714285714294</c:v>
                </c:pt>
                <c:pt idx="4">
                  <c:v>8101.4727272727268</c:v>
                </c:pt>
                <c:pt idx="5">
                  <c:v>6414.5981873111787</c:v>
                </c:pt>
                <c:pt idx="6">
                  <c:v>7418.4522471910113</c:v>
                </c:pt>
                <c:pt idx="7">
                  <c:v>8000.7398843930632</c:v>
                </c:pt>
                <c:pt idx="8">
                  <c:v>8343.7921348314594</c:v>
                </c:pt>
                <c:pt idx="9">
                  <c:v>8287.9333333333325</c:v>
                </c:pt>
                <c:pt idx="10">
                  <c:v>8215.8760330578516</c:v>
                </c:pt>
                <c:pt idx="11">
                  <c:v>7874.6602209944749</c:v>
                </c:pt>
                <c:pt idx="12">
                  <c:v>7518.0165745856357</c:v>
                </c:pt>
                <c:pt idx="13">
                  <c:v>7324.6639344262303</c:v>
                </c:pt>
                <c:pt idx="14">
                  <c:v>7113.9890109890111</c:v>
                </c:pt>
                <c:pt idx="15">
                  <c:v>7548.271232876712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2-B284-4285-A603-C6BE16C78B67}"/>
            </c:ext>
          </c:extLst>
        </c:ser>
        <c:ser>
          <c:idx val="3"/>
          <c:order val="2"/>
          <c:tx>
            <c:v>Consumo Sistema LUMA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rgbClr val="C00000"/>
                </a:solidFill>
                <a:round/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Quarterly!$B$4:$B$19</c:f>
              <c:strCache>
                <c:ptCount val="16"/>
                <c:pt idx="0">
                  <c:v>julio-sept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abril-junio 2022</c:v>
                </c:pt>
                <c:pt idx="4">
                  <c:v>julio-sept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abril-junio 2023</c:v>
                </c:pt>
                <c:pt idx="8">
                  <c:v>julio-sept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abril-jun 2024</c:v>
                </c:pt>
                <c:pt idx="12">
                  <c:v>julio-sept 2024</c:v>
                </c:pt>
                <c:pt idx="13">
                  <c:v>oct-dic 2024</c:v>
                </c:pt>
                <c:pt idx="14">
                  <c:v>ene-mar 2025</c:v>
                </c:pt>
                <c:pt idx="15">
                  <c:v>abril-jun 2025</c:v>
                </c:pt>
              </c:strCache>
            </c:strRef>
          </c:cat>
          <c:val>
            <c:numRef>
              <c:f>Quarterly!$AY$4:$AY$19</c:f>
              <c:numCache>
                <c:formatCode>_(* #,##0.0_);_(* \(#,##0.0\);_(* "-"??_);_(@_)</c:formatCode>
                <c:ptCount val="16"/>
                <c:pt idx="0">
                  <c:v>11073.093023255813</c:v>
                </c:pt>
                <c:pt idx="1">
                  <c:v>10807.558441558442</c:v>
                </c:pt>
                <c:pt idx="2">
                  <c:v>10708.413897280967</c:v>
                </c:pt>
                <c:pt idx="3">
                  <c:v>10820.057142857144</c:v>
                </c:pt>
                <c:pt idx="4">
                  <c:v>10546.654545454545</c:v>
                </c:pt>
                <c:pt idx="5">
                  <c:v>8403.1178247734133</c:v>
                </c:pt>
                <c:pt idx="6">
                  <c:v>9809.3342696629206</c:v>
                </c:pt>
                <c:pt idx="7">
                  <c:v>10539.234104046243</c:v>
                </c:pt>
                <c:pt idx="8">
                  <c:v>10367.64606741573</c:v>
                </c:pt>
                <c:pt idx="9">
                  <c:v>10182.350000000002</c:v>
                </c:pt>
                <c:pt idx="10">
                  <c:v>9987.6033057851237</c:v>
                </c:pt>
                <c:pt idx="11">
                  <c:v>10008.174033149171</c:v>
                </c:pt>
                <c:pt idx="12">
                  <c:v>9500.0469613259665</c:v>
                </c:pt>
                <c:pt idx="13">
                  <c:v>9251.3278688524606</c:v>
                </c:pt>
                <c:pt idx="14">
                  <c:v>9019.5906593406598</c:v>
                </c:pt>
                <c:pt idx="15">
                  <c:v>9336.2794520547941</c:v>
                </c:pt>
              </c:numCache>
            </c:numRef>
          </c:val>
          <c:smooth val="0"/>
      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      <c:ext xmlns:c16="http://schemas.microsoft.com/office/drawing/2014/chart" uri="{C3380CC4-5D6E-409C-BE32-E72D297353CC}">
              <c16:uniqueId val="{00000003-B284-4285-A603-C6BE16C78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mc="http://schemas.openxmlformats.org/markup-compatibility/2006" xmlns:c14="http://schemas.microsoft.com/office/drawing/2007/8/2/chart" xmlns:c15="http://schemas.microsoft.com/office/drawing/2012/chart" xmlns:c16="http://schemas.microsoft.com/office/drawing/2014/chart" xmlns:c16r3="http://schemas.microsoft.com/office/drawing/2017/03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391884</xdr:colOff>
      <xdr:row>1</xdr:row>
      <xdr:rowOff>21765</xdr:rowOff>
    </xdr:from>
    <xdr:to>
      <xdr:col>21</xdr:col>
      <xdr:colOff>334734</xdr:colOff>
      <xdr:row>34</xdr:row>
      <xdr:rowOff>127901</xdr:rowOff>
    </xdr:to>
    <xdr:graphicFrame macro="">
      <xdr:nvGraphicFramePr>
        <xdr:cNvPr id="33" name="Chart 3">
          <a:extLst>
            <a:ext uri="{FF2B5EF4-FFF2-40B4-BE49-F238E27FC236}">
              <a16:creationId xmlns:a16="http://schemas.microsoft.com/office/drawing/2014/main" id="{2FAFE477-C013-4951-9F85-30D617A1D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249461</xdr:colOff>
      <xdr:row>37</xdr:row>
      <xdr:rowOff>77106</xdr:rowOff>
    </xdr:from>
    <xdr:to>
      <xdr:col>21</xdr:col>
      <xdr:colOff>192311</xdr:colOff>
      <xdr:row>71</xdr:row>
      <xdr:rowOff>6349</xdr:rowOff>
    </xdr:to>
    <xdr:graphicFrame macro="">
      <xdr:nvGraphicFramePr>
        <xdr:cNvPr id="26" name="Chart 3">
          <a:extLst>
            <a:ext uri="{FF2B5EF4-FFF2-40B4-BE49-F238E27FC236}">
              <a16:creationId xmlns:a16="http://schemas.microsoft.com/office/drawing/2014/main" id="{1652CEAD-5D9F-4D49-BD68-18C97106A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483961</xdr:colOff>
      <xdr:row>76</xdr:row>
      <xdr:rowOff>103416</xdr:rowOff>
    </xdr:from>
    <xdr:to>
      <xdr:col>20</xdr:col>
      <xdr:colOff>464386</xdr:colOff>
      <xdr:row>109</xdr:row>
      <xdr:rowOff>164472</xdr:rowOff>
    </xdr:to>
    <xdr:graphicFrame macro="">
      <xdr:nvGraphicFramePr>
        <xdr:cNvPr id="22" name="Chart 3">
          <a:extLst>
            <a:ext uri="{FF2B5EF4-FFF2-40B4-BE49-F238E27FC236}">
              <a16:creationId xmlns:a16="http://schemas.microsoft.com/office/drawing/2014/main" id="{F4EF3CBB-A384-4D35-8E06-5CC684FFE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391884</xdr:colOff>
      <xdr:row>114</xdr:row>
      <xdr:rowOff>145141</xdr:rowOff>
    </xdr:from>
    <xdr:to>
      <xdr:col>21</xdr:col>
      <xdr:colOff>334734</xdr:colOff>
      <xdr:row>148</xdr:row>
      <xdr:rowOff>74384</xdr:rowOff>
    </xdr:to>
    <xdr:graphicFrame macro="">
      <xdr:nvGraphicFramePr>
        <xdr:cNvPr id="12" name="Chart 3">
          <a:extLst>
            <a:ext uri="{FF2B5EF4-FFF2-40B4-BE49-F238E27FC236}">
              <a16:creationId xmlns:a16="http://schemas.microsoft.com/office/drawing/2014/main" id="{602C0497-5324-486A-9D44-234744F72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383264</xdr:colOff>
      <xdr:row>1</xdr:row>
      <xdr:rowOff>75291</xdr:rowOff>
    </xdr:from>
    <xdr:to>
      <xdr:col>42</xdr:col>
      <xdr:colOff>323393</xdr:colOff>
      <xdr:row>34</xdr:row>
      <xdr:rowOff>175531</xdr:rowOff>
    </xdr:to>
    <xdr:graphicFrame macro="">
      <xdr:nvGraphicFramePr>
        <xdr:cNvPr id="13" name="Chart 3">
          <a:extLst>
            <a:ext uri="{FF2B5EF4-FFF2-40B4-BE49-F238E27FC236}">
              <a16:creationId xmlns:a16="http://schemas.microsoft.com/office/drawing/2014/main" id="{D514C554-3C17-4A5B-A787-47EF88E25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463548</xdr:colOff>
      <xdr:row>37</xdr:row>
      <xdr:rowOff>93889</xdr:rowOff>
    </xdr:from>
    <xdr:to>
      <xdr:col>42</xdr:col>
      <xdr:colOff>409119</xdr:colOff>
      <xdr:row>71</xdr:row>
      <xdr:rowOff>29482</xdr:rowOff>
    </xdr:to>
    <xdr:graphicFrame macro="">
      <xdr:nvGraphicFramePr>
        <xdr:cNvPr id="24" name="Chart 3">
          <a:extLst>
            <a:ext uri="{FF2B5EF4-FFF2-40B4-BE49-F238E27FC236}">
              <a16:creationId xmlns:a16="http://schemas.microsoft.com/office/drawing/2014/main" id="{848720D6-5E76-4C4C-985B-E5A6D3896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92977</xdr:colOff>
      <xdr:row>76</xdr:row>
      <xdr:rowOff>81642</xdr:rowOff>
    </xdr:from>
    <xdr:to>
      <xdr:col>43</xdr:col>
      <xdr:colOff>38548</xdr:colOff>
      <xdr:row>110</xdr:row>
      <xdr:rowOff>12246</xdr:rowOff>
    </xdr:to>
    <xdr:graphicFrame macro="">
      <xdr:nvGraphicFramePr>
        <xdr:cNvPr id="20" name="Chart 3">
          <a:extLst>
            <a:ext uri="{FF2B5EF4-FFF2-40B4-BE49-F238E27FC236}">
              <a16:creationId xmlns:a16="http://schemas.microsoft.com/office/drawing/2014/main" id="{15DD5164-9F37-493E-9164-1C3213072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92977</xdr:colOff>
      <xdr:row>114</xdr:row>
      <xdr:rowOff>145141</xdr:rowOff>
    </xdr:from>
    <xdr:to>
      <xdr:col>43</xdr:col>
      <xdr:colOff>38548</xdr:colOff>
      <xdr:row>148</xdr:row>
      <xdr:rowOff>70302</xdr:rowOff>
    </xdr:to>
    <xdr:graphicFrame macro="">
      <xdr:nvGraphicFramePr>
        <xdr:cNvPr id="32" name="Chart 3">
          <a:extLst>
            <a:ext uri="{FF2B5EF4-FFF2-40B4-BE49-F238E27FC236}">
              <a16:creationId xmlns:a16="http://schemas.microsoft.com/office/drawing/2014/main" id="{544D2082-E9BC-475F-B7D8-D2A5FD10E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LUMA Energ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8BE21"/>
      </a:accent1>
      <a:accent2>
        <a:srgbClr val="17214C"/>
      </a:accent2>
      <a:accent3>
        <a:srgbClr val="49B7E9"/>
      </a:accent3>
      <a:accent4>
        <a:srgbClr val="658D1B"/>
      </a:accent4>
      <a:accent5>
        <a:srgbClr val="FFC72C"/>
      </a:accent5>
      <a:accent6>
        <a:srgbClr val="E5E1E6"/>
      </a:accent6>
      <a:hlink>
        <a:srgbClr val="375C2C"/>
      </a:hlink>
      <a:folHlink>
        <a:srgbClr val="DB6B3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6A14B-FE2E-4CD2-ABF4-B976229C9C65}">
  <dimension ref="A2:AN103"/>
  <sheetViews>
    <sheetView showGridLines="0" zoomScale="85" zoomScaleNormal="85" workbookViewId="0">
      <pane xSplit="2" ySplit="4" topLeftCell="C5" activePane="bottomRight" state="frozen"/>
      <selection pane="topRight" activeCell="C4" sqref="C4"/>
      <selection pane="bottomLeft" activeCell="C4" sqref="C4"/>
      <selection pane="bottomRight" activeCell="B4" sqref="B4"/>
    </sheetView>
  </sheetViews>
  <sheetFormatPr defaultColWidth="8.85546875" defaultRowHeight="15" x14ac:dyDescent="0.2"/>
  <cols>
    <col min="1" max="1" width="8.5703125" style="4" customWidth="1"/>
    <col min="2" max="2" width="17.85546875" style="4" customWidth="1"/>
    <col min="3" max="6" width="13.5703125" style="4" customWidth="1"/>
    <col min="7" max="7" width="11" style="4" bestFit="1" customWidth="1"/>
    <col min="8" max="12" width="13.5703125" style="4" customWidth="1"/>
    <col min="13" max="13" width="22" style="4" bestFit="1" customWidth="1"/>
    <col min="14" max="18" width="13.5703125" style="4" customWidth="1"/>
    <col min="19" max="19" width="15.28515625" style="4" bestFit="1" customWidth="1"/>
    <col min="20" max="20" width="11.5703125" style="4" customWidth="1"/>
    <col min="21" max="21" width="10.42578125" style="4" bestFit="1" customWidth="1"/>
    <col min="22" max="22" width="15.42578125" style="4" bestFit="1" customWidth="1"/>
    <col min="23" max="23" width="13.5703125" style="4" customWidth="1"/>
    <col min="24" max="24" width="14" style="4" bestFit="1" customWidth="1"/>
    <col min="25" max="25" width="11.5703125" style="4" customWidth="1"/>
    <col min="26" max="26" width="10.85546875" style="4" bestFit="1" customWidth="1"/>
    <col min="27" max="27" width="15.42578125" style="4" bestFit="1" customWidth="1"/>
    <col min="28" max="29" width="13.5703125" style="4" customWidth="1"/>
    <col min="30" max="30" width="11.5703125" style="4" customWidth="1"/>
    <col min="31" max="31" width="13.42578125" style="4" customWidth="1"/>
    <col min="32" max="32" width="15.42578125" style="4" bestFit="1" customWidth="1"/>
    <col min="33" max="33" width="16.42578125" style="4" customWidth="1"/>
    <col min="34" max="34" width="12.42578125" style="4" bestFit="1" customWidth="1"/>
    <col min="35" max="35" width="11.5703125" style="4" customWidth="1"/>
    <col min="36" max="36" width="10.5703125" style="4" bestFit="1" customWidth="1"/>
    <col min="37" max="37" width="13.42578125" style="4" bestFit="1" customWidth="1"/>
    <col min="38" max="39" width="8.85546875" style="4"/>
    <col min="40" max="40" width="9.5703125" style="4" bestFit="1" customWidth="1"/>
    <col min="41" max="16384" width="8.85546875" style="4"/>
  </cols>
  <sheetData>
    <row r="2" spans="1:37" x14ac:dyDescent="0.2">
      <c r="B2" s="34"/>
      <c r="C2" s="35"/>
      <c r="D2" s="35"/>
      <c r="E2" s="35"/>
      <c r="F2" s="35"/>
      <c r="G2" s="35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</row>
    <row r="3" spans="1:37" ht="15.75" x14ac:dyDescent="0.25">
      <c r="B3" s="12"/>
      <c r="C3" s="13" t="s">
        <v>0</v>
      </c>
      <c r="D3" s="13"/>
      <c r="E3" s="13"/>
      <c r="F3" s="13"/>
      <c r="G3" s="14"/>
      <c r="H3" s="15" t="s">
        <v>1</v>
      </c>
      <c r="I3" s="15"/>
      <c r="J3" s="15"/>
      <c r="K3" s="15"/>
      <c r="L3" s="16"/>
      <c r="M3" s="13" t="s">
        <v>2</v>
      </c>
      <c r="N3" s="13"/>
      <c r="O3" s="13"/>
      <c r="P3" s="13"/>
      <c r="Q3" s="13"/>
      <c r="R3" s="15" t="s">
        <v>3</v>
      </c>
      <c r="S3" s="15"/>
      <c r="T3" s="15"/>
      <c r="U3" s="15"/>
      <c r="V3" s="15"/>
      <c r="W3" s="13" t="s">
        <v>4</v>
      </c>
      <c r="X3" s="13"/>
      <c r="Y3" s="13"/>
      <c r="Z3" s="13"/>
      <c r="AA3" s="13"/>
      <c r="AB3" s="15" t="s">
        <v>5</v>
      </c>
      <c r="AC3" s="15"/>
      <c r="AD3" s="15"/>
      <c r="AE3" s="15"/>
      <c r="AF3" s="16"/>
      <c r="AG3" s="13" t="s">
        <v>6</v>
      </c>
      <c r="AH3" s="13"/>
      <c r="AI3" s="13"/>
      <c r="AJ3" s="13"/>
      <c r="AK3" s="13"/>
    </row>
    <row r="4" spans="1:37" ht="14.1" customHeight="1" thickBot="1" x14ac:dyDescent="0.3">
      <c r="B4" s="17" t="s">
        <v>7</v>
      </c>
      <c r="C4" s="18" t="s">
        <v>8</v>
      </c>
      <c r="D4" s="18" t="s">
        <v>9</v>
      </c>
      <c r="E4" s="18" t="s">
        <v>10</v>
      </c>
      <c r="F4" s="19" t="s">
        <v>11</v>
      </c>
      <c r="G4" s="20" t="s">
        <v>12</v>
      </c>
      <c r="H4" s="21" t="s">
        <v>8</v>
      </c>
      <c r="I4" s="21" t="s">
        <v>9</v>
      </c>
      <c r="J4" s="21" t="s">
        <v>10</v>
      </c>
      <c r="K4" s="22" t="s">
        <v>11</v>
      </c>
      <c r="L4" s="23" t="s">
        <v>12</v>
      </c>
      <c r="M4" s="18" t="s">
        <v>8</v>
      </c>
      <c r="N4" s="18" t="s">
        <v>9</v>
      </c>
      <c r="O4" s="18" t="s">
        <v>10</v>
      </c>
      <c r="P4" s="19" t="s">
        <v>11</v>
      </c>
      <c r="Q4" s="20" t="s">
        <v>12</v>
      </c>
      <c r="R4" s="21" t="s">
        <v>8</v>
      </c>
      <c r="S4" s="21" t="s">
        <v>9</v>
      </c>
      <c r="T4" s="21" t="s">
        <v>10</v>
      </c>
      <c r="U4" s="22" t="s">
        <v>11</v>
      </c>
      <c r="V4" s="23" t="s">
        <v>12</v>
      </c>
      <c r="W4" s="18" t="s">
        <v>8</v>
      </c>
      <c r="X4" s="18" t="s">
        <v>9</v>
      </c>
      <c r="Y4" s="18" t="s">
        <v>10</v>
      </c>
      <c r="Z4" s="19" t="s">
        <v>11</v>
      </c>
      <c r="AA4" s="20" t="s">
        <v>12</v>
      </c>
      <c r="AB4" s="21" t="s">
        <v>8</v>
      </c>
      <c r="AC4" s="21" t="s">
        <v>9</v>
      </c>
      <c r="AD4" s="21" t="s">
        <v>10</v>
      </c>
      <c r="AE4" s="22" t="s">
        <v>11</v>
      </c>
      <c r="AF4" s="23" t="s">
        <v>12</v>
      </c>
      <c r="AG4" s="18" t="s">
        <v>8</v>
      </c>
      <c r="AH4" s="18" t="s">
        <v>9</v>
      </c>
      <c r="AI4" s="18" t="s">
        <v>10</v>
      </c>
      <c r="AJ4" s="19" t="s">
        <v>11</v>
      </c>
      <c r="AK4" s="20" t="s">
        <v>12</v>
      </c>
    </row>
    <row r="5" spans="1:37" ht="18.600000000000001" customHeight="1" x14ac:dyDescent="0.25">
      <c r="A5" s="54"/>
      <c r="B5" s="36">
        <v>44378</v>
      </c>
      <c r="C5" s="1">
        <v>32117</v>
      </c>
      <c r="D5" s="1">
        <v>1086</v>
      </c>
      <c r="E5" s="1">
        <v>20</v>
      </c>
      <c r="F5" s="1">
        <v>100</v>
      </c>
      <c r="G5" s="10">
        <f t="shared" ref="G5:G52" si="0">SUM(C5:F5)</f>
        <v>33323</v>
      </c>
      <c r="H5" s="48">
        <v>183823.69589999999</v>
      </c>
      <c r="I5" s="48">
        <v>52986.072</v>
      </c>
      <c r="J5" s="3">
        <v>8054.35</v>
      </c>
      <c r="K5" s="3">
        <v>2640.8049999999998</v>
      </c>
      <c r="L5" s="10">
        <f t="shared" ref="L5:L45" si="1">SUM(H5:K5)</f>
        <v>247504.92289999998</v>
      </c>
      <c r="M5" s="3">
        <v>27768</v>
      </c>
      <c r="N5" s="3">
        <v>952</v>
      </c>
      <c r="O5" s="3">
        <v>19</v>
      </c>
      <c r="P5" s="3">
        <v>87</v>
      </c>
      <c r="Q5" s="10">
        <f t="shared" ref="Q5:Q16" si="2">SUM(M5:P5)</f>
        <v>28826</v>
      </c>
      <c r="R5" s="48">
        <v>10033732.442</v>
      </c>
      <c r="S5" s="3">
        <v>1945206.078</v>
      </c>
      <c r="T5" s="3">
        <v>210018</v>
      </c>
      <c r="U5" s="3">
        <v>71093</v>
      </c>
      <c r="V5" s="10">
        <f t="shared" ref="V5:V16" si="3">SUM(R5:U5)</f>
        <v>12260049.52</v>
      </c>
      <c r="W5" s="3">
        <v>15429462</v>
      </c>
      <c r="X5" s="3">
        <v>9314603</v>
      </c>
      <c r="Y5" s="3">
        <v>6086917</v>
      </c>
      <c r="Z5" s="3">
        <v>318449</v>
      </c>
      <c r="AA5" s="10">
        <f t="shared" ref="AA5:AA16" si="4">SUM(W5:Z5)</f>
        <v>31149431</v>
      </c>
      <c r="AB5" s="3">
        <v>6462680</v>
      </c>
      <c r="AC5" s="3">
        <v>6990252</v>
      </c>
      <c r="AD5" s="3">
        <v>5892299</v>
      </c>
      <c r="AE5" s="3">
        <v>265024</v>
      </c>
      <c r="AF5" s="10">
        <f t="shared" ref="AF5:AF16" si="5">SUM(AB5:AE5)</f>
        <v>19610255</v>
      </c>
      <c r="AG5" s="28">
        <f>W5-AB5</f>
        <v>8966782</v>
      </c>
      <c r="AH5" s="28">
        <f t="shared" ref="AH5:AJ20" si="6">X5-AC5</f>
        <v>2324351</v>
      </c>
      <c r="AI5" s="28">
        <f t="shared" si="6"/>
        <v>194618</v>
      </c>
      <c r="AJ5" s="28">
        <f t="shared" si="6"/>
        <v>53425</v>
      </c>
      <c r="AK5" s="37">
        <f>SUM(AG5:AJ5)</f>
        <v>11539176</v>
      </c>
    </row>
    <row r="6" spans="1:37" ht="18.600000000000001" customHeight="1" x14ac:dyDescent="0.25">
      <c r="A6" s="54"/>
      <c r="B6" s="36">
        <v>44409</v>
      </c>
      <c r="C6" s="1">
        <v>33777</v>
      </c>
      <c r="D6" s="1">
        <v>1109</v>
      </c>
      <c r="E6" s="1">
        <v>20</v>
      </c>
      <c r="F6" s="1">
        <v>101</v>
      </c>
      <c r="G6" s="10">
        <f t="shared" si="0"/>
        <v>35007</v>
      </c>
      <c r="H6" s="48">
        <v>193348.15890000001</v>
      </c>
      <c r="I6" s="48">
        <v>53672.237000000001</v>
      </c>
      <c r="J6" s="3">
        <v>8054.35</v>
      </c>
      <c r="K6" s="3">
        <v>2654.4050000000002</v>
      </c>
      <c r="L6" s="10">
        <f t="shared" si="1"/>
        <v>257729.15090000001</v>
      </c>
      <c r="M6" s="3">
        <v>29556</v>
      </c>
      <c r="N6" s="3">
        <v>971</v>
      </c>
      <c r="O6" s="3">
        <v>19</v>
      </c>
      <c r="P6" s="3">
        <v>84</v>
      </c>
      <c r="Q6" s="10">
        <f t="shared" si="2"/>
        <v>30630</v>
      </c>
      <c r="R6" s="48">
        <v>11328820.767999999</v>
      </c>
      <c r="S6" s="3">
        <v>1581763.1939999999</v>
      </c>
      <c r="T6" s="3">
        <v>282720</v>
      </c>
      <c r="U6" s="3">
        <v>73556</v>
      </c>
      <c r="V6" s="10">
        <f t="shared" si="3"/>
        <v>13266859.961999999</v>
      </c>
      <c r="W6" s="3">
        <v>17956015</v>
      </c>
      <c r="X6" s="3">
        <v>10901750</v>
      </c>
      <c r="Y6" s="3">
        <v>6384456</v>
      </c>
      <c r="Z6" s="3">
        <v>314380</v>
      </c>
      <c r="AA6" s="10">
        <f t="shared" si="4"/>
        <v>35556601</v>
      </c>
      <c r="AB6" s="3">
        <v>7710575</v>
      </c>
      <c r="AC6" s="3">
        <v>9363758</v>
      </c>
      <c r="AD6" s="3">
        <v>6096676</v>
      </c>
      <c r="AE6" s="3">
        <v>250976</v>
      </c>
      <c r="AF6" s="10">
        <f t="shared" si="5"/>
        <v>23421985</v>
      </c>
      <c r="AG6" s="28">
        <f t="shared" ref="AG6:AG37" si="7">W6-AB6</f>
        <v>10245440</v>
      </c>
      <c r="AH6" s="28">
        <f t="shared" si="6"/>
        <v>1537992</v>
      </c>
      <c r="AI6" s="28">
        <f t="shared" si="6"/>
        <v>287780</v>
      </c>
      <c r="AJ6" s="28">
        <f t="shared" si="6"/>
        <v>63404</v>
      </c>
      <c r="AK6" s="37">
        <f t="shared" ref="AK6:AK37" si="8">SUM(AG6:AJ6)</f>
        <v>12134616</v>
      </c>
    </row>
    <row r="7" spans="1:37" ht="18.600000000000001" customHeight="1" x14ac:dyDescent="0.25">
      <c r="A7" s="54"/>
      <c r="B7" s="36">
        <v>44440</v>
      </c>
      <c r="C7" s="1">
        <v>35056</v>
      </c>
      <c r="D7" s="1">
        <v>1129</v>
      </c>
      <c r="E7" s="1">
        <v>20</v>
      </c>
      <c r="F7" s="1">
        <v>103</v>
      </c>
      <c r="G7" s="10">
        <f t="shared" si="0"/>
        <v>36308</v>
      </c>
      <c r="H7" s="48">
        <v>200807.54990000001</v>
      </c>
      <c r="I7" s="48">
        <v>54116.247000000003</v>
      </c>
      <c r="J7" s="3">
        <v>8054.35</v>
      </c>
      <c r="K7" s="3">
        <v>2698.7049999999999</v>
      </c>
      <c r="L7" s="10">
        <f t="shared" si="1"/>
        <v>265676.85190000001</v>
      </c>
      <c r="M7" s="3">
        <v>32160</v>
      </c>
      <c r="N7" s="3">
        <v>1017</v>
      </c>
      <c r="O7" s="3">
        <v>18</v>
      </c>
      <c r="P7" s="3">
        <v>87</v>
      </c>
      <c r="Q7" s="10">
        <f t="shared" si="2"/>
        <v>33282</v>
      </c>
      <c r="R7" s="48">
        <v>12657598.381999999</v>
      </c>
      <c r="S7" s="3">
        <v>1862594.38</v>
      </c>
      <c r="T7" s="3">
        <v>192660</v>
      </c>
      <c r="U7" s="3">
        <v>76907</v>
      </c>
      <c r="V7" s="10">
        <f t="shared" si="3"/>
        <v>14789759.761999998</v>
      </c>
      <c r="W7" s="3">
        <v>21399497</v>
      </c>
      <c r="X7" s="3">
        <v>11750141</v>
      </c>
      <c r="Y7" s="3">
        <v>7580167</v>
      </c>
      <c r="Z7" s="3">
        <v>319457</v>
      </c>
      <c r="AA7" s="10">
        <f t="shared" si="4"/>
        <v>41049262</v>
      </c>
      <c r="AB7" s="3">
        <v>9506354</v>
      </c>
      <c r="AC7" s="3">
        <v>10058491</v>
      </c>
      <c r="AD7" s="3">
        <v>7409947</v>
      </c>
      <c r="AE7" s="3">
        <v>257853</v>
      </c>
      <c r="AF7" s="10">
        <f t="shared" si="5"/>
        <v>27232645</v>
      </c>
      <c r="AG7" s="28">
        <f t="shared" si="7"/>
        <v>11893143</v>
      </c>
      <c r="AH7" s="28">
        <f t="shared" si="6"/>
        <v>1691650</v>
      </c>
      <c r="AI7" s="28">
        <f t="shared" si="6"/>
        <v>170220</v>
      </c>
      <c r="AJ7" s="28">
        <f t="shared" si="6"/>
        <v>61604</v>
      </c>
      <c r="AK7" s="37">
        <f t="shared" si="8"/>
        <v>13816617</v>
      </c>
    </row>
    <row r="8" spans="1:37" ht="18.600000000000001" customHeight="1" x14ac:dyDescent="0.25">
      <c r="A8" s="54"/>
      <c r="B8" s="36">
        <v>44470</v>
      </c>
      <c r="C8" s="1">
        <v>36496</v>
      </c>
      <c r="D8" s="1">
        <v>1163</v>
      </c>
      <c r="E8" s="1">
        <v>21</v>
      </c>
      <c r="F8" s="1">
        <v>107</v>
      </c>
      <c r="G8" s="10">
        <f t="shared" si="0"/>
        <v>37787</v>
      </c>
      <c r="H8" s="48">
        <v>209133.31690000001</v>
      </c>
      <c r="I8" s="48">
        <v>54830.192000000003</v>
      </c>
      <c r="J8" s="3">
        <v>8239.35</v>
      </c>
      <c r="K8" s="3">
        <v>2806.0050000000001</v>
      </c>
      <c r="L8" s="10">
        <f t="shared" si="1"/>
        <v>275008.8639</v>
      </c>
      <c r="M8" s="3">
        <v>33763</v>
      </c>
      <c r="N8" s="3">
        <v>1058</v>
      </c>
      <c r="O8" s="3">
        <v>16</v>
      </c>
      <c r="P8" s="3">
        <v>97</v>
      </c>
      <c r="Q8" s="10">
        <f t="shared" si="2"/>
        <v>34934</v>
      </c>
      <c r="R8" s="48">
        <v>11973313.193</v>
      </c>
      <c r="S8" s="3">
        <v>1607010.138</v>
      </c>
      <c r="T8" s="3">
        <v>157223</v>
      </c>
      <c r="U8" s="3">
        <v>106445</v>
      </c>
      <c r="V8" s="10">
        <f t="shared" si="3"/>
        <v>13843991.331</v>
      </c>
      <c r="W8" s="3">
        <v>20108442</v>
      </c>
      <c r="X8" s="3">
        <v>11531188</v>
      </c>
      <c r="Y8" s="3">
        <v>7049795</v>
      </c>
      <c r="Z8" s="3">
        <v>339285</v>
      </c>
      <c r="AA8" s="10">
        <f t="shared" si="4"/>
        <v>39028710</v>
      </c>
      <c r="AB8" s="3">
        <v>8932018</v>
      </c>
      <c r="AC8" s="3">
        <v>10033163</v>
      </c>
      <c r="AD8" s="3">
        <v>6889492</v>
      </c>
      <c r="AE8" s="3">
        <v>265689</v>
      </c>
      <c r="AF8" s="10">
        <f t="shared" si="5"/>
        <v>26120362</v>
      </c>
      <c r="AG8" s="28">
        <f t="shared" si="7"/>
        <v>11176424</v>
      </c>
      <c r="AH8" s="28">
        <f t="shared" si="6"/>
        <v>1498025</v>
      </c>
      <c r="AI8" s="28">
        <f t="shared" si="6"/>
        <v>160303</v>
      </c>
      <c r="AJ8" s="28">
        <f t="shared" si="6"/>
        <v>73596</v>
      </c>
      <c r="AK8" s="37">
        <f t="shared" si="8"/>
        <v>12908348</v>
      </c>
    </row>
    <row r="9" spans="1:37" ht="18.600000000000001" customHeight="1" x14ac:dyDescent="0.25">
      <c r="A9" s="54"/>
      <c r="B9" s="36">
        <v>44501</v>
      </c>
      <c r="C9" s="1">
        <v>37898</v>
      </c>
      <c r="D9" s="1">
        <v>1192</v>
      </c>
      <c r="E9" s="1">
        <v>23</v>
      </c>
      <c r="F9" s="1">
        <v>110</v>
      </c>
      <c r="G9" s="10">
        <f t="shared" si="0"/>
        <v>39223</v>
      </c>
      <c r="H9" s="48">
        <v>217130.94889999999</v>
      </c>
      <c r="I9" s="48">
        <v>55234.722000000002</v>
      </c>
      <c r="J9" s="3">
        <v>8475.25</v>
      </c>
      <c r="K9" s="3">
        <v>2879.9050000000002</v>
      </c>
      <c r="L9" s="10">
        <f t="shared" si="1"/>
        <v>283720.8259</v>
      </c>
      <c r="M9" s="3">
        <v>35343</v>
      </c>
      <c r="N9" s="3">
        <v>1111</v>
      </c>
      <c r="O9" s="3">
        <v>19</v>
      </c>
      <c r="P9" s="3">
        <v>102</v>
      </c>
      <c r="Q9" s="10">
        <f t="shared" si="2"/>
        <v>36575</v>
      </c>
      <c r="R9" s="48">
        <v>12957533.107999999</v>
      </c>
      <c r="S9" s="3">
        <v>1531060.27</v>
      </c>
      <c r="T9" s="3">
        <v>197018</v>
      </c>
      <c r="U9" s="3">
        <v>83087</v>
      </c>
      <c r="V9" s="10">
        <f t="shared" si="3"/>
        <v>14768698.377999999</v>
      </c>
      <c r="W9" s="3">
        <v>19530065</v>
      </c>
      <c r="X9" s="3">
        <v>12008170</v>
      </c>
      <c r="Y9" s="3">
        <v>6095679</v>
      </c>
      <c r="Z9" s="3">
        <v>358458</v>
      </c>
      <c r="AA9" s="10">
        <f t="shared" si="4"/>
        <v>37992372</v>
      </c>
      <c r="AB9" s="3">
        <v>8150306</v>
      </c>
      <c r="AC9" s="3">
        <v>10569657</v>
      </c>
      <c r="AD9" s="3">
        <v>5919341</v>
      </c>
      <c r="AE9" s="3">
        <v>281987</v>
      </c>
      <c r="AF9" s="10">
        <f t="shared" si="5"/>
        <v>24921291</v>
      </c>
      <c r="AG9" s="28">
        <f t="shared" si="7"/>
        <v>11379759</v>
      </c>
      <c r="AH9" s="28">
        <f t="shared" si="6"/>
        <v>1438513</v>
      </c>
      <c r="AI9" s="28">
        <f t="shared" si="6"/>
        <v>176338</v>
      </c>
      <c r="AJ9" s="28">
        <f t="shared" si="6"/>
        <v>76471</v>
      </c>
      <c r="AK9" s="37">
        <f t="shared" si="8"/>
        <v>13071081</v>
      </c>
    </row>
    <row r="10" spans="1:37" ht="18.600000000000001" customHeight="1" x14ac:dyDescent="0.25">
      <c r="A10" s="54"/>
      <c r="B10" s="36">
        <v>44531</v>
      </c>
      <c r="C10" s="1">
        <v>39145</v>
      </c>
      <c r="D10" s="1">
        <v>1213</v>
      </c>
      <c r="E10" s="24">
        <v>22</v>
      </c>
      <c r="F10" s="1">
        <v>112</v>
      </c>
      <c r="G10" s="10">
        <f t="shared" si="0"/>
        <v>40492</v>
      </c>
      <c r="H10" s="48">
        <v>224345.1109</v>
      </c>
      <c r="I10" s="48">
        <v>55688.387000000002</v>
      </c>
      <c r="J10" s="3">
        <v>8330.25</v>
      </c>
      <c r="K10" s="3">
        <v>2939.1750000000002</v>
      </c>
      <c r="L10" s="10">
        <f t="shared" si="1"/>
        <v>291302.92290000001</v>
      </c>
      <c r="M10" s="3">
        <v>37082</v>
      </c>
      <c r="N10" s="3">
        <v>1147</v>
      </c>
      <c r="O10" s="3">
        <v>21</v>
      </c>
      <c r="P10" s="3">
        <v>109</v>
      </c>
      <c r="Q10" s="10">
        <f t="shared" si="2"/>
        <v>38359</v>
      </c>
      <c r="R10" s="48">
        <v>12531069.418</v>
      </c>
      <c r="S10" s="3">
        <v>3164968.4720000001</v>
      </c>
      <c r="T10" s="3">
        <v>316900.40000000002</v>
      </c>
      <c r="U10" s="3">
        <v>83470</v>
      </c>
      <c r="V10" s="10">
        <f t="shared" si="3"/>
        <v>16096408.290000001</v>
      </c>
      <c r="W10" s="3">
        <v>19520208</v>
      </c>
      <c r="X10" s="3">
        <v>12196353</v>
      </c>
      <c r="Y10" s="3">
        <v>5445001</v>
      </c>
      <c r="Z10" s="3">
        <v>411833</v>
      </c>
      <c r="AA10" s="10">
        <f t="shared" si="4"/>
        <v>37573395</v>
      </c>
      <c r="AB10" s="3">
        <v>8322245</v>
      </c>
      <c r="AC10" s="3">
        <v>10687939</v>
      </c>
      <c r="AD10" s="3">
        <v>5256801</v>
      </c>
      <c r="AE10" s="3">
        <v>335566</v>
      </c>
      <c r="AF10" s="10">
        <f t="shared" si="5"/>
        <v>24602551</v>
      </c>
      <c r="AG10" s="28">
        <f t="shared" si="7"/>
        <v>11197963</v>
      </c>
      <c r="AH10" s="28">
        <f t="shared" si="6"/>
        <v>1508414</v>
      </c>
      <c r="AI10" s="28">
        <f t="shared" si="6"/>
        <v>188200</v>
      </c>
      <c r="AJ10" s="28">
        <f t="shared" si="6"/>
        <v>76267</v>
      </c>
      <c r="AK10" s="37">
        <f t="shared" si="8"/>
        <v>12970844</v>
      </c>
    </row>
    <row r="11" spans="1:37" ht="18.600000000000001" customHeight="1" x14ac:dyDescent="0.25">
      <c r="A11" s="54"/>
      <c r="B11" s="36">
        <v>44562</v>
      </c>
      <c r="C11" s="1">
        <v>40727</v>
      </c>
      <c r="D11" s="1">
        <v>1229</v>
      </c>
      <c r="E11" s="24">
        <v>23</v>
      </c>
      <c r="F11" s="1">
        <v>115</v>
      </c>
      <c r="G11" s="10">
        <f t="shared" si="0"/>
        <v>42094</v>
      </c>
      <c r="H11" s="48">
        <v>233376.02189999999</v>
      </c>
      <c r="I11" s="48">
        <v>56037.796999999999</v>
      </c>
      <c r="J11" s="3">
        <v>8978.25</v>
      </c>
      <c r="K11" s="3">
        <v>2992.2750000000001</v>
      </c>
      <c r="L11" s="10">
        <f t="shared" si="1"/>
        <v>301384.34390000004</v>
      </c>
      <c r="M11" s="3">
        <v>38768</v>
      </c>
      <c r="N11" s="3">
        <v>1180</v>
      </c>
      <c r="O11" s="3">
        <v>20</v>
      </c>
      <c r="P11" s="3">
        <v>110</v>
      </c>
      <c r="Q11" s="10">
        <f t="shared" si="2"/>
        <v>40078</v>
      </c>
      <c r="R11" s="48">
        <v>12829718.727</v>
      </c>
      <c r="S11" s="3">
        <v>3003956.5040000002</v>
      </c>
      <c r="T11" s="3">
        <v>185861.4</v>
      </c>
      <c r="U11" s="3">
        <v>96412</v>
      </c>
      <c r="V11" s="10">
        <f t="shared" si="3"/>
        <v>16115948.631000001</v>
      </c>
      <c r="W11" s="3">
        <v>18806785</v>
      </c>
      <c r="X11" s="3">
        <v>11060250</v>
      </c>
      <c r="Y11" s="3">
        <v>5401296</v>
      </c>
      <c r="Z11" s="3">
        <v>415344</v>
      </c>
      <c r="AA11" s="10">
        <f t="shared" si="4"/>
        <v>35683675</v>
      </c>
      <c r="AB11" s="3">
        <v>7735722</v>
      </c>
      <c r="AC11" s="3">
        <v>9439790</v>
      </c>
      <c r="AD11" s="3">
        <v>5173225</v>
      </c>
      <c r="AE11" s="3">
        <v>341513</v>
      </c>
      <c r="AF11" s="10">
        <f t="shared" si="5"/>
        <v>22690250</v>
      </c>
      <c r="AG11" s="28">
        <f t="shared" si="7"/>
        <v>11071063</v>
      </c>
      <c r="AH11" s="28">
        <f t="shared" si="6"/>
        <v>1620460</v>
      </c>
      <c r="AI11" s="28">
        <f t="shared" si="6"/>
        <v>228071</v>
      </c>
      <c r="AJ11" s="28">
        <f t="shared" si="6"/>
        <v>73831</v>
      </c>
      <c r="AK11" s="37">
        <f t="shared" si="8"/>
        <v>12993425</v>
      </c>
    </row>
    <row r="12" spans="1:37" ht="18.600000000000001" customHeight="1" x14ac:dyDescent="0.25">
      <c r="A12" s="54"/>
      <c r="B12" s="36">
        <v>44593</v>
      </c>
      <c r="C12" s="1">
        <v>42581</v>
      </c>
      <c r="D12" s="1">
        <v>1249</v>
      </c>
      <c r="E12" s="24">
        <v>23</v>
      </c>
      <c r="F12" s="1">
        <v>115</v>
      </c>
      <c r="G12" s="10">
        <f t="shared" si="0"/>
        <v>43968</v>
      </c>
      <c r="H12" s="48">
        <v>243827.58689999999</v>
      </c>
      <c r="I12" s="48">
        <v>57248.417000000001</v>
      </c>
      <c r="J12" s="3">
        <v>8978.25</v>
      </c>
      <c r="K12" s="3">
        <v>2992.2750000000001</v>
      </c>
      <c r="L12" s="10">
        <f t="shared" si="1"/>
        <v>313046.52890000003</v>
      </c>
      <c r="M12" s="3">
        <v>40430</v>
      </c>
      <c r="N12" s="3">
        <v>1201</v>
      </c>
      <c r="O12" s="3">
        <v>22</v>
      </c>
      <c r="P12" s="3">
        <v>111</v>
      </c>
      <c r="Q12" s="10">
        <f t="shared" si="2"/>
        <v>41764</v>
      </c>
      <c r="R12" s="48">
        <v>14317320.364</v>
      </c>
      <c r="S12" s="3">
        <v>1740289.76</v>
      </c>
      <c r="T12" s="3">
        <v>244414.6</v>
      </c>
      <c r="U12" s="3">
        <v>89811</v>
      </c>
      <c r="V12" s="10">
        <f t="shared" si="3"/>
        <v>16391835.723999999</v>
      </c>
      <c r="W12" s="3">
        <v>16235054</v>
      </c>
      <c r="X12" s="3">
        <v>10449318</v>
      </c>
      <c r="Y12" s="3">
        <v>4546992</v>
      </c>
      <c r="Z12" s="3">
        <v>387285</v>
      </c>
      <c r="AA12" s="10">
        <f t="shared" si="4"/>
        <v>31618649</v>
      </c>
      <c r="AB12" s="3">
        <v>5375058</v>
      </c>
      <c r="AC12" s="3">
        <v>8865019</v>
      </c>
      <c r="AD12" s="3">
        <v>4291767</v>
      </c>
      <c r="AE12" s="3">
        <v>311397</v>
      </c>
      <c r="AF12" s="10">
        <f t="shared" si="5"/>
        <v>18843241</v>
      </c>
      <c r="AG12" s="28">
        <f t="shared" si="7"/>
        <v>10859996</v>
      </c>
      <c r="AH12" s="28">
        <f t="shared" si="6"/>
        <v>1584299</v>
      </c>
      <c r="AI12" s="28">
        <f t="shared" si="6"/>
        <v>255225</v>
      </c>
      <c r="AJ12" s="28">
        <f t="shared" si="6"/>
        <v>75888</v>
      </c>
      <c r="AK12" s="37">
        <f t="shared" si="8"/>
        <v>12775408</v>
      </c>
    </row>
    <row r="13" spans="1:37" ht="18.600000000000001" customHeight="1" x14ac:dyDescent="0.25">
      <c r="A13" s="54"/>
      <c r="B13" s="36">
        <v>44621</v>
      </c>
      <c r="C13" s="1">
        <v>44322</v>
      </c>
      <c r="D13" s="1">
        <v>1268</v>
      </c>
      <c r="E13" s="24">
        <v>23</v>
      </c>
      <c r="F13" s="1">
        <v>116</v>
      </c>
      <c r="G13" s="10">
        <f t="shared" si="0"/>
        <v>45729</v>
      </c>
      <c r="H13" s="48">
        <v>253654.21189999999</v>
      </c>
      <c r="I13" s="48">
        <v>57588.097000000002</v>
      </c>
      <c r="J13" s="3">
        <v>8978.25</v>
      </c>
      <c r="K13" s="3">
        <v>3005.875</v>
      </c>
      <c r="L13" s="10">
        <f t="shared" si="1"/>
        <v>323226.4339</v>
      </c>
      <c r="M13" s="3">
        <v>40808</v>
      </c>
      <c r="N13" s="3">
        <v>1192</v>
      </c>
      <c r="O13" s="3">
        <v>21</v>
      </c>
      <c r="P13" s="3">
        <v>110</v>
      </c>
      <c r="Q13" s="10">
        <f t="shared" si="2"/>
        <v>42131</v>
      </c>
      <c r="R13" s="48">
        <v>16051778.569</v>
      </c>
      <c r="S13" s="3">
        <v>1911928.03</v>
      </c>
      <c r="T13" s="3">
        <v>213939.8</v>
      </c>
      <c r="U13" s="3">
        <v>95973</v>
      </c>
      <c r="V13" s="10">
        <f t="shared" si="3"/>
        <v>18273619.399</v>
      </c>
      <c r="W13" s="3">
        <v>15643904</v>
      </c>
      <c r="X13" s="3">
        <v>10491283</v>
      </c>
      <c r="Y13" s="3">
        <v>4241978</v>
      </c>
      <c r="Z13" s="3">
        <v>378866</v>
      </c>
      <c r="AA13" s="10">
        <f t="shared" si="4"/>
        <v>30756031</v>
      </c>
      <c r="AB13" s="3">
        <v>4353863</v>
      </c>
      <c r="AC13" s="3">
        <v>8861529</v>
      </c>
      <c r="AD13" s="3">
        <v>4044538</v>
      </c>
      <c r="AE13" s="3">
        <v>298483</v>
      </c>
      <c r="AF13" s="10">
        <f t="shared" si="5"/>
        <v>17558413</v>
      </c>
      <c r="AG13" s="28">
        <f t="shared" si="7"/>
        <v>11290041</v>
      </c>
      <c r="AH13" s="28">
        <f t="shared" si="6"/>
        <v>1629754</v>
      </c>
      <c r="AI13" s="28">
        <f t="shared" si="6"/>
        <v>197440</v>
      </c>
      <c r="AJ13" s="28">
        <f t="shared" si="6"/>
        <v>80383</v>
      </c>
      <c r="AK13" s="37">
        <f t="shared" si="8"/>
        <v>13197618</v>
      </c>
    </row>
    <row r="14" spans="1:37" ht="18.600000000000001" customHeight="1" x14ac:dyDescent="0.25">
      <c r="A14" s="54"/>
      <c r="B14" s="36">
        <v>44652</v>
      </c>
      <c r="C14" s="1">
        <v>46435</v>
      </c>
      <c r="D14" s="1">
        <v>1289</v>
      </c>
      <c r="E14" s="24">
        <v>23</v>
      </c>
      <c r="F14" s="1">
        <v>116</v>
      </c>
      <c r="G14" s="10">
        <f t="shared" si="0"/>
        <v>47863</v>
      </c>
      <c r="H14" s="48">
        <v>265888.56089999998</v>
      </c>
      <c r="I14" s="48">
        <v>58756.557000000001</v>
      </c>
      <c r="J14" s="3">
        <v>8978.25</v>
      </c>
      <c r="K14" s="3">
        <v>3005.875</v>
      </c>
      <c r="L14" s="10">
        <f t="shared" si="1"/>
        <v>336629.24289999995</v>
      </c>
      <c r="M14" s="3">
        <v>41824</v>
      </c>
      <c r="N14" s="3">
        <v>1199</v>
      </c>
      <c r="O14" s="3">
        <v>22</v>
      </c>
      <c r="P14" s="3">
        <v>105</v>
      </c>
      <c r="Q14" s="10">
        <f t="shared" si="2"/>
        <v>43150</v>
      </c>
      <c r="R14" s="48">
        <v>20036817.182999998</v>
      </c>
      <c r="S14" s="3">
        <v>2120194.1540000001</v>
      </c>
      <c r="T14" s="3">
        <v>350559</v>
      </c>
      <c r="U14" s="3">
        <v>114169</v>
      </c>
      <c r="V14" s="10">
        <f t="shared" si="3"/>
        <v>22621739.336999997</v>
      </c>
      <c r="W14" s="3">
        <v>17968294</v>
      </c>
      <c r="X14" s="3">
        <v>11187641</v>
      </c>
      <c r="Y14" s="3">
        <v>4265321</v>
      </c>
      <c r="Z14" s="3">
        <v>392307</v>
      </c>
      <c r="AA14" s="10">
        <f t="shared" si="4"/>
        <v>33813563</v>
      </c>
      <c r="AB14" s="3">
        <v>4651011</v>
      </c>
      <c r="AC14" s="3">
        <v>9371706</v>
      </c>
      <c r="AD14" s="3">
        <v>3951282</v>
      </c>
      <c r="AE14" s="3">
        <v>299897</v>
      </c>
      <c r="AF14" s="10">
        <f t="shared" si="5"/>
        <v>18273896</v>
      </c>
      <c r="AG14" s="28">
        <f t="shared" si="7"/>
        <v>13317283</v>
      </c>
      <c r="AH14" s="28">
        <f t="shared" si="6"/>
        <v>1815935</v>
      </c>
      <c r="AI14" s="28">
        <f t="shared" si="6"/>
        <v>314039</v>
      </c>
      <c r="AJ14" s="28">
        <f t="shared" si="6"/>
        <v>92410</v>
      </c>
      <c r="AK14" s="37">
        <f t="shared" si="8"/>
        <v>15539667</v>
      </c>
    </row>
    <row r="15" spans="1:37" ht="18.600000000000001" customHeight="1" x14ac:dyDescent="0.25">
      <c r="A15" s="54"/>
      <c r="B15" s="36">
        <v>44682</v>
      </c>
      <c r="C15" s="1">
        <v>48252</v>
      </c>
      <c r="D15" s="1">
        <v>1311</v>
      </c>
      <c r="E15" s="24">
        <v>23</v>
      </c>
      <c r="F15" s="1">
        <v>116</v>
      </c>
      <c r="G15" s="10">
        <f t="shared" si="0"/>
        <v>49702</v>
      </c>
      <c r="H15" s="48">
        <v>276406.2709</v>
      </c>
      <c r="I15" s="48">
        <v>59018.866999999998</v>
      </c>
      <c r="J15" s="3">
        <v>8978.25</v>
      </c>
      <c r="K15" s="3">
        <v>3005.875</v>
      </c>
      <c r="L15" s="10">
        <f t="shared" si="1"/>
        <v>347409.26289999997</v>
      </c>
      <c r="M15" s="3">
        <v>41505</v>
      </c>
      <c r="N15" s="3">
        <v>1180</v>
      </c>
      <c r="O15" s="3">
        <v>21</v>
      </c>
      <c r="P15" s="3">
        <v>97</v>
      </c>
      <c r="Q15" s="10">
        <f t="shared" si="2"/>
        <v>42803</v>
      </c>
      <c r="R15" s="48">
        <v>18152222.096999999</v>
      </c>
      <c r="S15" s="3">
        <v>3670478.0279999999</v>
      </c>
      <c r="T15" s="3">
        <v>452735</v>
      </c>
      <c r="U15" s="3">
        <v>152408</v>
      </c>
      <c r="V15" s="10">
        <f t="shared" si="3"/>
        <v>22427843.125</v>
      </c>
      <c r="W15" s="3">
        <v>17953692</v>
      </c>
      <c r="X15" s="3">
        <v>10579325</v>
      </c>
      <c r="Y15" s="3">
        <v>3699084</v>
      </c>
      <c r="Z15" s="3">
        <v>341669</v>
      </c>
      <c r="AA15" s="10">
        <f t="shared" si="4"/>
        <v>32573770</v>
      </c>
      <c r="AB15" s="3">
        <v>4945764</v>
      </c>
      <c r="AC15" s="3">
        <v>8753411</v>
      </c>
      <c r="AD15" s="3">
        <v>3283449</v>
      </c>
      <c r="AE15" s="3">
        <v>264137</v>
      </c>
      <c r="AF15" s="10">
        <f t="shared" si="5"/>
        <v>17246761</v>
      </c>
      <c r="AG15" s="28">
        <f t="shared" si="7"/>
        <v>13007928</v>
      </c>
      <c r="AH15" s="28">
        <f t="shared" si="6"/>
        <v>1825914</v>
      </c>
      <c r="AI15" s="28">
        <f t="shared" si="6"/>
        <v>415635</v>
      </c>
      <c r="AJ15" s="28">
        <f t="shared" si="6"/>
        <v>77532</v>
      </c>
      <c r="AK15" s="37">
        <f t="shared" si="8"/>
        <v>15327009</v>
      </c>
    </row>
    <row r="16" spans="1:37" ht="18.600000000000001" customHeight="1" x14ac:dyDescent="0.25">
      <c r="A16" s="54"/>
      <c r="B16" s="36">
        <v>44713</v>
      </c>
      <c r="C16" s="1">
        <v>50913</v>
      </c>
      <c r="D16" s="1">
        <v>1338</v>
      </c>
      <c r="E16" s="24">
        <v>23</v>
      </c>
      <c r="F16" s="1">
        <v>116</v>
      </c>
      <c r="G16" s="10">
        <f t="shared" si="0"/>
        <v>52390</v>
      </c>
      <c r="H16" s="48">
        <v>291882.4449</v>
      </c>
      <c r="I16" s="48">
        <v>59562.006999999998</v>
      </c>
      <c r="J16" s="3">
        <v>8978.25</v>
      </c>
      <c r="K16" s="3">
        <v>3005.875</v>
      </c>
      <c r="L16" s="10">
        <f t="shared" si="1"/>
        <v>363428.57689999999</v>
      </c>
      <c r="M16" s="3">
        <v>48162</v>
      </c>
      <c r="N16" s="3">
        <v>1294</v>
      </c>
      <c r="O16" s="3">
        <v>22</v>
      </c>
      <c r="P16" s="3">
        <v>113</v>
      </c>
      <c r="Q16" s="10">
        <f t="shared" si="2"/>
        <v>49591</v>
      </c>
      <c r="R16" s="48">
        <v>20826925.432</v>
      </c>
      <c r="S16" s="3">
        <v>3378082.4959999998</v>
      </c>
      <c r="T16" s="3">
        <v>325731</v>
      </c>
      <c r="U16" s="3">
        <v>107367</v>
      </c>
      <c r="V16" s="10">
        <f t="shared" si="3"/>
        <v>24638105.927999999</v>
      </c>
      <c r="W16" s="3">
        <v>26266153</v>
      </c>
      <c r="X16" s="3">
        <v>12338042</v>
      </c>
      <c r="Y16" s="3">
        <v>4707766</v>
      </c>
      <c r="Z16" s="3">
        <v>402130</v>
      </c>
      <c r="AA16" s="10">
        <f t="shared" si="4"/>
        <v>43714091</v>
      </c>
      <c r="AB16" s="3">
        <v>8560819</v>
      </c>
      <c r="AC16" s="3">
        <v>11132457</v>
      </c>
      <c r="AD16" s="3">
        <v>4398755</v>
      </c>
      <c r="AE16" s="3">
        <v>312881</v>
      </c>
      <c r="AF16" s="10">
        <f t="shared" si="5"/>
        <v>24404912</v>
      </c>
      <c r="AG16" s="28">
        <f t="shared" si="7"/>
        <v>17705334</v>
      </c>
      <c r="AH16" s="28">
        <f t="shared" si="6"/>
        <v>1205585</v>
      </c>
      <c r="AI16" s="28">
        <f t="shared" si="6"/>
        <v>309011</v>
      </c>
      <c r="AJ16" s="28">
        <f t="shared" si="6"/>
        <v>89249</v>
      </c>
      <c r="AK16" s="37">
        <f t="shared" si="8"/>
        <v>19309179</v>
      </c>
    </row>
    <row r="17" spans="1:38" ht="18.600000000000001" customHeight="1" x14ac:dyDescent="0.25">
      <c r="A17" s="54"/>
      <c r="B17" s="36">
        <v>44743</v>
      </c>
      <c r="C17" s="1">
        <v>53640</v>
      </c>
      <c r="D17" s="1">
        <v>1376</v>
      </c>
      <c r="E17" s="24">
        <v>23</v>
      </c>
      <c r="F17" s="1">
        <v>116</v>
      </c>
      <c r="G17" s="10">
        <f t="shared" si="0"/>
        <v>55155</v>
      </c>
      <c r="H17" s="48">
        <v>307647.57490000001</v>
      </c>
      <c r="I17" s="48">
        <v>60447.722000000002</v>
      </c>
      <c r="J17" s="3">
        <v>8978.25</v>
      </c>
      <c r="K17" s="3">
        <v>3005.6550000000002</v>
      </c>
      <c r="L17" s="10">
        <f t="shared" si="1"/>
        <v>380079.20190000004</v>
      </c>
      <c r="M17" s="3">
        <v>50621</v>
      </c>
      <c r="N17" s="3">
        <v>1305</v>
      </c>
      <c r="O17" s="3">
        <v>22</v>
      </c>
      <c r="P17" s="3">
        <v>111</v>
      </c>
      <c r="Q17" s="10">
        <f>SUM(M17:P17)</f>
        <v>52059</v>
      </c>
      <c r="R17" s="48">
        <v>20138017.919</v>
      </c>
      <c r="S17" s="3">
        <v>2089230.5279999999</v>
      </c>
      <c r="T17" s="3">
        <v>196491</v>
      </c>
      <c r="U17" s="3">
        <v>108822</v>
      </c>
      <c r="V17" s="10">
        <f>SUM(R17:U17)</f>
        <v>22532561.447000001</v>
      </c>
      <c r="W17" s="3">
        <v>28418013</v>
      </c>
      <c r="X17" s="3">
        <v>12204001</v>
      </c>
      <c r="Y17" s="3">
        <v>5322666</v>
      </c>
      <c r="Z17" s="3">
        <v>386011</v>
      </c>
      <c r="AA17" s="10">
        <f>SUM(W17:Z17)</f>
        <v>46330691</v>
      </c>
      <c r="AB17" s="3">
        <v>10255737</v>
      </c>
      <c r="AC17" s="3">
        <v>10370395</v>
      </c>
      <c r="AD17" s="3">
        <v>5140915</v>
      </c>
      <c r="AE17" s="3">
        <v>297073</v>
      </c>
      <c r="AF17" s="10">
        <f>SUM(AB17:AE17)</f>
        <v>26064120</v>
      </c>
      <c r="AG17" s="28">
        <f t="shared" si="7"/>
        <v>18162276</v>
      </c>
      <c r="AH17" s="28">
        <f t="shared" si="6"/>
        <v>1833606</v>
      </c>
      <c r="AI17" s="28">
        <f t="shared" si="6"/>
        <v>181751</v>
      </c>
      <c r="AJ17" s="28">
        <f t="shared" si="6"/>
        <v>88938</v>
      </c>
      <c r="AK17" s="37">
        <f t="shared" si="8"/>
        <v>20266571</v>
      </c>
      <c r="AL17" s="34"/>
    </row>
    <row r="18" spans="1:38" ht="18.600000000000001" customHeight="1" x14ac:dyDescent="0.25">
      <c r="A18" s="54"/>
      <c r="B18" s="36">
        <f t="shared" ref="B18:B28" si="9">+DATE(YEAR(B17),MONTH(B17)+1,1)</f>
        <v>44774</v>
      </c>
      <c r="C18" s="1">
        <v>56334</v>
      </c>
      <c r="D18" s="1">
        <v>1411</v>
      </c>
      <c r="E18" s="24">
        <v>23</v>
      </c>
      <c r="F18" s="1">
        <v>117</v>
      </c>
      <c r="G18" s="10">
        <f t="shared" si="0"/>
        <v>57885</v>
      </c>
      <c r="H18" s="48">
        <v>323433.38789999997</v>
      </c>
      <c r="I18" s="48">
        <v>61374.482000000004</v>
      </c>
      <c r="J18" s="3">
        <v>8978.25</v>
      </c>
      <c r="K18" s="3">
        <v>3024.7550000000001</v>
      </c>
      <c r="L18" s="10">
        <f t="shared" si="1"/>
        <v>396810.8749</v>
      </c>
      <c r="M18" s="3">
        <v>53053</v>
      </c>
      <c r="N18" s="3">
        <v>1347</v>
      </c>
      <c r="O18" s="3">
        <v>22</v>
      </c>
      <c r="P18" s="3">
        <v>109</v>
      </c>
      <c r="Q18" s="10">
        <f t="shared" ref="Q18:Q52" si="10">SUM(M18:P18)</f>
        <v>54531</v>
      </c>
      <c r="R18" s="48">
        <v>21598060.210999999</v>
      </c>
      <c r="S18" s="3">
        <v>2250368.73</v>
      </c>
      <c r="T18" s="3">
        <v>332409</v>
      </c>
      <c r="U18" s="3">
        <v>108872</v>
      </c>
      <c r="V18" s="10">
        <f t="shared" ref="V18:V34" si="11">SUM(R18:U18)</f>
        <v>24289709.941</v>
      </c>
      <c r="W18" s="3">
        <v>29886973</v>
      </c>
      <c r="X18" s="3">
        <v>12577134</v>
      </c>
      <c r="Y18" s="3">
        <v>6124677</v>
      </c>
      <c r="Z18" s="3">
        <v>383800</v>
      </c>
      <c r="AA18" s="10">
        <f t="shared" ref="AA18:AA34" si="12">SUM(W18:Z18)</f>
        <v>48972584</v>
      </c>
      <c r="AB18" s="3">
        <v>10665108</v>
      </c>
      <c r="AC18" s="3">
        <v>10843170</v>
      </c>
      <c r="AD18" s="3">
        <v>5808708</v>
      </c>
      <c r="AE18" s="3">
        <v>290927</v>
      </c>
      <c r="AF18" s="10">
        <f t="shared" ref="AF18:AF34" si="13">SUM(AB18:AE18)</f>
        <v>27607913</v>
      </c>
      <c r="AG18" s="28">
        <f t="shared" si="7"/>
        <v>19221865</v>
      </c>
      <c r="AH18" s="28">
        <f t="shared" si="6"/>
        <v>1733964</v>
      </c>
      <c r="AI18" s="28">
        <f t="shared" si="6"/>
        <v>315969</v>
      </c>
      <c r="AJ18" s="28">
        <f t="shared" si="6"/>
        <v>92873</v>
      </c>
      <c r="AK18" s="37">
        <f t="shared" si="8"/>
        <v>21364671</v>
      </c>
      <c r="AL18" s="34"/>
    </row>
    <row r="19" spans="1:38" ht="18.600000000000001" customHeight="1" x14ac:dyDescent="0.25">
      <c r="A19" s="54"/>
      <c r="B19" s="36">
        <f t="shared" si="9"/>
        <v>44805</v>
      </c>
      <c r="C19" s="1">
        <v>59969</v>
      </c>
      <c r="D19" s="1">
        <v>1472</v>
      </c>
      <c r="E19" s="24">
        <v>23</v>
      </c>
      <c r="F19" s="1">
        <v>118</v>
      </c>
      <c r="G19" s="10">
        <f t="shared" si="0"/>
        <v>61582</v>
      </c>
      <c r="H19" s="48">
        <v>344933.13689999998</v>
      </c>
      <c r="I19" s="48">
        <v>62054.322</v>
      </c>
      <c r="J19" s="3">
        <v>8978.25</v>
      </c>
      <c r="K19" s="3">
        <v>3066.7550000000001</v>
      </c>
      <c r="L19" s="10">
        <f t="shared" si="1"/>
        <v>419032.46389999997</v>
      </c>
      <c r="M19" s="3">
        <v>53859</v>
      </c>
      <c r="N19" s="3">
        <v>1345</v>
      </c>
      <c r="O19" s="3">
        <v>19</v>
      </c>
      <c r="P19" s="3">
        <v>110</v>
      </c>
      <c r="Q19" s="10">
        <f t="shared" si="10"/>
        <v>55333</v>
      </c>
      <c r="R19" s="48">
        <v>20976122.778000001</v>
      </c>
      <c r="S19" s="3">
        <v>2022873.4</v>
      </c>
      <c r="T19" s="3">
        <v>212157.2</v>
      </c>
      <c r="U19" s="3">
        <v>103839</v>
      </c>
      <c r="V19" s="10">
        <f t="shared" si="11"/>
        <v>23314992.377999999</v>
      </c>
      <c r="W19" s="3">
        <v>29914615</v>
      </c>
      <c r="X19" s="3">
        <v>13152803</v>
      </c>
      <c r="Y19" s="3">
        <v>5353112</v>
      </c>
      <c r="Z19" s="3">
        <v>390321</v>
      </c>
      <c r="AA19" s="10">
        <f t="shared" si="12"/>
        <v>48810851</v>
      </c>
      <c r="AB19" s="3">
        <v>12204790</v>
      </c>
      <c r="AC19" s="3">
        <v>11680053</v>
      </c>
      <c r="AD19" s="3">
        <v>5151955</v>
      </c>
      <c r="AE19" s="3">
        <v>303162</v>
      </c>
      <c r="AF19" s="10">
        <f t="shared" si="13"/>
        <v>29339960</v>
      </c>
      <c r="AG19" s="28">
        <f t="shared" si="7"/>
        <v>17709825</v>
      </c>
      <c r="AH19" s="28">
        <f t="shared" si="6"/>
        <v>1472750</v>
      </c>
      <c r="AI19" s="28">
        <f t="shared" si="6"/>
        <v>201157</v>
      </c>
      <c r="AJ19" s="28">
        <f t="shared" si="6"/>
        <v>87159</v>
      </c>
      <c r="AK19" s="37">
        <f t="shared" si="8"/>
        <v>19470891</v>
      </c>
      <c r="AL19" s="34"/>
    </row>
    <row r="20" spans="1:38" ht="18.600000000000001" customHeight="1" x14ac:dyDescent="0.25">
      <c r="A20" s="54"/>
      <c r="B20" s="36">
        <f t="shared" si="9"/>
        <v>44835</v>
      </c>
      <c r="C20" s="1">
        <v>62848</v>
      </c>
      <c r="D20" s="1">
        <v>1544</v>
      </c>
      <c r="E20" s="24">
        <v>23</v>
      </c>
      <c r="F20" s="1">
        <v>118</v>
      </c>
      <c r="G20" s="10">
        <f t="shared" si="0"/>
        <v>64533</v>
      </c>
      <c r="H20" s="48">
        <v>362130.11589999998</v>
      </c>
      <c r="I20" s="48">
        <v>63782.16</v>
      </c>
      <c r="J20" s="3">
        <v>8978.25</v>
      </c>
      <c r="K20" s="3">
        <v>3066.7550000000001</v>
      </c>
      <c r="L20" s="10">
        <f t="shared" si="1"/>
        <v>437957.28090000001</v>
      </c>
      <c r="M20" s="3">
        <v>56518</v>
      </c>
      <c r="N20" s="3">
        <v>1376</v>
      </c>
      <c r="O20" s="3">
        <v>20</v>
      </c>
      <c r="P20" s="3">
        <v>107</v>
      </c>
      <c r="Q20" s="11">
        <f t="shared" si="10"/>
        <v>58021</v>
      </c>
      <c r="R20" s="48">
        <v>17961656.271000002</v>
      </c>
      <c r="S20" s="3">
        <v>1283471.3259999999</v>
      </c>
      <c r="T20" s="3">
        <v>157012.4</v>
      </c>
      <c r="U20" s="3">
        <v>83751</v>
      </c>
      <c r="V20" s="10">
        <f t="shared" si="11"/>
        <v>19485890.997000001</v>
      </c>
      <c r="W20" s="3">
        <v>25549688</v>
      </c>
      <c r="X20" s="3">
        <v>10776884</v>
      </c>
      <c r="Y20" s="3">
        <v>4540021</v>
      </c>
      <c r="Z20" s="3">
        <v>255457</v>
      </c>
      <c r="AA20" s="10">
        <f t="shared" si="12"/>
        <v>41122050</v>
      </c>
      <c r="AB20" s="3">
        <v>10173705</v>
      </c>
      <c r="AC20" s="3">
        <v>9591621</v>
      </c>
      <c r="AD20" s="3">
        <v>4384989</v>
      </c>
      <c r="AE20" s="3">
        <v>187773</v>
      </c>
      <c r="AF20" s="10">
        <f t="shared" si="13"/>
        <v>24338088</v>
      </c>
      <c r="AG20" s="28">
        <f t="shared" si="7"/>
        <v>15375983</v>
      </c>
      <c r="AH20" s="28">
        <f t="shared" si="6"/>
        <v>1185263</v>
      </c>
      <c r="AI20" s="28">
        <f t="shared" si="6"/>
        <v>155032</v>
      </c>
      <c r="AJ20" s="28">
        <f t="shared" si="6"/>
        <v>67684</v>
      </c>
      <c r="AK20" s="37">
        <f t="shared" si="8"/>
        <v>16783962</v>
      </c>
      <c r="AL20" s="34"/>
    </row>
    <row r="21" spans="1:38" ht="18.600000000000001" customHeight="1" x14ac:dyDescent="0.25">
      <c r="A21" s="54"/>
      <c r="B21" s="36">
        <f t="shared" si="9"/>
        <v>44866</v>
      </c>
      <c r="C21" s="1">
        <v>65750</v>
      </c>
      <c r="D21" s="1">
        <v>1643</v>
      </c>
      <c r="E21" s="24">
        <v>23</v>
      </c>
      <c r="F21" s="1">
        <v>119</v>
      </c>
      <c r="G21" s="10">
        <f t="shared" si="0"/>
        <v>67535</v>
      </c>
      <c r="H21" s="48">
        <v>379506.58590000001</v>
      </c>
      <c r="I21" s="48">
        <v>64809.646000000001</v>
      </c>
      <c r="J21" s="3">
        <v>8978.25</v>
      </c>
      <c r="K21" s="3">
        <v>3068.9549999999999</v>
      </c>
      <c r="L21" s="10">
        <f t="shared" si="1"/>
        <v>456363.43690000003</v>
      </c>
      <c r="M21" s="3">
        <v>60944</v>
      </c>
      <c r="N21" s="3">
        <v>1465</v>
      </c>
      <c r="O21" s="3">
        <v>20</v>
      </c>
      <c r="P21" s="3">
        <v>108</v>
      </c>
      <c r="Q21" s="10">
        <f t="shared" si="10"/>
        <v>62537</v>
      </c>
      <c r="R21" s="48">
        <v>21318722.232999999</v>
      </c>
      <c r="S21" s="3">
        <v>2948947.5</v>
      </c>
      <c r="T21" s="3">
        <v>135364.20000000001</v>
      </c>
      <c r="U21" s="3">
        <v>104064</v>
      </c>
      <c r="V21" s="10">
        <f t="shared" si="11"/>
        <v>24507097.932999998</v>
      </c>
      <c r="W21" s="3">
        <v>30453306</v>
      </c>
      <c r="X21" s="3">
        <v>12194982</v>
      </c>
      <c r="Y21" s="3">
        <v>6815189</v>
      </c>
      <c r="Z21" s="3">
        <v>330664</v>
      </c>
      <c r="AA21" s="10">
        <f t="shared" si="12"/>
        <v>49794141</v>
      </c>
      <c r="AB21" s="3">
        <v>12038286</v>
      </c>
      <c r="AC21" s="3">
        <v>10931552</v>
      </c>
      <c r="AD21" s="3">
        <v>6676305</v>
      </c>
      <c r="AE21" s="3">
        <v>254793</v>
      </c>
      <c r="AF21" s="10">
        <f t="shared" si="13"/>
        <v>29900936</v>
      </c>
      <c r="AG21" s="28">
        <f t="shared" si="7"/>
        <v>18415020</v>
      </c>
      <c r="AH21" s="28">
        <f t="shared" ref="AH21:AH37" si="14">X21-AC21</f>
        <v>1263430</v>
      </c>
      <c r="AI21" s="28">
        <f t="shared" ref="AI21:AI37" si="15">Y21-AD21</f>
        <v>138884</v>
      </c>
      <c r="AJ21" s="28">
        <f t="shared" ref="AJ21:AJ37" si="16">Z21-AE21</f>
        <v>75871</v>
      </c>
      <c r="AK21" s="37">
        <f t="shared" si="8"/>
        <v>19893205</v>
      </c>
      <c r="AL21" s="34"/>
    </row>
    <row r="22" spans="1:38" ht="18.600000000000001" customHeight="1" x14ac:dyDescent="0.25">
      <c r="A22" s="54"/>
      <c r="B22" s="36">
        <f t="shared" si="9"/>
        <v>44896</v>
      </c>
      <c r="C22" s="1">
        <v>69036</v>
      </c>
      <c r="D22" s="1">
        <v>1730</v>
      </c>
      <c r="E22" s="24">
        <v>23</v>
      </c>
      <c r="F22" s="1">
        <v>121</v>
      </c>
      <c r="G22" s="10">
        <f t="shared" si="0"/>
        <v>70910</v>
      </c>
      <c r="H22" s="48">
        <v>399296.32189999998</v>
      </c>
      <c r="I22" s="48">
        <v>66026.975999999995</v>
      </c>
      <c r="J22" s="3">
        <v>8978.25</v>
      </c>
      <c r="K22" s="3">
        <v>3084.6950000000002</v>
      </c>
      <c r="L22" s="10">
        <f t="shared" si="1"/>
        <v>477386.24290000001</v>
      </c>
      <c r="M22" s="3">
        <v>64778</v>
      </c>
      <c r="N22" s="3">
        <v>1603</v>
      </c>
      <c r="O22" s="3">
        <v>22</v>
      </c>
      <c r="P22" s="3">
        <v>116</v>
      </c>
      <c r="Q22" s="10">
        <f>SUM(M22:P22)</f>
        <v>66519</v>
      </c>
      <c r="R22" s="48">
        <v>23934532.188999999</v>
      </c>
      <c r="S22" s="3">
        <v>3697939.68</v>
      </c>
      <c r="T22" s="3">
        <v>176180.2</v>
      </c>
      <c r="U22" s="3">
        <v>113297</v>
      </c>
      <c r="V22" s="10">
        <f t="shared" si="11"/>
        <v>27921949.068999998</v>
      </c>
      <c r="W22" s="3">
        <v>29139363</v>
      </c>
      <c r="X22" s="3">
        <v>12558478</v>
      </c>
      <c r="Y22" s="3">
        <v>6060741</v>
      </c>
      <c r="Z22" s="3">
        <v>341023</v>
      </c>
      <c r="AA22" s="10">
        <f t="shared" si="12"/>
        <v>48099605</v>
      </c>
      <c r="AB22" s="3">
        <v>9837994</v>
      </c>
      <c r="AC22" s="3">
        <v>10954880</v>
      </c>
      <c r="AD22" s="3">
        <v>5886541</v>
      </c>
      <c r="AE22" s="3">
        <v>265178</v>
      </c>
      <c r="AF22" s="10">
        <f t="shared" si="13"/>
        <v>26944593</v>
      </c>
      <c r="AG22" s="28">
        <f t="shared" si="7"/>
        <v>19301369</v>
      </c>
      <c r="AH22" s="28">
        <f t="shared" si="14"/>
        <v>1603598</v>
      </c>
      <c r="AI22" s="28">
        <f t="shared" si="15"/>
        <v>174200</v>
      </c>
      <c r="AJ22" s="28">
        <f t="shared" si="16"/>
        <v>75845</v>
      </c>
      <c r="AK22" s="37">
        <f t="shared" si="8"/>
        <v>21155012</v>
      </c>
      <c r="AL22" s="34"/>
    </row>
    <row r="23" spans="1:38" ht="18.600000000000001" customHeight="1" x14ac:dyDescent="0.25">
      <c r="A23" s="54"/>
      <c r="B23" s="36">
        <f t="shared" si="9"/>
        <v>44927</v>
      </c>
      <c r="C23" s="3">
        <v>71994</v>
      </c>
      <c r="D23" s="3">
        <v>1803</v>
      </c>
      <c r="E23" s="25">
        <v>23</v>
      </c>
      <c r="F23" s="3">
        <v>121</v>
      </c>
      <c r="G23" s="10">
        <f t="shared" si="0"/>
        <v>73941</v>
      </c>
      <c r="H23" s="48">
        <v>416774.12290000002</v>
      </c>
      <c r="I23" s="48">
        <v>67207.635999999999</v>
      </c>
      <c r="J23" s="3">
        <v>8978.25</v>
      </c>
      <c r="K23" s="3">
        <v>3084.6950000000002</v>
      </c>
      <c r="L23" s="10">
        <f t="shared" si="1"/>
        <v>496044.70390000002</v>
      </c>
      <c r="M23" s="3">
        <v>68129</v>
      </c>
      <c r="N23" s="3">
        <v>1693</v>
      </c>
      <c r="O23" s="3">
        <v>22</v>
      </c>
      <c r="P23" s="3">
        <v>119</v>
      </c>
      <c r="Q23" s="11">
        <f t="shared" si="10"/>
        <v>69963</v>
      </c>
      <c r="R23" s="48">
        <v>25736224.612</v>
      </c>
      <c r="S23" s="3">
        <v>1986696.71</v>
      </c>
      <c r="T23" s="3">
        <v>190730.2</v>
      </c>
      <c r="U23" s="3">
        <v>99846</v>
      </c>
      <c r="V23" s="10">
        <f t="shared" si="11"/>
        <v>28013497.522</v>
      </c>
      <c r="W23" s="3">
        <v>28290011</v>
      </c>
      <c r="X23" s="3">
        <v>11868211</v>
      </c>
      <c r="Y23" s="3">
        <v>5941076</v>
      </c>
      <c r="Z23" s="3">
        <v>391040</v>
      </c>
      <c r="AA23" s="10">
        <f t="shared" si="12"/>
        <v>46490338</v>
      </c>
      <c r="AB23" s="3">
        <v>8724142</v>
      </c>
      <c r="AC23" s="3">
        <v>10252769</v>
      </c>
      <c r="AD23" s="3">
        <v>5748246</v>
      </c>
      <c r="AE23" s="3">
        <v>294469</v>
      </c>
      <c r="AF23" s="10">
        <f t="shared" si="13"/>
        <v>25019626</v>
      </c>
      <c r="AG23" s="28">
        <f t="shared" si="7"/>
        <v>19565869</v>
      </c>
      <c r="AH23" s="28">
        <f t="shared" si="14"/>
        <v>1615442</v>
      </c>
      <c r="AI23" s="28">
        <f t="shared" si="15"/>
        <v>192830</v>
      </c>
      <c r="AJ23" s="28">
        <f t="shared" si="16"/>
        <v>96571</v>
      </c>
      <c r="AK23" s="37">
        <f t="shared" si="8"/>
        <v>21470712</v>
      </c>
      <c r="AL23" s="34"/>
    </row>
    <row r="24" spans="1:38" ht="18.600000000000001" customHeight="1" x14ac:dyDescent="0.25">
      <c r="A24" s="54"/>
      <c r="B24" s="36">
        <f t="shared" si="9"/>
        <v>44958</v>
      </c>
      <c r="C24" s="3">
        <v>75026</v>
      </c>
      <c r="D24" s="3">
        <v>1886</v>
      </c>
      <c r="E24" s="25">
        <v>24</v>
      </c>
      <c r="F24" s="3">
        <v>122</v>
      </c>
      <c r="G24" s="10">
        <f t="shared" si="0"/>
        <v>77058</v>
      </c>
      <c r="H24" s="48">
        <v>435023.81390000001</v>
      </c>
      <c r="I24" s="48">
        <v>68553.755999999994</v>
      </c>
      <c r="J24" s="3">
        <v>9938.25</v>
      </c>
      <c r="K24" s="3">
        <v>3109.6950000000002</v>
      </c>
      <c r="L24" s="10">
        <f t="shared" si="1"/>
        <v>516625.51490000001</v>
      </c>
      <c r="M24" s="3">
        <v>71177</v>
      </c>
      <c r="N24" s="3">
        <v>1763</v>
      </c>
      <c r="O24" s="3">
        <v>23</v>
      </c>
      <c r="P24" s="3">
        <v>119</v>
      </c>
      <c r="Q24" s="10">
        <f t="shared" si="10"/>
        <v>73082</v>
      </c>
      <c r="R24" s="48">
        <v>28236323.197999999</v>
      </c>
      <c r="S24" s="3">
        <v>1977840.13</v>
      </c>
      <c r="T24" s="3">
        <v>153896.79999999999</v>
      </c>
      <c r="U24" s="3">
        <v>100819</v>
      </c>
      <c r="V24" s="10">
        <f t="shared" si="11"/>
        <v>30468879.127999999</v>
      </c>
      <c r="W24" s="3">
        <v>25635072</v>
      </c>
      <c r="X24" s="3">
        <v>11579089</v>
      </c>
      <c r="Y24" s="3">
        <v>6097509</v>
      </c>
      <c r="Z24" s="3">
        <v>389186</v>
      </c>
      <c r="AA24" s="10">
        <f t="shared" si="12"/>
        <v>43700856</v>
      </c>
      <c r="AB24" s="3">
        <v>6307260</v>
      </c>
      <c r="AC24" s="3">
        <v>9978526</v>
      </c>
      <c r="AD24" s="3">
        <v>5943612</v>
      </c>
      <c r="AE24" s="3">
        <v>294510</v>
      </c>
      <c r="AF24" s="10">
        <f t="shared" si="13"/>
        <v>22523908</v>
      </c>
      <c r="AG24" s="28">
        <f t="shared" si="7"/>
        <v>19327812</v>
      </c>
      <c r="AH24" s="28">
        <f t="shared" si="14"/>
        <v>1600563</v>
      </c>
      <c r="AI24" s="28">
        <f t="shared" si="15"/>
        <v>153897</v>
      </c>
      <c r="AJ24" s="28">
        <f t="shared" si="16"/>
        <v>94676</v>
      </c>
      <c r="AK24" s="37">
        <f t="shared" si="8"/>
        <v>21176948</v>
      </c>
      <c r="AL24" s="34"/>
    </row>
    <row r="25" spans="1:38" ht="18.600000000000001" customHeight="1" x14ac:dyDescent="0.25">
      <c r="A25" s="54"/>
      <c r="B25" s="36">
        <f t="shared" si="9"/>
        <v>44986</v>
      </c>
      <c r="C25" s="3">
        <v>77713</v>
      </c>
      <c r="D25" s="3">
        <v>1967</v>
      </c>
      <c r="E25" s="25">
        <v>24</v>
      </c>
      <c r="F25" s="3">
        <v>121</v>
      </c>
      <c r="G25" s="10">
        <f t="shared" si="0"/>
        <v>79825</v>
      </c>
      <c r="H25" s="48">
        <v>451549.73090000002</v>
      </c>
      <c r="I25" s="48">
        <v>69685.56</v>
      </c>
      <c r="J25" s="3">
        <v>9938.25</v>
      </c>
      <c r="K25" s="3">
        <v>3084.6950000000002</v>
      </c>
      <c r="L25" s="10">
        <f t="shared" si="1"/>
        <v>534258.23589999997</v>
      </c>
      <c r="M25" s="3">
        <v>73852</v>
      </c>
      <c r="N25" s="3">
        <v>1840</v>
      </c>
      <c r="O25" s="3">
        <v>24</v>
      </c>
      <c r="P25" s="3">
        <v>118</v>
      </c>
      <c r="Q25" s="10">
        <f t="shared" si="10"/>
        <v>75834</v>
      </c>
      <c r="R25" s="48">
        <v>35188703.145999998</v>
      </c>
      <c r="S25" s="3">
        <v>2527244.98</v>
      </c>
      <c r="T25" s="3">
        <v>198557</v>
      </c>
      <c r="U25" s="3">
        <v>107242</v>
      </c>
      <c r="V25" s="10">
        <f t="shared" si="11"/>
        <v>38021747.125999995</v>
      </c>
      <c r="W25" s="3">
        <v>26156435</v>
      </c>
      <c r="X25" s="3">
        <v>12381325</v>
      </c>
      <c r="Y25" s="3">
        <v>6076135</v>
      </c>
      <c r="Z25" s="3">
        <v>383815</v>
      </c>
      <c r="AA25" s="10">
        <f t="shared" si="12"/>
        <v>44997710</v>
      </c>
      <c r="AB25" s="3">
        <v>4993252</v>
      </c>
      <c r="AC25" s="3">
        <v>10348681</v>
      </c>
      <c r="AD25" s="3">
        <v>5881538</v>
      </c>
      <c r="AE25" s="3">
        <v>291344</v>
      </c>
      <c r="AF25" s="10">
        <f t="shared" si="13"/>
        <v>21514815</v>
      </c>
      <c r="AG25" s="28">
        <f t="shared" si="7"/>
        <v>21163183</v>
      </c>
      <c r="AH25" s="28">
        <f t="shared" si="14"/>
        <v>2032644</v>
      </c>
      <c r="AI25" s="28">
        <f t="shared" si="15"/>
        <v>194597</v>
      </c>
      <c r="AJ25" s="28">
        <f t="shared" si="16"/>
        <v>92471</v>
      </c>
      <c r="AK25" s="37">
        <f t="shared" si="8"/>
        <v>23482895</v>
      </c>
      <c r="AL25" s="34"/>
    </row>
    <row r="26" spans="1:38" ht="18.600000000000001" customHeight="1" x14ac:dyDescent="0.25">
      <c r="A26" s="54"/>
      <c r="B26" s="36">
        <f t="shared" si="9"/>
        <v>45017</v>
      </c>
      <c r="C26" s="3">
        <v>80766</v>
      </c>
      <c r="D26" s="3">
        <v>2046</v>
      </c>
      <c r="E26" s="25">
        <v>25</v>
      </c>
      <c r="F26" s="3">
        <v>120</v>
      </c>
      <c r="G26" s="10">
        <f t="shared" si="0"/>
        <v>82957</v>
      </c>
      <c r="H26" s="48">
        <v>471248.05690000003</v>
      </c>
      <c r="I26" s="48">
        <v>71124.55</v>
      </c>
      <c r="J26" s="3">
        <v>11588.25</v>
      </c>
      <c r="K26" s="3">
        <v>3059.6950000000002</v>
      </c>
      <c r="L26" s="10">
        <f t="shared" si="1"/>
        <v>557020.55189999996</v>
      </c>
      <c r="M26" s="3">
        <v>76011</v>
      </c>
      <c r="N26" s="3">
        <v>1914</v>
      </c>
      <c r="O26" s="3">
        <v>24</v>
      </c>
      <c r="P26" s="3">
        <v>116</v>
      </c>
      <c r="Q26" s="10">
        <f t="shared" si="10"/>
        <v>78065</v>
      </c>
      <c r="R26" s="48">
        <v>41091201.424000002</v>
      </c>
      <c r="S26" s="3">
        <v>3262962.16</v>
      </c>
      <c r="T26" s="3">
        <v>261238.2</v>
      </c>
      <c r="U26" s="3">
        <v>123025</v>
      </c>
      <c r="V26" s="10">
        <f t="shared" si="11"/>
        <v>44738426.784000009</v>
      </c>
      <c r="W26" s="3">
        <v>30387655</v>
      </c>
      <c r="X26" s="3">
        <v>12951366</v>
      </c>
      <c r="Y26" s="3">
        <v>6239425</v>
      </c>
      <c r="Z26" s="3">
        <v>409053</v>
      </c>
      <c r="AA26" s="10">
        <f t="shared" si="12"/>
        <v>49987499</v>
      </c>
      <c r="AB26" s="3">
        <v>5394817</v>
      </c>
      <c r="AC26" s="3">
        <v>10427841</v>
      </c>
      <c r="AD26" s="3">
        <v>5999767</v>
      </c>
      <c r="AE26" s="3">
        <v>305402</v>
      </c>
      <c r="AF26" s="10">
        <f t="shared" si="13"/>
        <v>22127827</v>
      </c>
      <c r="AG26" s="28">
        <f t="shared" si="7"/>
        <v>24992838</v>
      </c>
      <c r="AH26" s="28">
        <f t="shared" si="14"/>
        <v>2523525</v>
      </c>
      <c r="AI26" s="28">
        <f t="shared" si="15"/>
        <v>239658</v>
      </c>
      <c r="AJ26" s="28">
        <f t="shared" si="16"/>
        <v>103651</v>
      </c>
      <c r="AK26" s="37">
        <f t="shared" si="8"/>
        <v>27859672</v>
      </c>
      <c r="AL26" s="34"/>
    </row>
    <row r="27" spans="1:38" ht="18.600000000000001" customHeight="1" x14ac:dyDescent="0.25">
      <c r="A27" s="54"/>
      <c r="B27" s="36">
        <f t="shared" si="9"/>
        <v>45047</v>
      </c>
      <c r="C27" s="3">
        <v>83849</v>
      </c>
      <c r="D27" s="3">
        <v>2113</v>
      </c>
      <c r="E27" s="25">
        <v>25</v>
      </c>
      <c r="F27" s="3">
        <v>122</v>
      </c>
      <c r="G27" s="10">
        <f t="shared" si="0"/>
        <v>86109</v>
      </c>
      <c r="H27" s="48">
        <v>491803.38890000002</v>
      </c>
      <c r="I27" s="48">
        <v>71957.72</v>
      </c>
      <c r="J27" s="3">
        <v>11588.25</v>
      </c>
      <c r="K27" s="3">
        <v>3107.5349999999999</v>
      </c>
      <c r="L27" s="10">
        <f t="shared" si="1"/>
        <v>578456.89390000002</v>
      </c>
      <c r="M27" s="3">
        <v>78828</v>
      </c>
      <c r="N27" s="3">
        <v>1987</v>
      </c>
      <c r="O27" s="3">
        <v>24</v>
      </c>
      <c r="P27" s="3">
        <v>117</v>
      </c>
      <c r="Q27" s="10">
        <f t="shared" si="10"/>
        <v>80956</v>
      </c>
      <c r="R27" s="48">
        <v>42641521.626000002</v>
      </c>
      <c r="S27" s="3">
        <v>3231528.821</v>
      </c>
      <c r="T27" s="3">
        <v>207152.6</v>
      </c>
      <c r="U27" s="3">
        <v>126019</v>
      </c>
      <c r="V27" s="10">
        <f t="shared" si="11"/>
        <v>46206222.047000006</v>
      </c>
      <c r="W27" s="3">
        <v>37332175</v>
      </c>
      <c r="X27" s="3">
        <v>13669316</v>
      </c>
      <c r="Y27" s="3">
        <v>6864475</v>
      </c>
      <c r="Z27" s="3">
        <v>407992</v>
      </c>
      <c r="AA27" s="10">
        <f t="shared" si="12"/>
        <v>58273958</v>
      </c>
      <c r="AB27" s="3">
        <v>7410085</v>
      </c>
      <c r="AC27" s="3">
        <v>11229007</v>
      </c>
      <c r="AD27" s="3">
        <v>6648722</v>
      </c>
      <c r="AE27" s="3">
        <v>304246</v>
      </c>
      <c r="AF27" s="10">
        <f t="shared" si="13"/>
        <v>25592060</v>
      </c>
      <c r="AG27" s="28">
        <f t="shared" si="7"/>
        <v>29922090</v>
      </c>
      <c r="AH27" s="28">
        <f t="shared" si="14"/>
        <v>2440309</v>
      </c>
      <c r="AI27" s="28">
        <f t="shared" si="15"/>
        <v>215753</v>
      </c>
      <c r="AJ27" s="28">
        <f t="shared" si="16"/>
        <v>103746</v>
      </c>
      <c r="AK27" s="37">
        <f t="shared" si="8"/>
        <v>32681898</v>
      </c>
      <c r="AL27" s="34"/>
    </row>
    <row r="28" spans="1:38" ht="18.600000000000001" customHeight="1" x14ac:dyDescent="0.25">
      <c r="A28" s="54"/>
      <c r="B28" s="36">
        <f t="shared" si="9"/>
        <v>45078</v>
      </c>
      <c r="C28" s="3">
        <v>86747</v>
      </c>
      <c r="D28" s="3">
        <v>2188</v>
      </c>
      <c r="E28" s="25">
        <v>25</v>
      </c>
      <c r="F28" s="3">
        <v>122</v>
      </c>
      <c r="G28" s="10">
        <f t="shared" si="0"/>
        <v>89082</v>
      </c>
      <c r="H28" s="48">
        <v>512746.37290000002</v>
      </c>
      <c r="I28" s="48">
        <v>73316.009999999995</v>
      </c>
      <c r="J28" s="3">
        <v>11588.25</v>
      </c>
      <c r="K28" s="3">
        <v>3085.5349999999999</v>
      </c>
      <c r="L28" s="10">
        <f t="shared" si="1"/>
        <v>600736.1679</v>
      </c>
      <c r="M28" s="3">
        <v>81675</v>
      </c>
      <c r="N28" s="3">
        <v>2049</v>
      </c>
      <c r="O28" s="3">
        <v>24</v>
      </c>
      <c r="P28" s="3">
        <v>113</v>
      </c>
      <c r="Q28" s="10">
        <f t="shared" si="10"/>
        <v>83861</v>
      </c>
      <c r="R28" s="48">
        <v>38918477.634999998</v>
      </c>
      <c r="S28" s="3">
        <v>3208768.926</v>
      </c>
      <c r="T28" s="3">
        <v>199283.20000000001</v>
      </c>
      <c r="U28" s="3">
        <v>106798</v>
      </c>
      <c r="V28" s="10">
        <f t="shared" si="11"/>
        <v>42433327.761</v>
      </c>
      <c r="W28" s="3">
        <v>48226232</v>
      </c>
      <c r="X28" s="3">
        <v>14970059</v>
      </c>
      <c r="Y28" s="3">
        <v>5713364</v>
      </c>
      <c r="Z28" s="3">
        <v>398480</v>
      </c>
      <c r="AA28" s="10">
        <f t="shared" si="12"/>
        <v>69308135</v>
      </c>
      <c r="AB28" s="3">
        <v>13112244</v>
      </c>
      <c r="AC28" s="3">
        <v>12646042</v>
      </c>
      <c r="AD28" s="3">
        <v>5546641</v>
      </c>
      <c r="AE28" s="3">
        <v>313104</v>
      </c>
      <c r="AF28" s="10">
        <f t="shared" si="13"/>
        <v>31618031</v>
      </c>
      <c r="AG28" s="28">
        <f t="shared" si="7"/>
        <v>35113988</v>
      </c>
      <c r="AH28" s="28">
        <f t="shared" si="14"/>
        <v>2324017</v>
      </c>
      <c r="AI28" s="28">
        <f t="shared" si="15"/>
        <v>166723</v>
      </c>
      <c r="AJ28" s="28">
        <f t="shared" si="16"/>
        <v>85376</v>
      </c>
      <c r="AK28" s="37">
        <f t="shared" si="8"/>
        <v>37690104</v>
      </c>
      <c r="AL28" s="34"/>
    </row>
    <row r="29" spans="1:38" ht="18.600000000000001" customHeight="1" x14ac:dyDescent="0.25">
      <c r="A29" s="54"/>
      <c r="B29" s="36">
        <f>+DATE(YEAR(B28),MONTH(B28)+1,1)</f>
        <v>45108</v>
      </c>
      <c r="C29" s="3">
        <v>89616</v>
      </c>
      <c r="D29" s="3">
        <v>2251</v>
      </c>
      <c r="E29" s="25">
        <v>25</v>
      </c>
      <c r="F29" s="3">
        <v>123</v>
      </c>
      <c r="G29" s="10">
        <f t="shared" si="0"/>
        <v>92015</v>
      </c>
      <c r="H29" s="48">
        <v>533468.39489999996</v>
      </c>
      <c r="I29" s="48">
        <v>74342.320000000007</v>
      </c>
      <c r="J29" s="3">
        <v>11588.25</v>
      </c>
      <c r="K29" s="3">
        <v>3092.0650000000001</v>
      </c>
      <c r="L29" s="10">
        <f t="shared" si="1"/>
        <v>622491.02989999996</v>
      </c>
      <c r="M29" s="3">
        <v>84876</v>
      </c>
      <c r="N29" s="3">
        <v>2150</v>
      </c>
      <c r="O29" s="3">
        <v>23</v>
      </c>
      <c r="P29" s="3">
        <v>117</v>
      </c>
      <c r="Q29" s="10">
        <f t="shared" si="10"/>
        <v>87166</v>
      </c>
      <c r="R29" s="48">
        <v>34200492.645000003</v>
      </c>
      <c r="S29" s="3">
        <v>7149599.1730000004</v>
      </c>
      <c r="T29" s="3">
        <v>147879.79999999999</v>
      </c>
      <c r="U29" s="3">
        <v>98025</v>
      </c>
      <c r="V29" s="10">
        <f t="shared" si="11"/>
        <v>41595996.618000001</v>
      </c>
      <c r="W29" s="3">
        <v>51996119</v>
      </c>
      <c r="X29" s="3">
        <v>14232759</v>
      </c>
      <c r="Y29" s="3">
        <v>6415262</v>
      </c>
      <c r="Z29" s="3">
        <v>393809</v>
      </c>
      <c r="AA29" s="10">
        <f t="shared" si="12"/>
        <v>73037949</v>
      </c>
      <c r="AB29" s="3">
        <v>22903311</v>
      </c>
      <c r="AC29" s="3">
        <v>12152519</v>
      </c>
      <c r="AD29" s="3">
        <v>6290482</v>
      </c>
      <c r="AE29" s="3">
        <v>320764</v>
      </c>
      <c r="AF29" s="10">
        <f t="shared" si="13"/>
        <v>41667076</v>
      </c>
      <c r="AG29" s="28">
        <f t="shared" si="7"/>
        <v>29092808</v>
      </c>
      <c r="AH29" s="28">
        <f t="shared" si="14"/>
        <v>2080240</v>
      </c>
      <c r="AI29" s="28">
        <f t="shared" si="15"/>
        <v>124780</v>
      </c>
      <c r="AJ29" s="28">
        <f t="shared" si="16"/>
        <v>73045</v>
      </c>
      <c r="AK29" s="37">
        <f t="shared" si="8"/>
        <v>31370873</v>
      </c>
      <c r="AL29" s="34"/>
    </row>
    <row r="30" spans="1:38" ht="18.600000000000001" customHeight="1" x14ac:dyDescent="0.25">
      <c r="A30" s="54"/>
      <c r="B30" s="36">
        <f>+DATE(YEAR(B29),MONTH(B29)+1,1)</f>
        <v>45139</v>
      </c>
      <c r="C30" s="3">
        <v>93795</v>
      </c>
      <c r="D30" s="3">
        <v>2396</v>
      </c>
      <c r="E30" s="25">
        <v>25</v>
      </c>
      <c r="F30" s="3">
        <v>123</v>
      </c>
      <c r="G30" s="10">
        <f t="shared" si="0"/>
        <v>96339</v>
      </c>
      <c r="H30" s="48">
        <v>562912.09290000005</v>
      </c>
      <c r="I30" s="48">
        <v>76246.31</v>
      </c>
      <c r="J30" s="3">
        <v>11588.25</v>
      </c>
      <c r="K30" s="3">
        <v>3082.9949999999999</v>
      </c>
      <c r="L30" s="10">
        <f t="shared" si="1"/>
        <v>653829.6479000001</v>
      </c>
      <c r="M30" s="3">
        <v>88050</v>
      </c>
      <c r="N30" s="3">
        <v>2231</v>
      </c>
      <c r="O30" s="3">
        <v>23</v>
      </c>
      <c r="P30" s="3">
        <v>119</v>
      </c>
      <c r="Q30" s="10">
        <f t="shared" si="10"/>
        <v>90423</v>
      </c>
      <c r="R30" s="48">
        <v>36248979.722999997</v>
      </c>
      <c r="S30" s="3">
        <v>4641859.0360000003</v>
      </c>
      <c r="T30" s="3">
        <v>160119.20000000001</v>
      </c>
      <c r="U30" s="3">
        <v>113126</v>
      </c>
      <c r="V30" s="10">
        <f t="shared" si="11"/>
        <v>41164083.958999999</v>
      </c>
      <c r="W30" s="3">
        <v>55560672</v>
      </c>
      <c r="X30" s="3">
        <v>15928064</v>
      </c>
      <c r="Y30" s="3">
        <v>6635275</v>
      </c>
      <c r="Z30" s="3">
        <v>432542</v>
      </c>
      <c r="AA30" s="10">
        <f t="shared" si="12"/>
        <v>78556553</v>
      </c>
      <c r="AB30" s="3">
        <v>23900020</v>
      </c>
      <c r="AC30" s="3">
        <v>13721923</v>
      </c>
      <c r="AD30" s="3">
        <v>6499906</v>
      </c>
      <c r="AE30" s="3">
        <v>344954</v>
      </c>
      <c r="AF30" s="10">
        <f t="shared" si="13"/>
        <v>44466803</v>
      </c>
      <c r="AG30" s="28">
        <f t="shared" si="7"/>
        <v>31660652</v>
      </c>
      <c r="AH30" s="28">
        <f t="shared" si="14"/>
        <v>2206141</v>
      </c>
      <c r="AI30" s="28">
        <f t="shared" si="15"/>
        <v>135369</v>
      </c>
      <c r="AJ30" s="28">
        <f t="shared" si="16"/>
        <v>87588</v>
      </c>
      <c r="AK30" s="37">
        <f t="shared" si="8"/>
        <v>34089750</v>
      </c>
      <c r="AL30" s="34"/>
    </row>
    <row r="31" spans="1:38" ht="18.600000000000001" customHeight="1" x14ac:dyDescent="0.25">
      <c r="A31" s="54"/>
      <c r="B31" s="36">
        <f>+DATE(YEAR(B30),MONTH(B30)+1,1)</f>
        <v>45170</v>
      </c>
      <c r="C31" s="3">
        <v>97717</v>
      </c>
      <c r="D31" s="3">
        <v>2519</v>
      </c>
      <c r="E31" s="25">
        <v>25</v>
      </c>
      <c r="F31" s="3">
        <v>123</v>
      </c>
      <c r="G31" s="10">
        <f t="shared" si="0"/>
        <v>100384</v>
      </c>
      <c r="H31" s="48">
        <v>589683.84389999998</v>
      </c>
      <c r="I31" s="48">
        <v>78074.067999999999</v>
      </c>
      <c r="J31" s="3">
        <v>11588.25</v>
      </c>
      <c r="K31" s="3">
        <v>3082.9949999999999</v>
      </c>
      <c r="L31" s="10">
        <f t="shared" si="1"/>
        <v>682429.15689999994</v>
      </c>
      <c r="M31" s="3">
        <v>92257</v>
      </c>
      <c r="N31" s="3">
        <v>2371</v>
      </c>
      <c r="O31" s="3">
        <v>22</v>
      </c>
      <c r="P31" s="3">
        <v>120</v>
      </c>
      <c r="Q31" s="10">
        <f t="shared" si="10"/>
        <v>94770</v>
      </c>
      <c r="R31" s="48">
        <v>36370184.435000002</v>
      </c>
      <c r="S31" s="3">
        <v>2322045.3739999998</v>
      </c>
      <c r="T31" s="3">
        <v>153293</v>
      </c>
      <c r="U31" s="3">
        <v>109212</v>
      </c>
      <c r="V31" s="10">
        <f t="shared" si="11"/>
        <v>38954734.809</v>
      </c>
      <c r="W31" s="3">
        <v>58568124</v>
      </c>
      <c r="X31" s="3">
        <v>17044745</v>
      </c>
      <c r="Y31" s="3">
        <v>6778368</v>
      </c>
      <c r="Z31" s="3">
        <v>403943</v>
      </c>
      <c r="AA31" s="10">
        <f t="shared" si="12"/>
        <v>82795180</v>
      </c>
      <c r="AB31" s="3">
        <v>25674246</v>
      </c>
      <c r="AC31" s="3">
        <v>14975540</v>
      </c>
      <c r="AD31" s="3">
        <v>6633105</v>
      </c>
      <c r="AE31" s="3">
        <v>324412</v>
      </c>
      <c r="AF31" s="10">
        <f t="shared" si="13"/>
        <v>47607303</v>
      </c>
      <c r="AG31" s="28">
        <f t="shared" si="7"/>
        <v>32893878</v>
      </c>
      <c r="AH31" s="28">
        <f t="shared" si="14"/>
        <v>2069205</v>
      </c>
      <c r="AI31" s="28">
        <f t="shared" si="15"/>
        <v>145263</v>
      </c>
      <c r="AJ31" s="28">
        <f t="shared" si="16"/>
        <v>79531</v>
      </c>
      <c r="AK31" s="37">
        <f t="shared" si="8"/>
        <v>35187877</v>
      </c>
      <c r="AL31" s="34"/>
    </row>
    <row r="32" spans="1:38" ht="18.600000000000001" customHeight="1" x14ac:dyDescent="0.25">
      <c r="A32" s="54"/>
      <c r="B32" s="36">
        <f>+DATE(YEAR(B31),MONTH(B31)+1,1)</f>
        <v>45200</v>
      </c>
      <c r="C32" s="3">
        <v>101901</v>
      </c>
      <c r="D32" s="3">
        <v>2635</v>
      </c>
      <c r="E32" s="25">
        <v>25</v>
      </c>
      <c r="F32" s="3">
        <v>123</v>
      </c>
      <c r="G32" s="10">
        <f t="shared" si="0"/>
        <v>104684</v>
      </c>
      <c r="H32" s="48">
        <v>617772.77690000006</v>
      </c>
      <c r="I32" s="48">
        <v>80052.313999999998</v>
      </c>
      <c r="J32" s="3">
        <v>11588.25</v>
      </c>
      <c r="K32" s="3">
        <v>3082.9949999999999</v>
      </c>
      <c r="L32" s="10">
        <f t="shared" si="1"/>
        <v>712496.33590000006</v>
      </c>
      <c r="M32" s="3">
        <v>96103</v>
      </c>
      <c r="N32" s="3">
        <v>2492</v>
      </c>
      <c r="O32" s="3">
        <v>23</v>
      </c>
      <c r="P32" s="3">
        <v>119</v>
      </c>
      <c r="Q32" s="10">
        <f t="shared" si="10"/>
        <v>98737</v>
      </c>
      <c r="R32" s="48">
        <v>40068007.743000001</v>
      </c>
      <c r="S32" s="3">
        <v>2604798.2650000001</v>
      </c>
      <c r="T32" s="3">
        <v>146697</v>
      </c>
      <c r="U32" s="3">
        <v>113518</v>
      </c>
      <c r="V32" s="10">
        <f t="shared" si="11"/>
        <v>42933021.008000001</v>
      </c>
      <c r="W32" s="3">
        <v>62507282</v>
      </c>
      <c r="X32" s="3">
        <v>17603512</v>
      </c>
      <c r="Y32" s="3">
        <v>7512816</v>
      </c>
      <c r="Z32" s="3">
        <v>420078</v>
      </c>
      <c r="AA32" s="10">
        <f t="shared" si="12"/>
        <v>88043688</v>
      </c>
      <c r="AB32" s="3">
        <v>26583241</v>
      </c>
      <c r="AC32" s="3">
        <v>15432148</v>
      </c>
      <c r="AD32" s="3">
        <v>7356989</v>
      </c>
      <c r="AE32" s="3">
        <v>334280</v>
      </c>
      <c r="AF32" s="10">
        <f t="shared" si="13"/>
        <v>49706658</v>
      </c>
      <c r="AG32" s="28">
        <f t="shared" si="7"/>
        <v>35924041</v>
      </c>
      <c r="AH32" s="28">
        <f t="shared" si="14"/>
        <v>2171364</v>
      </c>
      <c r="AI32" s="28">
        <f t="shared" si="15"/>
        <v>155827</v>
      </c>
      <c r="AJ32" s="28">
        <f t="shared" si="16"/>
        <v>85798</v>
      </c>
      <c r="AK32" s="37">
        <f t="shared" si="8"/>
        <v>38337030</v>
      </c>
      <c r="AL32" s="34"/>
    </row>
    <row r="33" spans="1:40" ht="18.600000000000001" customHeight="1" x14ac:dyDescent="0.25">
      <c r="A33" s="54"/>
      <c r="B33" s="36">
        <f t="shared" ref="B33" si="17">+DATE(YEAR(B32),MONTH(B32)+1,1)</f>
        <v>45231</v>
      </c>
      <c r="C33" s="3">
        <v>106043</v>
      </c>
      <c r="D33" s="3">
        <v>2760</v>
      </c>
      <c r="E33" s="25">
        <v>25</v>
      </c>
      <c r="F33" s="3">
        <v>124</v>
      </c>
      <c r="G33" s="10">
        <f t="shared" si="0"/>
        <v>108952</v>
      </c>
      <c r="H33" s="48">
        <v>645619.73389999999</v>
      </c>
      <c r="I33" s="48">
        <v>81962.922000000006</v>
      </c>
      <c r="J33" s="3">
        <v>11588.25</v>
      </c>
      <c r="K33" s="3">
        <v>3097.9949999999999</v>
      </c>
      <c r="L33" s="10">
        <f t="shared" si="1"/>
        <v>742268.90090000001</v>
      </c>
      <c r="M33" s="3">
        <v>99733</v>
      </c>
      <c r="N33" s="3">
        <v>2572</v>
      </c>
      <c r="O33" s="3">
        <v>24</v>
      </c>
      <c r="P33" s="3">
        <v>120</v>
      </c>
      <c r="Q33" s="10">
        <f t="shared" si="10"/>
        <v>102449</v>
      </c>
      <c r="R33" s="48">
        <v>35543985.031999998</v>
      </c>
      <c r="S33" s="3">
        <v>2246227.9890000001</v>
      </c>
      <c r="T33" s="3">
        <v>152826.4</v>
      </c>
      <c r="U33" s="3">
        <v>100687</v>
      </c>
      <c r="V33" s="10">
        <f t="shared" si="11"/>
        <v>38043726.420999996</v>
      </c>
      <c r="W33" s="3">
        <v>57769281</v>
      </c>
      <c r="X33" s="3">
        <v>17450706</v>
      </c>
      <c r="Y33" s="3">
        <v>7725894</v>
      </c>
      <c r="Z33" s="3">
        <v>407039</v>
      </c>
      <c r="AA33" s="10">
        <f t="shared" si="12"/>
        <v>83352920</v>
      </c>
      <c r="AB33" s="3">
        <v>25163828</v>
      </c>
      <c r="AC33" s="3">
        <v>15474034</v>
      </c>
      <c r="AD33" s="3">
        <v>7576918</v>
      </c>
      <c r="AE33" s="3">
        <v>334677</v>
      </c>
      <c r="AF33" s="10">
        <f t="shared" si="13"/>
        <v>48549457</v>
      </c>
      <c r="AG33" s="28">
        <f t="shared" si="7"/>
        <v>32605453</v>
      </c>
      <c r="AH33" s="28">
        <f t="shared" si="14"/>
        <v>1976672</v>
      </c>
      <c r="AI33" s="28">
        <f t="shared" si="15"/>
        <v>148976</v>
      </c>
      <c r="AJ33" s="28">
        <f t="shared" si="16"/>
        <v>72362</v>
      </c>
      <c r="AK33" s="37">
        <f t="shared" si="8"/>
        <v>34803463</v>
      </c>
      <c r="AL33" s="34"/>
      <c r="AM33" s="34"/>
      <c r="AN33" s="34"/>
    </row>
    <row r="34" spans="1:40" ht="18.600000000000001" customHeight="1" x14ac:dyDescent="0.25">
      <c r="A34" s="54"/>
      <c r="B34" s="36">
        <f>+DATE(YEAR(B33),MONTH(B33)+1,1)</f>
        <v>45261</v>
      </c>
      <c r="C34" s="26">
        <v>108982</v>
      </c>
      <c r="D34" s="26">
        <v>2857</v>
      </c>
      <c r="E34" s="27">
        <v>25</v>
      </c>
      <c r="F34" s="26">
        <v>124</v>
      </c>
      <c r="G34" s="10">
        <f t="shared" si="0"/>
        <v>111988</v>
      </c>
      <c r="H34" s="49">
        <v>665979.91890000005</v>
      </c>
      <c r="I34" s="49">
        <v>83506.096000000005</v>
      </c>
      <c r="J34" s="26">
        <v>11588.25</v>
      </c>
      <c r="K34" s="26">
        <v>3097.9949999999999</v>
      </c>
      <c r="L34" s="10">
        <f t="shared" si="1"/>
        <v>764172.25990000006</v>
      </c>
      <c r="M34" s="3">
        <v>103291</v>
      </c>
      <c r="N34" s="3">
        <v>2687</v>
      </c>
      <c r="O34" s="3">
        <v>24</v>
      </c>
      <c r="P34" s="3">
        <v>121</v>
      </c>
      <c r="Q34" s="10">
        <f t="shared" si="10"/>
        <v>106123</v>
      </c>
      <c r="R34" s="49">
        <v>35521064.777000003</v>
      </c>
      <c r="S34" s="26">
        <v>2183005.3470000001</v>
      </c>
      <c r="T34" s="26">
        <v>131697.79999999999</v>
      </c>
      <c r="U34" s="26">
        <v>93353</v>
      </c>
      <c r="V34" s="10">
        <f t="shared" si="11"/>
        <v>37929120.924000002</v>
      </c>
      <c r="W34" s="26">
        <v>52202880</v>
      </c>
      <c r="X34" s="26">
        <v>16102479</v>
      </c>
      <c r="Y34" s="26">
        <v>7509247</v>
      </c>
      <c r="Z34" s="26">
        <v>394765</v>
      </c>
      <c r="AA34" s="10">
        <f t="shared" si="12"/>
        <v>76209371</v>
      </c>
      <c r="AB34" s="26">
        <v>20826621</v>
      </c>
      <c r="AC34" s="26">
        <v>14220360</v>
      </c>
      <c r="AD34" s="26">
        <v>7366329</v>
      </c>
      <c r="AE34" s="26">
        <v>325595</v>
      </c>
      <c r="AF34" s="10">
        <f t="shared" si="13"/>
        <v>42738905</v>
      </c>
      <c r="AG34" s="28">
        <f t="shared" si="7"/>
        <v>31376259</v>
      </c>
      <c r="AH34" s="28">
        <f t="shared" si="14"/>
        <v>1882119</v>
      </c>
      <c r="AI34" s="28">
        <f t="shared" si="15"/>
        <v>142918</v>
      </c>
      <c r="AJ34" s="28">
        <f t="shared" si="16"/>
        <v>69170</v>
      </c>
      <c r="AK34" s="37">
        <f t="shared" si="8"/>
        <v>33470466</v>
      </c>
      <c r="AL34" s="34"/>
      <c r="AM34" s="34"/>
      <c r="AN34" s="34"/>
    </row>
    <row r="35" spans="1:40" ht="15.75" x14ac:dyDescent="0.25">
      <c r="A35" s="54"/>
      <c r="B35" s="36">
        <f>+DATE(YEAR(B34),MONTH(B34)+1,1)</f>
        <v>45292</v>
      </c>
      <c r="C35" s="26">
        <v>110602</v>
      </c>
      <c r="D35" s="26">
        <v>2900</v>
      </c>
      <c r="E35" s="27">
        <v>25</v>
      </c>
      <c r="F35" s="26">
        <v>124</v>
      </c>
      <c r="G35" s="10">
        <f t="shared" si="0"/>
        <v>113651</v>
      </c>
      <c r="H35" s="49">
        <v>677415.41890000005</v>
      </c>
      <c r="I35" s="49">
        <v>84374.794999999998</v>
      </c>
      <c r="J35" s="26">
        <v>11588.25</v>
      </c>
      <c r="K35" s="26">
        <v>3097.9949999999999</v>
      </c>
      <c r="L35" s="10">
        <f t="shared" si="1"/>
        <v>776476.45890000009</v>
      </c>
      <c r="M35" s="3">
        <v>105506</v>
      </c>
      <c r="N35" s="3">
        <v>2792</v>
      </c>
      <c r="O35" s="3">
        <v>24</v>
      </c>
      <c r="P35" s="3">
        <v>122</v>
      </c>
      <c r="Q35" s="10">
        <f t="shared" si="10"/>
        <v>108444</v>
      </c>
      <c r="R35" s="49">
        <v>35888005.844999999</v>
      </c>
      <c r="S35" s="26">
        <v>2489583.892</v>
      </c>
      <c r="T35" s="26">
        <v>135943.4</v>
      </c>
      <c r="U35" s="26">
        <v>83880</v>
      </c>
      <c r="V35" s="10">
        <f>SUM(R35:U35)</f>
        <v>38597413.136999995</v>
      </c>
      <c r="W35" s="26">
        <v>45917632</v>
      </c>
      <c r="X35" s="26">
        <v>14906044</v>
      </c>
      <c r="Y35" s="26">
        <v>7151373</v>
      </c>
      <c r="Z35" s="26">
        <v>406804</v>
      </c>
      <c r="AA35" s="10">
        <f>SUM(W35:Z35)</f>
        <v>68381853</v>
      </c>
      <c r="AB35" s="26">
        <v>16232153</v>
      </c>
      <c r="AC35" s="26">
        <v>12882918</v>
      </c>
      <c r="AD35" s="26">
        <v>7011470</v>
      </c>
      <c r="AE35" s="26">
        <v>338501</v>
      </c>
      <c r="AF35" s="10">
        <f>SUM(AB35:AE35)</f>
        <v>36465042</v>
      </c>
      <c r="AG35" s="28">
        <f t="shared" si="7"/>
        <v>29685479</v>
      </c>
      <c r="AH35" s="28">
        <f t="shared" si="14"/>
        <v>2023126</v>
      </c>
      <c r="AI35" s="28">
        <f t="shared" si="15"/>
        <v>139903</v>
      </c>
      <c r="AJ35" s="28">
        <f t="shared" si="16"/>
        <v>68303</v>
      </c>
      <c r="AK35" s="37">
        <f t="shared" si="8"/>
        <v>31916811</v>
      </c>
      <c r="AL35" s="34"/>
      <c r="AM35" s="34"/>
      <c r="AN35" s="34"/>
    </row>
    <row r="36" spans="1:40" ht="15.75" x14ac:dyDescent="0.25">
      <c r="A36" s="54"/>
      <c r="B36" s="36">
        <f>+DATE(YEAR(B35),MONTH(B35)+1,1)</f>
        <v>45323</v>
      </c>
      <c r="C36" s="26">
        <v>112900</v>
      </c>
      <c r="D36" s="26">
        <v>2942</v>
      </c>
      <c r="E36" s="27">
        <v>24</v>
      </c>
      <c r="F36" s="26">
        <v>124</v>
      </c>
      <c r="G36" s="10">
        <f t="shared" si="0"/>
        <v>115990</v>
      </c>
      <c r="H36" s="49">
        <v>693526.73389999999</v>
      </c>
      <c r="I36" s="49">
        <v>84761.554000000004</v>
      </c>
      <c r="J36" s="26">
        <v>11443.25</v>
      </c>
      <c r="K36" s="26">
        <v>3093.395</v>
      </c>
      <c r="L36" s="10">
        <f t="shared" si="1"/>
        <v>792824.93290000001</v>
      </c>
      <c r="M36" s="3">
        <v>107703</v>
      </c>
      <c r="N36" s="3">
        <v>2817</v>
      </c>
      <c r="O36" s="3">
        <v>23</v>
      </c>
      <c r="P36" s="3">
        <v>121</v>
      </c>
      <c r="Q36" s="10">
        <f t="shared" si="10"/>
        <v>110664</v>
      </c>
      <c r="R36" s="49">
        <v>39736532.758000001</v>
      </c>
      <c r="S36" s="26">
        <v>2557660.7930000001</v>
      </c>
      <c r="T36" s="26">
        <v>133730.20000000001</v>
      </c>
      <c r="U36" s="26">
        <v>82045</v>
      </c>
      <c r="V36" s="10">
        <f t="shared" ref="V36:V52" si="18">SUM(R36:U36)</f>
        <v>42509968.751000002</v>
      </c>
      <c r="W36" s="26">
        <v>45367660</v>
      </c>
      <c r="X36" s="26">
        <v>15349440</v>
      </c>
      <c r="Y36" s="26">
        <v>2828993</v>
      </c>
      <c r="Z36" s="26">
        <v>418784</v>
      </c>
      <c r="AA36" s="10">
        <f>SUM(W36:Z36)</f>
        <v>63964877</v>
      </c>
      <c r="AB36" s="26">
        <v>13842543</v>
      </c>
      <c r="AC36" s="26">
        <v>13124430</v>
      </c>
      <c r="AD36" s="26">
        <v>2693283</v>
      </c>
      <c r="AE36" s="26">
        <v>348226</v>
      </c>
      <c r="AF36" s="10">
        <f>SUM(AB36:AE36)</f>
        <v>30008482</v>
      </c>
      <c r="AG36" s="28">
        <f t="shared" si="7"/>
        <v>31525117</v>
      </c>
      <c r="AH36" s="28">
        <f t="shared" si="14"/>
        <v>2225010</v>
      </c>
      <c r="AI36" s="28">
        <f t="shared" si="15"/>
        <v>135710</v>
      </c>
      <c r="AJ36" s="28">
        <f t="shared" si="16"/>
        <v>70558</v>
      </c>
      <c r="AK36" s="37">
        <f t="shared" si="8"/>
        <v>33956395</v>
      </c>
      <c r="AL36" s="34"/>
      <c r="AM36" s="34"/>
      <c r="AN36" s="34"/>
    </row>
    <row r="37" spans="1:40" ht="15.75" x14ac:dyDescent="0.25">
      <c r="A37" s="54"/>
      <c r="B37" s="36">
        <f>+DATE(YEAR(B36),MONTH(B36)+1,1)</f>
        <v>45352</v>
      </c>
      <c r="C37" s="26">
        <v>115671</v>
      </c>
      <c r="D37" s="26">
        <v>3015</v>
      </c>
      <c r="E37" s="26">
        <v>24</v>
      </c>
      <c r="F37" s="26">
        <v>124</v>
      </c>
      <c r="G37" s="10">
        <f t="shared" si="0"/>
        <v>118834</v>
      </c>
      <c r="H37" s="49">
        <v>712558.93590000004</v>
      </c>
      <c r="I37" s="49">
        <v>86208.031000000003</v>
      </c>
      <c r="J37" s="26">
        <v>11443.25</v>
      </c>
      <c r="K37" s="26">
        <v>3113.395</v>
      </c>
      <c r="L37" s="10">
        <f t="shared" si="1"/>
        <v>813323.61190000002</v>
      </c>
      <c r="M37" s="3">
        <v>110850</v>
      </c>
      <c r="N37" s="3">
        <v>2873</v>
      </c>
      <c r="O37" s="3">
        <v>23</v>
      </c>
      <c r="P37" s="3">
        <v>120</v>
      </c>
      <c r="Q37" s="10">
        <f t="shared" si="10"/>
        <v>113866</v>
      </c>
      <c r="R37" s="49">
        <v>49776229.670999996</v>
      </c>
      <c r="S37" s="26">
        <v>3237350.7059999998</v>
      </c>
      <c r="T37" s="26">
        <v>133784.4</v>
      </c>
      <c r="U37" s="26">
        <v>97304</v>
      </c>
      <c r="V37" s="10">
        <f t="shared" si="18"/>
        <v>53244668.776999995</v>
      </c>
      <c r="W37" s="26">
        <v>45590122</v>
      </c>
      <c r="X37" s="26">
        <v>14829196</v>
      </c>
      <c r="Y37" s="26">
        <v>2639016</v>
      </c>
      <c r="Z37" s="26">
        <v>382912</v>
      </c>
      <c r="AA37" s="10">
        <f>SUM(W37:Z37)</f>
        <v>63441246</v>
      </c>
      <c r="AB37" s="26">
        <v>10368004</v>
      </c>
      <c r="AC37" s="26">
        <v>12186130</v>
      </c>
      <c r="AD37" s="26">
        <v>2505672</v>
      </c>
      <c r="AE37" s="26">
        <v>307394</v>
      </c>
      <c r="AF37" s="10">
        <f>SUM(AB37:AE37)</f>
        <v>25367200</v>
      </c>
      <c r="AG37" s="28">
        <f t="shared" si="7"/>
        <v>35222118</v>
      </c>
      <c r="AH37" s="28">
        <f t="shared" si="14"/>
        <v>2643066</v>
      </c>
      <c r="AI37" s="28">
        <f t="shared" si="15"/>
        <v>133344</v>
      </c>
      <c r="AJ37" s="28">
        <f t="shared" si="16"/>
        <v>75518</v>
      </c>
      <c r="AK37" s="37">
        <f t="shared" si="8"/>
        <v>38074046</v>
      </c>
      <c r="AL37" s="34"/>
      <c r="AM37" s="34"/>
      <c r="AN37" s="34"/>
    </row>
    <row r="38" spans="1:40" ht="15.75" x14ac:dyDescent="0.25">
      <c r="A38" s="54"/>
      <c r="B38" s="36">
        <f>+DATE(YEAR(B37),MONTH(B37)+1,1)</f>
        <v>45383</v>
      </c>
      <c r="C38" s="26">
        <v>118114</v>
      </c>
      <c r="D38" s="26">
        <v>3107</v>
      </c>
      <c r="E38" s="26">
        <v>24</v>
      </c>
      <c r="F38" s="26">
        <v>125</v>
      </c>
      <c r="G38" s="10">
        <f t="shared" si="0"/>
        <v>121370</v>
      </c>
      <c r="H38" s="49">
        <v>729473.09589999996</v>
      </c>
      <c r="I38" s="49">
        <v>87532.739000000001</v>
      </c>
      <c r="J38" s="26">
        <v>11443.25</v>
      </c>
      <c r="K38" s="26">
        <v>3122.1790000000001</v>
      </c>
      <c r="L38" s="10">
        <f t="shared" si="1"/>
        <v>831571.2638999999</v>
      </c>
      <c r="M38" s="3">
        <v>113501</v>
      </c>
      <c r="N38" s="3">
        <v>2960</v>
      </c>
      <c r="O38" s="3">
        <v>23</v>
      </c>
      <c r="P38" s="3">
        <v>120</v>
      </c>
      <c r="Q38" s="10">
        <f t="shared" si="10"/>
        <v>116604</v>
      </c>
      <c r="R38" s="49">
        <v>58174390.935000002</v>
      </c>
      <c r="S38" s="26">
        <v>3635866.54</v>
      </c>
      <c r="T38" s="26">
        <v>173226</v>
      </c>
      <c r="U38" s="26">
        <v>107410</v>
      </c>
      <c r="V38" s="10">
        <f t="shared" si="18"/>
        <v>62090893.475000001</v>
      </c>
      <c r="W38" s="26">
        <v>52040689</v>
      </c>
      <c r="X38" s="26">
        <v>15976890</v>
      </c>
      <c r="Y38" s="26">
        <v>2559929</v>
      </c>
      <c r="Z38" s="26">
        <v>401057</v>
      </c>
      <c r="AA38" s="10">
        <f t="shared" ref="AA38:AA52" si="19">SUM(W38:Z38)</f>
        <v>70978565</v>
      </c>
      <c r="AB38" s="26">
        <v>11166572</v>
      </c>
      <c r="AC38" s="26">
        <v>12980924</v>
      </c>
      <c r="AD38" s="26">
        <v>2394403</v>
      </c>
      <c r="AE38" s="26">
        <v>312583</v>
      </c>
      <c r="AF38" s="10">
        <f t="shared" ref="AF38:AF52" si="20">SUM(AB38:AE38)</f>
        <v>26854482</v>
      </c>
      <c r="AG38" s="28">
        <f t="shared" ref="AG38" si="21">W38-AB38</f>
        <v>40874117</v>
      </c>
      <c r="AH38" s="28">
        <f t="shared" ref="AH38" si="22">X38-AC38</f>
        <v>2995966</v>
      </c>
      <c r="AI38" s="28">
        <f t="shared" ref="AI38" si="23">Y38-AD38</f>
        <v>165526</v>
      </c>
      <c r="AJ38" s="28">
        <f t="shared" ref="AJ38" si="24">Z38-AE38</f>
        <v>88474</v>
      </c>
      <c r="AK38" s="37">
        <f t="shared" ref="AK38" si="25">SUM(AG38:AJ38)</f>
        <v>44124083</v>
      </c>
      <c r="AL38" s="34"/>
      <c r="AM38" s="34"/>
      <c r="AN38" s="34"/>
    </row>
    <row r="39" spans="1:40" ht="15.75" x14ac:dyDescent="0.25">
      <c r="A39" s="54"/>
      <c r="B39" s="36">
        <v>45413</v>
      </c>
      <c r="C39" s="26">
        <v>121195</v>
      </c>
      <c r="D39" s="26">
        <v>3212</v>
      </c>
      <c r="E39" s="26">
        <v>24</v>
      </c>
      <c r="F39" s="26">
        <v>126</v>
      </c>
      <c r="G39" s="10">
        <f t="shared" si="0"/>
        <v>124557</v>
      </c>
      <c r="H39" s="49">
        <v>750500.98389999999</v>
      </c>
      <c r="I39" s="49">
        <v>89306.308999999994</v>
      </c>
      <c r="J39" s="26">
        <v>11443.25</v>
      </c>
      <c r="K39" s="26">
        <v>3134.1790000000001</v>
      </c>
      <c r="L39" s="10">
        <f t="shared" si="1"/>
        <v>854384.7219</v>
      </c>
      <c r="M39" s="3">
        <v>116070</v>
      </c>
      <c r="N39" s="3">
        <v>3054</v>
      </c>
      <c r="O39" s="3">
        <v>24</v>
      </c>
      <c r="P39" s="3">
        <v>121</v>
      </c>
      <c r="Q39" s="10">
        <f t="shared" si="10"/>
        <v>119269</v>
      </c>
      <c r="R39" s="49">
        <v>48498417.994999997</v>
      </c>
      <c r="S39" s="26">
        <v>2909732.7510000002</v>
      </c>
      <c r="T39" s="26">
        <v>149754.6</v>
      </c>
      <c r="U39" s="26">
        <v>97904</v>
      </c>
      <c r="V39" s="10">
        <f t="shared" si="18"/>
        <v>51655809.346000001</v>
      </c>
      <c r="W39" s="26">
        <v>55027137</v>
      </c>
      <c r="X39" s="26">
        <v>16707696</v>
      </c>
      <c r="Y39" s="26">
        <v>2881508</v>
      </c>
      <c r="Z39" s="26">
        <v>399054</v>
      </c>
      <c r="AA39" s="10">
        <f t="shared" si="19"/>
        <v>75015395</v>
      </c>
      <c r="AB39" s="26">
        <v>15091470</v>
      </c>
      <c r="AC39" s="26">
        <v>14047830</v>
      </c>
      <c r="AD39" s="26">
        <v>2732853</v>
      </c>
      <c r="AE39" s="26">
        <v>315748</v>
      </c>
      <c r="AF39" s="10">
        <f t="shared" si="20"/>
        <v>32187901</v>
      </c>
      <c r="AG39" s="28">
        <f t="shared" ref="AG39:AG40" si="26">W39-AB39</f>
        <v>39935667</v>
      </c>
      <c r="AH39" s="28">
        <f t="shared" ref="AH39:AH40" si="27">X39-AC39</f>
        <v>2659866</v>
      </c>
      <c r="AI39" s="28">
        <f t="shared" ref="AI39:AI40" si="28">Y39-AD39</f>
        <v>148655</v>
      </c>
      <c r="AJ39" s="28">
        <f t="shared" ref="AJ39:AJ40" si="29">Z39-AE39</f>
        <v>83306</v>
      </c>
      <c r="AK39" s="37">
        <f t="shared" ref="AK39:AK40" si="30">SUM(AG39:AJ39)</f>
        <v>42827494</v>
      </c>
      <c r="AL39" s="34"/>
      <c r="AM39" s="34"/>
      <c r="AN39" s="34"/>
    </row>
    <row r="40" spans="1:40" ht="15.75" x14ac:dyDescent="0.25">
      <c r="A40" s="54"/>
      <c r="B40" s="36">
        <f>+DATE(YEAR(B39),MONTH(B39)+1,1)</f>
        <v>45444</v>
      </c>
      <c r="C40" s="26">
        <v>124096</v>
      </c>
      <c r="D40" s="26">
        <v>3311</v>
      </c>
      <c r="E40" s="26">
        <v>24</v>
      </c>
      <c r="F40" s="26">
        <v>126</v>
      </c>
      <c r="G40" s="10">
        <f t="shared" si="0"/>
        <v>127557</v>
      </c>
      <c r="H40" s="49">
        <v>771565.58490000002</v>
      </c>
      <c r="I40" s="49">
        <v>92796.678</v>
      </c>
      <c r="J40" s="26">
        <v>11443.25</v>
      </c>
      <c r="K40" s="26">
        <v>3134.1790000000001</v>
      </c>
      <c r="L40" s="10">
        <f t="shared" si="1"/>
        <v>878939.69189999998</v>
      </c>
      <c r="M40" s="3">
        <v>119188</v>
      </c>
      <c r="N40" s="3">
        <v>3159</v>
      </c>
      <c r="O40" s="3">
        <v>24</v>
      </c>
      <c r="P40" s="3">
        <v>121</v>
      </c>
      <c r="Q40" s="10">
        <f t="shared" si="10"/>
        <v>122492</v>
      </c>
      <c r="R40" s="49">
        <v>50144499.105999999</v>
      </c>
      <c r="S40" s="26">
        <v>3008260.9750000001</v>
      </c>
      <c r="T40" s="26">
        <v>119634.8</v>
      </c>
      <c r="U40" s="26">
        <v>108917</v>
      </c>
      <c r="V40" s="10">
        <f t="shared" si="18"/>
        <v>53381311.880999997</v>
      </c>
      <c r="W40" s="26">
        <v>73177800</v>
      </c>
      <c r="X40" s="26">
        <v>18001706</v>
      </c>
      <c r="Y40" s="26">
        <v>2791715</v>
      </c>
      <c r="Z40" s="26">
        <v>407542</v>
      </c>
      <c r="AA40" s="10">
        <f t="shared" si="19"/>
        <v>94378763</v>
      </c>
      <c r="AB40" s="26">
        <v>25447598</v>
      </c>
      <c r="AC40" s="26">
        <v>15242803</v>
      </c>
      <c r="AD40" s="26">
        <v>2676700</v>
      </c>
      <c r="AE40" s="26">
        <v>321878</v>
      </c>
      <c r="AF40" s="10">
        <f t="shared" si="20"/>
        <v>43688979</v>
      </c>
      <c r="AG40" s="28">
        <f t="shared" si="26"/>
        <v>47730202</v>
      </c>
      <c r="AH40" s="28">
        <f t="shared" si="27"/>
        <v>2758903</v>
      </c>
      <c r="AI40" s="28">
        <f t="shared" si="28"/>
        <v>115015</v>
      </c>
      <c r="AJ40" s="28">
        <f t="shared" si="29"/>
        <v>85664</v>
      </c>
      <c r="AK40" s="37">
        <f t="shared" si="30"/>
        <v>50689784</v>
      </c>
      <c r="AL40" s="34"/>
      <c r="AM40" s="34"/>
      <c r="AN40" s="34"/>
    </row>
    <row r="41" spans="1:40" ht="15.75" x14ac:dyDescent="0.25">
      <c r="A41" s="54"/>
      <c r="B41" s="36">
        <f t="shared" ref="B41:B52" si="31">+DATE(YEAR(B40),MONTH(B40)+1,1)</f>
        <v>45474</v>
      </c>
      <c r="C41" s="26">
        <v>126456</v>
      </c>
      <c r="D41" s="26">
        <v>3356</v>
      </c>
      <c r="E41" s="26">
        <v>26</v>
      </c>
      <c r="F41" s="26">
        <v>124</v>
      </c>
      <c r="G41" s="10">
        <f t="shared" si="0"/>
        <v>129962</v>
      </c>
      <c r="H41" s="49">
        <v>788629.0919</v>
      </c>
      <c r="I41" s="49">
        <v>93256.232000000004</v>
      </c>
      <c r="J41" s="26">
        <v>17060.008000000002</v>
      </c>
      <c r="K41" s="26">
        <v>3097.1790000000001</v>
      </c>
      <c r="L41" s="10">
        <f t="shared" si="1"/>
        <v>902042.51089999999</v>
      </c>
      <c r="M41" s="3">
        <v>121813</v>
      </c>
      <c r="N41" s="3">
        <v>3239</v>
      </c>
      <c r="O41" s="3">
        <v>24</v>
      </c>
      <c r="P41" s="3">
        <v>120</v>
      </c>
      <c r="Q41" s="10">
        <f t="shared" si="10"/>
        <v>125196</v>
      </c>
      <c r="R41" s="49">
        <v>47551115.402999997</v>
      </c>
      <c r="S41" s="26">
        <v>2930521.523</v>
      </c>
      <c r="T41" s="26">
        <v>136165.79999999999</v>
      </c>
      <c r="U41" s="26">
        <v>92914</v>
      </c>
      <c r="V41" s="10">
        <f t="shared" si="18"/>
        <v>50710716.725999996</v>
      </c>
      <c r="W41" s="26">
        <v>74209408</v>
      </c>
      <c r="X41" s="26">
        <v>18096742</v>
      </c>
      <c r="Y41" s="26">
        <v>2871822</v>
      </c>
      <c r="Z41" s="26">
        <v>388459</v>
      </c>
      <c r="AA41" s="10">
        <f t="shared" si="19"/>
        <v>95566431</v>
      </c>
      <c r="AB41" s="26">
        <v>33200853</v>
      </c>
      <c r="AC41" s="26">
        <v>16799386</v>
      </c>
      <c r="AD41" s="26">
        <v>2737636</v>
      </c>
      <c r="AE41" s="26">
        <v>315288</v>
      </c>
      <c r="AF41" s="10">
        <f t="shared" si="20"/>
        <v>53053163</v>
      </c>
      <c r="AG41" s="28">
        <f t="shared" ref="AG41:AG46" si="32">W41-AB41</f>
        <v>41008555</v>
      </c>
      <c r="AH41" s="28">
        <f t="shared" ref="AH41:AH46" si="33">X41-AC41</f>
        <v>1297356</v>
      </c>
      <c r="AI41" s="28">
        <f t="shared" ref="AI41:AI46" si="34">Y41-AD41</f>
        <v>134186</v>
      </c>
      <c r="AJ41" s="28">
        <f t="shared" ref="AJ41:AJ46" si="35">Z41-AE41</f>
        <v>73171</v>
      </c>
      <c r="AK41" s="37">
        <f t="shared" ref="AK41:AK52" si="36">SUM(AG41:AJ41)</f>
        <v>42513268</v>
      </c>
      <c r="AL41" s="34"/>
      <c r="AM41" s="34"/>
      <c r="AN41" s="34"/>
    </row>
    <row r="42" spans="1:40" ht="15.75" x14ac:dyDescent="0.25">
      <c r="A42" s="54"/>
      <c r="B42" s="36">
        <f t="shared" si="31"/>
        <v>45505</v>
      </c>
      <c r="C42" s="26">
        <v>128706</v>
      </c>
      <c r="D42" s="26">
        <v>3397</v>
      </c>
      <c r="E42" s="26">
        <v>26</v>
      </c>
      <c r="F42" s="26">
        <v>125</v>
      </c>
      <c r="G42" s="10">
        <f t="shared" si="0"/>
        <v>132254</v>
      </c>
      <c r="H42" s="49">
        <v>805466.56389999995</v>
      </c>
      <c r="I42" s="49">
        <v>93902.600999999995</v>
      </c>
      <c r="J42" s="26">
        <v>17060.008000000002</v>
      </c>
      <c r="K42" s="26">
        <v>3109.1790000000001</v>
      </c>
      <c r="L42" s="10">
        <f t="shared" si="1"/>
        <v>919538.35190000001</v>
      </c>
      <c r="M42" s="3">
        <v>123766</v>
      </c>
      <c r="N42" s="3">
        <v>3278</v>
      </c>
      <c r="O42" s="3">
        <v>24</v>
      </c>
      <c r="P42" s="3">
        <v>121</v>
      </c>
      <c r="Q42" s="10">
        <f t="shared" si="10"/>
        <v>127189</v>
      </c>
      <c r="R42" s="49">
        <v>50740242.077</v>
      </c>
      <c r="S42" s="26">
        <v>4893089.51</v>
      </c>
      <c r="T42" s="26">
        <v>353247</v>
      </c>
      <c r="U42" s="26">
        <v>155363</v>
      </c>
      <c r="V42" s="10">
        <f t="shared" si="18"/>
        <v>56141941.586999997</v>
      </c>
      <c r="W42" s="26">
        <v>75194943</v>
      </c>
      <c r="X42" s="26">
        <v>18569313</v>
      </c>
      <c r="Y42" s="26">
        <v>3834832</v>
      </c>
      <c r="Z42" s="26">
        <v>389440</v>
      </c>
      <c r="AA42" s="10">
        <f t="shared" si="19"/>
        <v>97988528</v>
      </c>
      <c r="AB42" s="26">
        <v>31531388</v>
      </c>
      <c r="AC42" s="26">
        <v>15840457</v>
      </c>
      <c r="AD42" s="26">
        <v>3484945</v>
      </c>
      <c r="AE42" s="26">
        <v>306723</v>
      </c>
      <c r="AF42" s="10">
        <f t="shared" si="20"/>
        <v>51163513</v>
      </c>
      <c r="AG42" s="28">
        <f t="shared" si="32"/>
        <v>43663555</v>
      </c>
      <c r="AH42" s="28">
        <f t="shared" si="33"/>
        <v>2728856</v>
      </c>
      <c r="AI42" s="28">
        <f t="shared" si="34"/>
        <v>349887</v>
      </c>
      <c r="AJ42" s="28">
        <f t="shared" si="35"/>
        <v>82717</v>
      </c>
      <c r="AK42" s="37">
        <f t="shared" si="36"/>
        <v>46825015</v>
      </c>
      <c r="AL42" s="34"/>
      <c r="AM42" s="34"/>
      <c r="AN42" s="34"/>
    </row>
    <row r="43" spans="1:40" ht="15.75" x14ac:dyDescent="0.25">
      <c r="A43" s="54"/>
      <c r="B43" s="36">
        <f t="shared" si="31"/>
        <v>45536</v>
      </c>
      <c r="C43" s="26">
        <v>132061</v>
      </c>
      <c r="D43" s="26">
        <v>3468</v>
      </c>
      <c r="E43" s="26">
        <v>26</v>
      </c>
      <c r="F43" s="26">
        <v>126</v>
      </c>
      <c r="G43" s="10">
        <f t="shared" si="0"/>
        <v>135681</v>
      </c>
      <c r="H43" s="49">
        <v>831511.95290000003</v>
      </c>
      <c r="I43" s="49">
        <v>96273.384999999995</v>
      </c>
      <c r="J43" s="26">
        <v>17060.008000000002</v>
      </c>
      <c r="K43" s="26">
        <v>3114.1790000000001</v>
      </c>
      <c r="L43" s="10">
        <f t="shared" si="1"/>
        <v>947959.52490000008</v>
      </c>
      <c r="M43" s="3">
        <v>126865</v>
      </c>
      <c r="N43" s="3">
        <v>3315</v>
      </c>
      <c r="O43" s="3">
        <v>24</v>
      </c>
      <c r="P43" s="3">
        <v>121</v>
      </c>
      <c r="Q43" s="10">
        <f t="shared" si="10"/>
        <v>130325</v>
      </c>
      <c r="R43" s="49">
        <v>55083061.803999998</v>
      </c>
      <c r="S43" s="26">
        <v>4607411.8810000001</v>
      </c>
      <c r="T43" s="26">
        <v>435774.2</v>
      </c>
      <c r="U43" s="26">
        <v>138834</v>
      </c>
      <c r="V43" s="10">
        <f t="shared" si="18"/>
        <v>60265081.884999998</v>
      </c>
      <c r="W43" s="26">
        <v>78420652</v>
      </c>
      <c r="X43" s="26">
        <v>19149093</v>
      </c>
      <c r="Y43" s="26">
        <v>3946968</v>
      </c>
      <c r="Z43" s="26">
        <v>368440</v>
      </c>
      <c r="AA43" s="10">
        <f t="shared" si="19"/>
        <v>101885153</v>
      </c>
      <c r="AB43" s="26">
        <v>30284059</v>
      </c>
      <c r="AC43" s="26">
        <v>16310935</v>
      </c>
      <c r="AD43" s="26">
        <v>3515654</v>
      </c>
      <c r="AE43" s="26">
        <v>285163</v>
      </c>
      <c r="AF43" s="10">
        <f t="shared" si="20"/>
        <v>50395811</v>
      </c>
      <c r="AG43" s="28">
        <f t="shared" si="32"/>
        <v>48136593</v>
      </c>
      <c r="AH43" s="28">
        <f t="shared" si="33"/>
        <v>2838158</v>
      </c>
      <c r="AI43" s="28">
        <f t="shared" si="34"/>
        <v>431314</v>
      </c>
      <c r="AJ43" s="28">
        <f t="shared" si="35"/>
        <v>83277</v>
      </c>
      <c r="AK43" s="37">
        <f t="shared" si="36"/>
        <v>51489342</v>
      </c>
      <c r="AL43" s="34"/>
      <c r="AM43" s="34"/>
      <c r="AN43" s="34"/>
    </row>
    <row r="44" spans="1:40" ht="15.75" x14ac:dyDescent="0.25">
      <c r="A44" s="54"/>
      <c r="B44" s="36">
        <f t="shared" si="31"/>
        <v>45566</v>
      </c>
      <c r="C44" s="26">
        <v>135800</v>
      </c>
      <c r="D44" s="26">
        <v>3516</v>
      </c>
      <c r="E44" s="26">
        <v>26</v>
      </c>
      <c r="F44" s="26">
        <v>126</v>
      </c>
      <c r="G44" s="10">
        <f t="shared" si="0"/>
        <v>139468</v>
      </c>
      <c r="H44" s="49">
        <v>860250.5969</v>
      </c>
      <c r="I44" s="49">
        <v>97854.017000000007</v>
      </c>
      <c r="J44" s="26">
        <v>17060.008000000002</v>
      </c>
      <c r="K44" s="26">
        <v>3114.1790000000001</v>
      </c>
      <c r="L44" s="10">
        <f t="shared" si="1"/>
        <v>978278.80090000003</v>
      </c>
      <c r="M44" s="3">
        <v>131400</v>
      </c>
      <c r="N44" s="3">
        <v>3404</v>
      </c>
      <c r="O44" s="3">
        <v>26</v>
      </c>
      <c r="P44" s="3">
        <v>121</v>
      </c>
      <c r="Q44" s="10">
        <f t="shared" si="10"/>
        <v>134951</v>
      </c>
      <c r="R44" s="49">
        <v>54394498.066</v>
      </c>
      <c r="S44" s="26">
        <v>6531108.1890000002</v>
      </c>
      <c r="T44" s="26">
        <v>420663.8</v>
      </c>
      <c r="U44" s="26">
        <v>97641</v>
      </c>
      <c r="V44" s="10">
        <f t="shared" si="18"/>
        <v>61443911.055</v>
      </c>
      <c r="W44" s="26">
        <v>79246831</v>
      </c>
      <c r="X44" s="26">
        <v>20416821</v>
      </c>
      <c r="Y44" s="26">
        <v>3819215</v>
      </c>
      <c r="Z44" s="26">
        <v>375560</v>
      </c>
      <c r="AA44" s="10">
        <f t="shared" si="19"/>
        <v>103858427</v>
      </c>
      <c r="AB44" s="26">
        <v>31191060</v>
      </c>
      <c r="AC44" s="26">
        <v>17739207</v>
      </c>
      <c r="AD44" s="26">
        <v>3408071</v>
      </c>
      <c r="AE44" s="26">
        <v>288478</v>
      </c>
      <c r="AF44" s="10">
        <f t="shared" si="20"/>
        <v>52626816</v>
      </c>
      <c r="AG44" s="28">
        <f t="shared" si="32"/>
        <v>48055771</v>
      </c>
      <c r="AH44" s="28">
        <f t="shared" si="33"/>
        <v>2677614</v>
      </c>
      <c r="AI44" s="28">
        <f t="shared" si="34"/>
        <v>411144</v>
      </c>
      <c r="AJ44" s="28">
        <f t="shared" si="35"/>
        <v>87082</v>
      </c>
      <c r="AK44" s="37">
        <f t="shared" si="36"/>
        <v>51231611</v>
      </c>
      <c r="AL44" s="34"/>
      <c r="AM44" s="34"/>
      <c r="AN44" s="34"/>
    </row>
    <row r="45" spans="1:40" ht="15.75" x14ac:dyDescent="0.25">
      <c r="A45" s="54"/>
      <c r="B45" s="36">
        <f t="shared" si="31"/>
        <v>45597</v>
      </c>
      <c r="C45" s="26">
        <v>138900</v>
      </c>
      <c r="D45" s="26">
        <v>3573</v>
      </c>
      <c r="E45" s="26">
        <v>27</v>
      </c>
      <c r="F45" s="26">
        <v>126</v>
      </c>
      <c r="G45" s="10">
        <f t="shared" si="0"/>
        <v>142626</v>
      </c>
      <c r="H45" s="49">
        <v>884381.60490000003</v>
      </c>
      <c r="I45" s="49">
        <v>98469.544999999998</v>
      </c>
      <c r="J45" s="26">
        <v>17555.308000000001</v>
      </c>
      <c r="K45" s="26">
        <v>3114.1790000000001</v>
      </c>
      <c r="L45" s="10">
        <f t="shared" si="1"/>
        <v>1003520.6369</v>
      </c>
      <c r="M45" s="3">
        <v>134918</v>
      </c>
      <c r="N45" s="3">
        <v>3486</v>
      </c>
      <c r="O45" s="3">
        <v>27</v>
      </c>
      <c r="P45" s="3">
        <v>123</v>
      </c>
      <c r="Q45" s="10">
        <f t="shared" si="10"/>
        <v>138554</v>
      </c>
      <c r="R45" s="49">
        <v>45861889.873000003</v>
      </c>
      <c r="S45" s="26">
        <v>2799912.1230000001</v>
      </c>
      <c r="T45" s="26">
        <v>305989.40000000002</v>
      </c>
      <c r="U45" s="26">
        <v>89178</v>
      </c>
      <c r="V45" s="10">
        <f t="shared" si="18"/>
        <v>49056969.396000005</v>
      </c>
      <c r="W45" s="26">
        <v>77012043</v>
      </c>
      <c r="X45" s="26">
        <v>21446184</v>
      </c>
      <c r="Y45" s="26">
        <v>4152183</v>
      </c>
      <c r="Z45" s="26">
        <v>387174</v>
      </c>
      <c r="AA45" s="10">
        <f t="shared" si="19"/>
        <v>102997584</v>
      </c>
      <c r="AB45" s="26">
        <v>34381238</v>
      </c>
      <c r="AC45" s="26">
        <v>19161576</v>
      </c>
      <c r="AD45" s="26">
        <v>3851794</v>
      </c>
      <c r="AE45" s="26">
        <v>313053</v>
      </c>
      <c r="AF45" s="10">
        <f t="shared" si="20"/>
        <v>57707661</v>
      </c>
      <c r="AG45" s="28">
        <f t="shared" si="32"/>
        <v>42630805</v>
      </c>
      <c r="AH45" s="28">
        <f t="shared" si="33"/>
        <v>2284608</v>
      </c>
      <c r="AI45" s="28">
        <f t="shared" si="34"/>
        <v>300389</v>
      </c>
      <c r="AJ45" s="28">
        <f t="shared" si="35"/>
        <v>74121</v>
      </c>
      <c r="AK45" s="37">
        <f t="shared" si="36"/>
        <v>45289923</v>
      </c>
      <c r="AL45" s="34"/>
      <c r="AM45" s="34"/>
      <c r="AN45" s="34"/>
    </row>
    <row r="46" spans="1:40" ht="15.75" x14ac:dyDescent="0.25">
      <c r="A46" s="54"/>
      <c r="B46" s="36">
        <f t="shared" si="31"/>
        <v>45627</v>
      </c>
      <c r="C46" s="26">
        <v>141955</v>
      </c>
      <c r="D46" s="26">
        <v>3608</v>
      </c>
      <c r="E46" s="26">
        <v>27</v>
      </c>
      <c r="F46" s="26">
        <v>125</v>
      </c>
      <c r="G46" s="10">
        <f t="shared" si="0"/>
        <v>145715</v>
      </c>
      <c r="H46" s="49">
        <v>907238.45689999999</v>
      </c>
      <c r="I46" s="49">
        <v>99336.558999999994</v>
      </c>
      <c r="J46" s="26">
        <v>17555.308000000001</v>
      </c>
      <c r="K46" s="26">
        <v>3089.1790000000001</v>
      </c>
      <c r="L46" s="10">
        <f t="shared" ref="L46:L52" si="37">SUM(H46:K46)</f>
        <v>1027219.5029</v>
      </c>
      <c r="M46" s="3">
        <v>137866</v>
      </c>
      <c r="N46" s="3">
        <v>3524</v>
      </c>
      <c r="O46" s="3">
        <v>27</v>
      </c>
      <c r="P46" s="3">
        <v>122</v>
      </c>
      <c r="Q46" s="10">
        <f t="shared" si="10"/>
        <v>141539</v>
      </c>
      <c r="R46" s="49">
        <v>46571935.864</v>
      </c>
      <c r="S46" s="26">
        <v>5303925.5209999997</v>
      </c>
      <c r="T46" s="26">
        <v>321422.59999999998</v>
      </c>
      <c r="U46" s="26">
        <v>90456</v>
      </c>
      <c r="V46" s="10">
        <f t="shared" si="18"/>
        <v>52287739.984999999</v>
      </c>
      <c r="W46" s="26">
        <v>68400039</v>
      </c>
      <c r="X46" s="26">
        <v>20142544</v>
      </c>
      <c r="Y46" s="26">
        <v>4054546</v>
      </c>
      <c r="Z46" s="26">
        <v>365928</v>
      </c>
      <c r="AA46" s="10">
        <f t="shared" si="19"/>
        <v>92963057</v>
      </c>
      <c r="AB46" s="26">
        <v>27297469</v>
      </c>
      <c r="AC46" s="26">
        <v>17640408</v>
      </c>
      <c r="AD46" s="26">
        <v>3741063</v>
      </c>
      <c r="AE46" s="26">
        <v>292078</v>
      </c>
      <c r="AF46" s="10">
        <f t="shared" si="20"/>
        <v>48971018</v>
      </c>
      <c r="AG46" s="28">
        <f t="shared" si="32"/>
        <v>41102570</v>
      </c>
      <c r="AH46" s="28">
        <f t="shared" si="33"/>
        <v>2502136</v>
      </c>
      <c r="AI46" s="28">
        <f t="shared" si="34"/>
        <v>313483</v>
      </c>
      <c r="AJ46" s="28">
        <f t="shared" si="35"/>
        <v>73850</v>
      </c>
      <c r="AK46" s="37">
        <f t="shared" si="36"/>
        <v>43992039</v>
      </c>
      <c r="AL46" s="34"/>
      <c r="AM46" s="34"/>
      <c r="AN46" s="34"/>
    </row>
    <row r="47" spans="1:40" ht="15.75" x14ac:dyDescent="0.25">
      <c r="A47" s="54"/>
      <c r="B47" s="36">
        <f t="shared" si="31"/>
        <v>45658</v>
      </c>
      <c r="C47" s="26">
        <v>145608</v>
      </c>
      <c r="D47" s="26">
        <v>3641</v>
      </c>
      <c r="E47" s="26">
        <v>27</v>
      </c>
      <c r="F47" s="26">
        <v>124</v>
      </c>
      <c r="G47" s="10">
        <f t="shared" si="0"/>
        <v>149400</v>
      </c>
      <c r="H47" s="49">
        <v>934194.85690000001</v>
      </c>
      <c r="I47" s="49">
        <v>99958.971999999994</v>
      </c>
      <c r="J47" s="49">
        <v>17555.308000000001</v>
      </c>
      <c r="K47" s="49">
        <v>3064.1790000000001</v>
      </c>
      <c r="L47" s="10">
        <f t="shared" si="37"/>
        <v>1054773.3159</v>
      </c>
      <c r="M47" s="3">
        <v>140509</v>
      </c>
      <c r="N47" s="3">
        <v>3544</v>
      </c>
      <c r="O47" s="3">
        <v>26</v>
      </c>
      <c r="P47" s="3">
        <v>122</v>
      </c>
      <c r="Q47" s="10">
        <f t="shared" si="10"/>
        <v>144201</v>
      </c>
      <c r="R47" s="26">
        <v>43340727.732000001</v>
      </c>
      <c r="S47" s="26">
        <v>4337069.3389999997</v>
      </c>
      <c r="T47" s="26">
        <v>226641</v>
      </c>
      <c r="U47" s="26">
        <v>78093</v>
      </c>
      <c r="V47" s="10">
        <f t="shared" si="18"/>
        <v>47982531.071000002</v>
      </c>
      <c r="W47" s="26">
        <v>62331929</v>
      </c>
      <c r="X47" s="26">
        <v>18185225</v>
      </c>
      <c r="Y47" s="26">
        <v>3579350</v>
      </c>
      <c r="Z47" s="26">
        <v>355670</v>
      </c>
      <c r="AA47" s="10">
        <f t="shared" si="19"/>
        <v>84452174</v>
      </c>
      <c r="AB47" s="26">
        <v>24373142</v>
      </c>
      <c r="AC47" s="26">
        <v>15889138</v>
      </c>
      <c r="AD47" s="26">
        <v>3351769</v>
      </c>
      <c r="AE47" s="26">
        <v>287173</v>
      </c>
      <c r="AF47" s="10">
        <f t="shared" si="20"/>
        <v>43901222</v>
      </c>
      <c r="AG47" s="28">
        <f t="shared" ref="AG47:AG52" si="38">W47-AB47</f>
        <v>37958787</v>
      </c>
      <c r="AH47" s="28">
        <f t="shared" ref="AH47:AH52" si="39">X47-AC47</f>
        <v>2296087</v>
      </c>
      <c r="AI47" s="28">
        <f t="shared" ref="AI47:AI52" si="40">Y47-AD47</f>
        <v>227581</v>
      </c>
      <c r="AJ47" s="28">
        <f t="shared" ref="AJ47:AJ52" si="41">Z47-AE47</f>
        <v>68497</v>
      </c>
      <c r="AK47" s="37">
        <f t="shared" si="36"/>
        <v>40550952</v>
      </c>
      <c r="AL47" s="34"/>
      <c r="AM47" s="34"/>
      <c r="AN47" s="34"/>
    </row>
    <row r="48" spans="1:40" ht="15.75" x14ac:dyDescent="0.25">
      <c r="A48" s="54"/>
      <c r="B48" s="36">
        <f t="shared" si="31"/>
        <v>45689</v>
      </c>
      <c r="C48" s="26">
        <v>150532</v>
      </c>
      <c r="D48" s="26">
        <v>3712</v>
      </c>
      <c r="E48" s="26">
        <v>27</v>
      </c>
      <c r="F48" s="26">
        <v>124</v>
      </c>
      <c r="G48" s="10">
        <f t="shared" si="0"/>
        <v>154395</v>
      </c>
      <c r="H48" s="49">
        <v>973610.43389999995</v>
      </c>
      <c r="I48" s="49">
        <v>101650.04</v>
      </c>
      <c r="J48" s="49">
        <v>17555.308000000001</v>
      </c>
      <c r="K48" s="49">
        <v>3064.1790000000001</v>
      </c>
      <c r="L48" s="10">
        <f t="shared" si="37"/>
        <v>1095879.9608999998</v>
      </c>
      <c r="M48" s="3">
        <v>143026</v>
      </c>
      <c r="N48" s="3">
        <v>3576</v>
      </c>
      <c r="O48" s="3">
        <v>26</v>
      </c>
      <c r="P48" s="3">
        <v>121</v>
      </c>
      <c r="Q48" s="10">
        <f t="shared" si="10"/>
        <v>146749</v>
      </c>
      <c r="R48" s="26">
        <v>61156088.586999997</v>
      </c>
      <c r="S48" s="26">
        <v>5905324.3449999997</v>
      </c>
      <c r="T48" s="26">
        <v>148994</v>
      </c>
      <c r="U48" s="26">
        <v>88407</v>
      </c>
      <c r="V48" s="10">
        <f t="shared" si="18"/>
        <v>67298813.931999996</v>
      </c>
      <c r="W48" s="26">
        <v>59208746</v>
      </c>
      <c r="X48" s="26">
        <v>18417710</v>
      </c>
      <c r="Y48" s="26">
        <v>4101763</v>
      </c>
      <c r="Z48" s="26">
        <v>374334</v>
      </c>
      <c r="AA48" s="10">
        <f t="shared" si="19"/>
        <v>82102553</v>
      </c>
      <c r="AB48" s="26">
        <v>15258237</v>
      </c>
      <c r="AC48" s="26">
        <v>15655580</v>
      </c>
      <c r="AD48" s="26">
        <v>3956729</v>
      </c>
      <c r="AE48" s="26">
        <v>291375</v>
      </c>
      <c r="AF48" s="10">
        <f t="shared" si="20"/>
        <v>35161921</v>
      </c>
      <c r="AG48" s="28">
        <f t="shared" si="38"/>
        <v>43950509</v>
      </c>
      <c r="AH48" s="28">
        <f t="shared" si="39"/>
        <v>2762130</v>
      </c>
      <c r="AI48" s="28">
        <f t="shared" si="40"/>
        <v>145034</v>
      </c>
      <c r="AJ48" s="28">
        <f t="shared" si="41"/>
        <v>82959</v>
      </c>
      <c r="AK48" s="37">
        <f t="shared" si="36"/>
        <v>46940632</v>
      </c>
      <c r="AL48" s="34"/>
      <c r="AM48" s="34"/>
      <c r="AN48" s="34"/>
    </row>
    <row r="49" spans="1:40" ht="15.75" x14ac:dyDescent="0.25">
      <c r="A49" s="54"/>
      <c r="B49" s="36">
        <f t="shared" si="31"/>
        <v>45717</v>
      </c>
      <c r="C49" s="26">
        <v>154775</v>
      </c>
      <c r="D49" s="26">
        <v>3758</v>
      </c>
      <c r="E49" s="26">
        <v>27</v>
      </c>
      <c r="F49" s="26">
        <v>124</v>
      </c>
      <c r="G49" s="10">
        <f t="shared" si="0"/>
        <v>158684</v>
      </c>
      <c r="H49" s="49">
        <v>1021130.175</v>
      </c>
      <c r="I49" s="49">
        <v>102328.167</v>
      </c>
      <c r="J49" s="49">
        <v>17555.308000000001</v>
      </c>
      <c r="K49" s="49">
        <v>3065.6089999999999</v>
      </c>
      <c r="L49" s="10">
        <f t="shared" si="37"/>
        <v>1144079.2589999998</v>
      </c>
      <c r="M49" s="3">
        <v>147539</v>
      </c>
      <c r="N49" s="3">
        <v>3629</v>
      </c>
      <c r="O49" s="3">
        <v>27</v>
      </c>
      <c r="P49" s="3">
        <v>121</v>
      </c>
      <c r="Q49" s="10">
        <f t="shared" si="10"/>
        <v>151316</v>
      </c>
      <c r="R49" s="26">
        <v>71514608.238999993</v>
      </c>
      <c r="S49" s="26">
        <v>6046608.2889999999</v>
      </c>
      <c r="T49" s="26">
        <v>276500.59999999998</v>
      </c>
      <c r="U49" s="26">
        <v>159829</v>
      </c>
      <c r="V49" s="10">
        <f t="shared" si="18"/>
        <v>77997546.127999991</v>
      </c>
      <c r="W49" s="26">
        <v>59916823</v>
      </c>
      <c r="X49" s="26">
        <v>18147628</v>
      </c>
      <c r="Y49" s="26">
        <v>3954488</v>
      </c>
      <c r="Z49" s="26">
        <v>364373</v>
      </c>
      <c r="AA49" s="10">
        <f t="shared" si="19"/>
        <v>82383312</v>
      </c>
      <c r="AB49" s="26">
        <v>12462334</v>
      </c>
      <c r="AC49" s="26">
        <v>15061091</v>
      </c>
      <c r="AD49" s="26">
        <v>3680507</v>
      </c>
      <c r="AE49" s="26">
        <v>284616</v>
      </c>
      <c r="AF49" s="10">
        <f t="shared" si="20"/>
        <v>31488548</v>
      </c>
      <c r="AG49" s="28">
        <f t="shared" si="38"/>
        <v>47454489</v>
      </c>
      <c r="AH49" s="28">
        <f t="shared" si="39"/>
        <v>3086537</v>
      </c>
      <c r="AI49" s="28">
        <f t="shared" si="40"/>
        <v>273981</v>
      </c>
      <c r="AJ49" s="28">
        <f t="shared" si="41"/>
        <v>79757</v>
      </c>
      <c r="AK49" s="37">
        <f t="shared" si="36"/>
        <v>50894764</v>
      </c>
      <c r="AL49" s="34"/>
      <c r="AM49" s="34"/>
      <c r="AN49" s="34"/>
    </row>
    <row r="50" spans="1:40" ht="15.75" x14ac:dyDescent="0.25">
      <c r="A50" s="54"/>
      <c r="B50" s="36">
        <f t="shared" si="31"/>
        <v>45748</v>
      </c>
      <c r="C50" s="26">
        <v>158110</v>
      </c>
      <c r="D50" s="26">
        <v>3833</v>
      </c>
      <c r="E50" s="26">
        <v>28</v>
      </c>
      <c r="F50" s="26">
        <v>125</v>
      </c>
      <c r="G50" s="10">
        <f t="shared" si="0"/>
        <v>162096</v>
      </c>
      <c r="H50" s="49">
        <v>1039246.3809</v>
      </c>
      <c r="I50" s="49">
        <v>103666.041</v>
      </c>
      <c r="J50" s="49">
        <v>17613.308000000001</v>
      </c>
      <c r="K50" s="49">
        <v>3073.029</v>
      </c>
      <c r="L50" s="10">
        <f t="shared" si="37"/>
        <v>1163598.7589</v>
      </c>
      <c r="M50" s="3">
        <v>152337</v>
      </c>
      <c r="N50" s="3">
        <v>3688</v>
      </c>
      <c r="O50" s="3">
        <v>27</v>
      </c>
      <c r="P50" s="3">
        <v>121</v>
      </c>
      <c r="Q50" s="10">
        <f t="shared" si="10"/>
        <v>156173</v>
      </c>
      <c r="R50" s="26">
        <v>79529554.848000005</v>
      </c>
      <c r="S50" s="26">
        <v>7175015.9740000004</v>
      </c>
      <c r="T50" s="26">
        <v>448097.6</v>
      </c>
      <c r="U50" s="26">
        <v>99487</v>
      </c>
      <c r="V50" s="10">
        <f t="shared" si="18"/>
        <v>87252155.422000006</v>
      </c>
      <c r="W50" s="26">
        <v>64921957</v>
      </c>
      <c r="X50" s="26">
        <v>18814127</v>
      </c>
      <c r="Y50" s="26">
        <v>3871606</v>
      </c>
      <c r="Z50" s="26">
        <v>382217</v>
      </c>
      <c r="AA50" s="10">
        <f t="shared" si="19"/>
        <v>87989907</v>
      </c>
      <c r="AB50" s="26">
        <v>12644616</v>
      </c>
      <c r="AC50" s="26">
        <v>15406764</v>
      </c>
      <c r="AD50" s="26">
        <v>3423508</v>
      </c>
      <c r="AE50" s="26">
        <v>308589</v>
      </c>
      <c r="AF50" s="10">
        <f t="shared" si="20"/>
        <v>31783477</v>
      </c>
      <c r="AG50" s="28">
        <f t="shared" si="38"/>
        <v>52277341</v>
      </c>
      <c r="AH50" s="28">
        <f t="shared" si="39"/>
        <v>3407363</v>
      </c>
      <c r="AI50" s="28">
        <f t="shared" si="40"/>
        <v>448098</v>
      </c>
      <c r="AJ50" s="28">
        <f t="shared" si="41"/>
        <v>73628</v>
      </c>
      <c r="AK50" s="37">
        <f t="shared" si="36"/>
        <v>56206430</v>
      </c>
      <c r="AL50" s="34"/>
      <c r="AM50" s="34"/>
      <c r="AN50" s="34"/>
    </row>
    <row r="51" spans="1:40" ht="15.75" x14ac:dyDescent="0.25">
      <c r="A51" s="54"/>
      <c r="B51" s="36">
        <f t="shared" si="31"/>
        <v>45778</v>
      </c>
      <c r="C51" s="26">
        <v>160940</v>
      </c>
      <c r="D51" s="26">
        <v>3888</v>
      </c>
      <c r="E51" s="26">
        <v>28</v>
      </c>
      <c r="F51" s="26">
        <v>126</v>
      </c>
      <c r="G51" s="10">
        <f t="shared" si="0"/>
        <v>164982</v>
      </c>
      <c r="H51" s="49">
        <v>1065070.8229</v>
      </c>
      <c r="I51" s="49">
        <v>104811.289</v>
      </c>
      <c r="J51" s="49">
        <v>17613.308000000001</v>
      </c>
      <c r="K51" s="49">
        <v>3090.5970000000002</v>
      </c>
      <c r="L51" s="10">
        <f t="shared" si="37"/>
        <v>1190586.0169000002</v>
      </c>
      <c r="M51" s="3">
        <v>155257</v>
      </c>
      <c r="N51" s="3">
        <v>3743</v>
      </c>
      <c r="O51" s="3">
        <v>26</v>
      </c>
      <c r="P51" s="3">
        <v>123</v>
      </c>
      <c r="Q51" s="10">
        <f t="shared" si="10"/>
        <v>159149</v>
      </c>
      <c r="R51" s="26">
        <v>66963056.151000001</v>
      </c>
      <c r="S51" s="26">
        <v>3551907.75</v>
      </c>
      <c r="T51" s="26">
        <v>389201.8</v>
      </c>
      <c r="U51" s="26">
        <v>89779</v>
      </c>
      <c r="V51" s="10">
        <f t="shared" si="18"/>
        <v>70993944.70099999</v>
      </c>
      <c r="W51" s="26">
        <v>63503107</v>
      </c>
      <c r="X51" s="26">
        <v>17665582</v>
      </c>
      <c r="Y51" s="26">
        <v>3423619</v>
      </c>
      <c r="Z51" s="26">
        <v>357974</v>
      </c>
      <c r="AA51" s="10">
        <f t="shared" si="19"/>
        <v>84950282</v>
      </c>
      <c r="AB51" s="26">
        <v>14246742</v>
      </c>
      <c r="AC51" s="26">
        <v>14654980</v>
      </c>
      <c r="AD51" s="26">
        <v>3036397</v>
      </c>
      <c r="AE51" s="26">
        <v>293985</v>
      </c>
      <c r="AF51" s="10">
        <f t="shared" si="20"/>
        <v>32232104</v>
      </c>
      <c r="AG51" s="28">
        <f t="shared" si="38"/>
        <v>49256365</v>
      </c>
      <c r="AH51" s="28">
        <f t="shared" si="39"/>
        <v>3010602</v>
      </c>
      <c r="AI51" s="28">
        <f t="shared" si="40"/>
        <v>387222</v>
      </c>
      <c r="AJ51" s="28">
        <f t="shared" si="41"/>
        <v>63989</v>
      </c>
      <c r="AK51" s="37">
        <f t="shared" si="36"/>
        <v>52718178</v>
      </c>
      <c r="AL51" s="34"/>
      <c r="AM51" s="34"/>
      <c r="AN51" s="34"/>
    </row>
    <row r="52" spans="1:40" ht="15.75" x14ac:dyDescent="0.25">
      <c r="A52" s="54"/>
      <c r="B52" s="36">
        <f t="shared" si="31"/>
        <v>45809</v>
      </c>
      <c r="C52" s="26">
        <v>163894</v>
      </c>
      <c r="D52" s="26">
        <v>3936</v>
      </c>
      <c r="E52" s="26">
        <v>28</v>
      </c>
      <c r="F52" s="26">
        <v>128</v>
      </c>
      <c r="G52" s="10">
        <f t="shared" si="0"/>
        <v>167986</v>
      </c>
      <c r="H52" s="49">
        <v>1092078.0109000001</v>
      </c>
      <c r="I52" s="49">
        <v>105000.717</v>
      </c>
      <c r="J52" s="49">
        <v>17613.308000000001</v>
      </c>
      <c r="K52" s="49">
        <v>3113.277</v>
      </c>
      <c r="L52" s="10">
        <f t="shared" si="37"/>
        <v>1217805.3129</v>
      </c>
      <c r="M52" s="3">
        <v>152851</v>
      </c>
      <c r="N52" s="3">
        <v>3640</v>
      </c>
      <c r="O52" s="3">
        <v>25</v>
      </c>
      <c r="P52" s="3">
        <v>121</v>
      </c>
      <c r="Q52" s="10">
        <f t="shared" si="10"/>
        <v>156637</v>
      </c>
      <c r="R52" s="26">
        <v>71253750.358999997</v>
      </c>
      <c r="S52" s="26">
        <v>3503699.196</v>
      </c>
      <c r="T52" s="26">
        <v>587243.4</v>
      </c>
      <c r="U52" s="26">
        <v>94382</v>
      </c>
      <c r="V52" s="10">
        <f t="shared" si="18"/>
        <v>75439074.954999998</v>
      </c>
      <c r="W52" s="26">
        <v>76791847</v>
      </c>
      <c r="X52" s="26">
        <v>19224410</v>
      </c>
      <c r="Y52" s="26">
        <v>3512997</v>
      </c>
      <c r="Z52" s="26">
        <v>395723</v>
      </c>
      <c r="AA52" s="10">
        <f t="shared" si="19"/>
        <v>99924977</v>
      </c>
      <c r="AB52" s="26">
        <v>19385739</v>
      </c>
      <c r="AC52" s="26">
        <v>16145256</v>
      </c>
      <c r="AD52" s="26">
        <v>3007018</v>
      </c>
      <c r="AE52" s="26">
        <v>315799</v>
      </c>
      <c r="AF52" s="10">
        <f t="shared" si="20"/>
        <v>38853812</v>
      </c>
      <c r="AG52" s="28">
        <f t="shared" si="38"/>
        <v>57406108</v>
      </c>
      <c r="AH52" s="28">
        <f t="shared" si="39"/>
        <v>3079154</v>
      </c>
      <c r="AI52" s="28">
        <f t="shared" si="40"/>
        <v>505979</v>
      </c>
      <c r="AJ52" s="28">
        <f t="shared" si="41"/>
        <v>79924</v>
      </c>
      <c r="AK52" s="37">
        <f t="shared" si="36"/>
        <v>61071165</v>
      </c>
      <c r="AL52" s="34"/>
      <c r="AM52" s="34"/>
      <c r="AN52" s="34"/>
    </row>
    <row r="53" spans="1:40" x14ac:dyDescent="0.2">
      <c r="A53" s="34"/>
      <c r="B53" s="34"/>
      <c r="C53" s="38"/>
      <c r="D53" s="38"/>
      <c r="E53" s="38"/>
      <c r="F53" s="38"/>
      <c r="G53" s="34"/>
      <c r="H53" s="38"/>
      <c r="I53" s="38"/>
      <c r="J53" s="38"/>
      <c r="K53" s="38"/>
      <c r="L53" s="34"/>
      <c r="M53" s="26"/>
      <c r="N53" s="26"/>
      <c r="O53" s="26"/>
      <c r="P53" s="26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</row>
    <row r="54" spans="1:40" x14ac:dyDescent="0.2">
      <c r="M54" s="54"/>
      <c r="N54" s="55"/>
      <c r="O54" s="55"/>
      <c r="P54" s="55"/>
      <c r="Q54" s="55"/>
    </row>
    <row r="55" spans="1:40" x14ac:dyDescent="0.2">
      <c r="A55" s="34"/>
      <c r="B55" s="34"/>
      <c r="C55" s="34"/>
      <c r="D55" s="34"/>
      <c r="E55" s="34"/>
      <c r="F55" s="34"/>
      <c r="G55" s="34"/>
      <c r="H55" s="37"/>
      <c r="I55" s="37"/>
      <c r="J55" s="34"/>
      <c r="K55" s="34"/>
      <c r="L55" s="34"/>
      <c r="M55" s="55"/>
      <c r="N55" s="55"/>
      <c r="O55" s="55"/>
      <c r="P55" s="55"/>
      <c r="Q55" s="55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</row>
    <row r="56" spans="1:40" x14ac:dyDescent="0.2">
      <c r="A56" s="34"/>
      <c r="B56" s="34"/>
      <c r="C56" s="34"/>
      <c r="D56" s="34"/>
      <c r="E56" s="34"/>
      <c r="F56" s="34"/>
      <c r="G56" s="54"/>
      <c r="H56" s="37"/>
      <c r="I56" s="37"/>
      <c r="J56" s="34"/>
      <c r="K56" s="34"/>
      <c r="L56" s="34"/>
      <c r="M56" s="55"/>
      <c r="N56" s="55"/>
      <c r="O56" s="55"/>
      <c r="P56" s="55"/>
      <c r="Q56" s="55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</row>
    <row r="57" spans="1:40" x14ac:dyDescent="0.2">
      <c r="A57" s="34"/>
      <c r="B57" s="34"/>
      <c r="C57" s="52"/>
      <c r="D57" s="37"/>
      <c r="E57" s="37"/>
      <c r="F57" s="37"/>
      <c r="G57" s="54"/>
      <c r="H57" s="37"/>
      <c r="I57" s="37"/>
      <c r="J57" s="34"/>
      <c r="K57" s="34"/>
      <c r="L57" s="34"/>
      <c r="M57" s="55"/>
      <c r="N57" s="55"/>
      <c r="O57" s="55"/>
      <c r="P57" s="55"/>
      <c r="Q57" s="55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</row>
    <row r="58" spans="1:40" x14ac:dyDescent="0.2">
      <c r="A58" s="34"/>
      <c r="B58" s="34"/>
      <c r="C58" s="52"/>
      <c r="D58" s="37"/>
      <c r="E58" s="37"/>
      <c r="F58" s="37"/>
      <c r="G58" s="54"/>
      <c r="H58" s="37"/>
      <c r="I58" s="37"/>
      <c r="J58" s="34"/>
      <c r="K58" s="34"/>
      <c r="L58" s="34"/>
      <c r="M58" s="55"/>
      <c r="N58" s="55"/>
      <c r="O58" s="55"/>
      <c r="P58" s="55"/>
      <c r="Q58" s="55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</row>
    <row r="59" spans="1:40" x14ac:dyDescent="0.2">
      <c r="A59" s="34"/>
      <c r="B59" s="34"/>
      <c r="C59" s="52"/>
      <c r="D59" s="37"/>
      <c r="E59" s="37"/>
      <c r="F59" s="37"/>
      <c r="G59" s="54"/>
      <c r="H59" s="37"/>
      <c r="I59" s="37"/>
      <c r="J59" s="34"/>
      <c r="K59" s="34"/>
      <c r="L59" s="34"/>
      <c r="M59" s="55"/>
      <c r="N59" s="55"/>
      <c r="O59" s="55"/>
      <c r="P59" s="55"/>
      <c r="Q59" s="55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</row>
    <row r="60" spans="1:40" x14ac:dyDescent="0.2">
      <c r="A60" s="34"/>
      <c r="B60" s="34"/>
      <c r="C60" s="52"/>
      <c r="D60" s="37"/>
      <c r="E60" s="37"/>
      <c r="F60" s="37"/>
      <c r="G60" s="54"/>
      <c r="H60" s="37"/>
      <c r="I60" s="37"/>
      <c r="J60" s="34"/>
      <c r="K60" s="34"/>
      <c r="L60" s="34"/>
      <c r="M60" s="55"/>
      <c r="N60" s="55"/>
      <c r="O60" s="55"/>
      <c r="P60" s="55"/>
      <c r="Q60" s="55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</row>
    <row r="61" spans="1:40" x14ac:dyDescent="0.2">
      <c r="A61" s="34"/>
      <c r="B61" s="34"/>
      <c r="C61" s="52"/>
      <c r="D61" s="37"/>
      <c r="E61" s="37"/>
      <c r="F61" s="37"/>
      <c r="G61" s="54"/>
      <c r="H61" s="37"/>
      <c r="I61" s="34"/>
      <c r="J61" s="34"/>
      <c r="K61" s="34"/>
      <c r="L61" s="34"/>
      <c r="M61" s="55"/>
      <c r="N61" s="55"/>
      <c r="O61" s="55"/>
      <c r="P61" s="55"/>
      <c r="Q61" s="55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</row>
    <row r="62" spans="1:40" x14ac:dyDescent="0.2">
      <c r="A62" s="34"/>
      <c r="B62" s="34"/>
      <c r="C62" s="52"/>
      <c r="D62" s="37"/>
      <c r="E62" s="37"/>
      <c r="F62" s="37"/>
      <c r="G62" s="54"/>
      <c r="H62" s="37"/>
      <c r="I62" s="34"/>
      <c r="J62" s="34"/>
      <c r="K62" s="34"/>
      <c r="L62" s="34"/>
      <c r="M62" s="55"/>
      <c r="N62" s="55"/>
      <c r="O62" s="55"/>
      <c r="P62" s="55"/>
      <c r="Q62" s="55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</row>
    <row r="63" spans="1:40" x14ac:dyDescent="0.2">
      <c r="M63" s="55"/>
      <c r="N63" s="55"/>
      <c r="O63" s="55"/>
      <c r="P63" s="55"/>
      <c r="Q63" s="55"/>
    </row>
    <row r="64" spans="1:40" x14ac:dyDescent="0.2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55"/>
      <c r="N64" s="55"/>
      <c r="O64" s="55"/>
      <c r="P64" s="55"/>
      <c r="Q64" s="55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</row>
    <row r="65" spans="3:17" x14ac:dyDescent="0.2">
      <c r="C65" s="34"/>
      <c r="D65" s="34"/>
      <c r="E65" s="34"/>
      <c r="F65" s="34"/>
      <c r="G65" s="34"/>
      <c r="H65" s="34"/>
      <c r="M65" s="55"/>
      <c r="N65" s="55"/>
      <c r="O65" s="55"/>
      <c r="P65" s="55"/>
      <c r="Q65" s="55"/>
    </row>
    <row r="66" spans="3:17" x14ac:dyDescent="0.2">
      <c r="C66" s="34"/>
      <c r="D66" s="34"/>
      <c r="E66" s="34"/>
      <c r="F66" s="34"/>
      <c r="G66" s="34"/>
      <c r="H66" s="34"/>
      <c r="M66" s="55"/>
      <c r="N66" s="55"/>
      <c r="O66" s="55"/>
      <c r="P66" s="55"/>
      <c r="Q66" s="55"/>
    </row>
    <row r="67" spans="3:17" x14ac:dyDescent="0.2">
      <c r="M67" s="55"/>
      <c r="N67" s="55"/>
      <c r="O67" s="55"/>
      <c r="P67" s="55"/>
      <c r="Q67" s="55"/>
    </row>
    <row r="68" spans="3:17" x14ac:dyDescent="0.2">
      <c r="C68" s="34"/>
      <c r="D68" s="34"/>
      <c r="E68" s="34"/>
      <c r="F68" s="34"/>
      <c r="G68" s="34"/>
      <c r="H68" s="34"/>
      <c r="M68" s="55"/>
      <c r="N68" s="55"/>
      <c r="O68" s="55"/>
      <c r="P68" s="55"/>
      <c r="Q68" s="55"/>
    </row>
    <row r="69" spans="3:17" x14ac:dyDescent="0.2">
      <c r="C69" s="53"/>
      <c r="D69" s="37"/>
      <c r="E69" s="37"/>
      <c r="F69" s="34"/>
      <c r="G69" s="34"/>
      <c r="H69" s="37"/>
      <c r="M69" s="55"/>
      <c r="N69" s="55"/>
      <c r="O69" s="55"/>
      <c r="P69" s="55"/>
      <c r="Q69" s="55"/>
    </row>
    <row r="70" spans="3:17" x14ac:dyDescent="0.2">
      <c r="C70" s="53"/>
      <c r="D70" s="37"/>
      <c r="E70" s="37"/>
      <c r="F70" s="34"/>
      <c r="G70" s="34"/>
      <c r="H70" s="34"/>
      <c r="M70" s="55"/>
      <c r="N70" s="55"/>
      <c r="O70" s="55"/>
      <c r="P70" s="55"/>
      <c r="Q70" s="55"/>
    </row>
    <row r="71" spans="3:17" x14ac:dyDescent="0.2">
      <c r="C71" s="53"/>
      <c r="D71" s="37"/>
      <c r="E71" s="37"/>
      <c r="F71" s="34"/>
      <c r="G71" s="34"/>
      <c r="H71" s="34"/>
      <c r="M71" s="55"/>
      <c r="N71" s="55"/>
      <c r="O71" s="55"/>
      <c r="P71" s="55"/>
      <c r="Q71" s="55"/>
    </row>
    <row r="72" spans="3:17" x14ac:dyDescent="0.2">
      <c r="C72" s="53"/>
      <c r="D72" s="37"/>
      <c r="E72" s="37"/>
      <c r="F72" s="34"/>
      <c r="G72" s="34"/>
      <c r="H72" s="34"/>
      <c r="M72" s="55"/>
      <c r="N72" s="55"/>
      <c r="O72" s="55"/>
      <c r="P72" s="55"/>
      <c r="Q72" s="55"/>
    </row>
    <row r="73" spans="3:17" x14ac:dyDescent="0.2">
      <c r="C73" s="53"/>
      <c r="D73" s="37"/>
      <c r="E73" s="37"/>
      <c r="F73" s="34"/>
      <c r="G73" s="34"/>
      <c r="H73" s="34"/>
      <c r="M73" s="55"/>
      <c r="N73" s="55"/>
      <c r="O73" s="55"/>
      <c r="P73" s="55"/>
      <c r="Q73" s="55"/>
    </row>
    <row r="74" spans="3:17" x14ac:dyDescent="0.2">
      <c r="C74" s="53"/>
      <c r="D74" s="37"/>
      <c r="E74" s="37"/>
      <c r="F74" s="34"/>
      <c r="G74" s="34"/>
      <c r="H74" s="34"/>
      <c r="M74" s="55"/>
      <c r="N74" s="55"/>
      <c r="O74" s="55"/>
      <c r="P74" s="55"/>
      <c r="Q74" s="55"/>
    </row>
    <row r="75" spans="3:17" x14ac:dyDescent="0.2">
      <c r="M75" s="55"/>
      <c r="N75" s="55"/>
      <c r="O75" s="55"/>
      <c r="P75" s="55"/>
      <c r="Q75" s="55"/>
    </row>
    <row r="76" spans="3:17" x14ac:dyDescent="0.2">
      <c r="C76" s="34"/>
      <c r="D76" s="34"/>
      <c r="E76" s="34"/>
      <c r="F76" s="34"/>
      <c r="G76" s="34"/>
      <c r="H76" s="34"/>
      <c r="M76" s="55"/>
      <c r="N76" s="55"/>
      <c r="O76" s="55"/>
      <c r="P76" s="55"/>
      <c r="Q76" s="55"/>
    </row>
    <row r="77" spans="3:17" x14ac:dyDescent="0.2">
      <c r="C77" s="34"/>
      <c r="D77" s="37"/>
      <c r="E77" s="37"/>
      <c r="F77" s="37"/>
      <c r="G77" s="34"/>
      <c r="H77" s="34"/>
      <c r="M77" s="55"/>
      <c r="N77" s="55"/>
      <c r="O77" s="55"/>
      <c r="P77" s="55"/>
      <c r="Q77" s="55"/>
    </row>
    <row r="78" spans="3:17" x14ac:dyDescent="0.2">
      <c r="C78" s="34"/>
      <c r="D78" s="37"/>
      <c r="E78" s="37"/>
      <c r="F78" s="37"/>
      <c r="G78" s="34"/>
      <c r="H78" s="34"/>
      <c r="M78" s="55"/>
      <c r="N78" s="55"/>
      <c r="O78" s="55"/>
      <c r="P78" s="55"/>
      <c r="Q78" s="55"/>
    </row>
    <row r="79" spans="3:17" x14ac:dyDescent="0.2">
      <c r="M79" s="55"/>
      <c r="N79" s="55"/>
      <c r="O79" s="55"/>
      <c r="P79" s="55"/>
      <c r="Q79" s="55"/>
    </row>
    <row r="80" spans="3:17" x14ac:dyDescent="0.2">
      <c r="M80" s="55"/>
      <c r="N80" s="55"/>
      <c r="O80" s="55"/>
      <c r="P80" s="55"/>
      <c r="Q80" s="55"/>
    </row>
    <row r="81" spans="13:17" x14ac:dyDescent="0.2">
      <c r="M81" s="55"/>
      <c r="N81" s="55"/>
      <c r="O81" s="55"/>
      <c r="P81" s="55"/>
      <c r="Q81" s="55"/>
    </row>
    <row r="82" spans="13:17" x14ac:dyDescent="0.2">
      <c r="M82" s="55"/>
      <c r="N82" s="55"/>
      <c r="O82" s="55"/>
      <c r="P82" s="55"/>
      <c r="Q82" s="55"/>
    </row>
    <row r="83" spans="13:17" x14ac:dyDescent="0.2">
      <c r="M83" s="55"/>
      <c r="N83" s="55"/>
      <c r="O83" s="55"/>
      <c r="P83" s="55"/>
      <c r="Q83" s="55"/>
    </row>
    <row r="84" spans="13:17" x14ac:dyDescent="0.2">
      <c r="M84" s="55"/>
      <c r="N84" s="55"/>
      <c r="O84" s="55"/>
      <c r="P84" s="55"/>
      <c r="Q84" s="55"/>
    </row>
    <row r="85" spans="13:17" x14ac:dyDescent="0.2">
      <c r="M85" s="55"/>
      <c r="N85" s="55"/>
      <c r="O85" s="55"/>
      <c r="P85" s="55"/>
      <c r="Q85" s="55"/>
    </row>
    <row r="86" spans="13:17" x14ac:dyDescent="0.2">
      <c r="M86" s="55"/>
      <c r="N86" s="55"/>
      <c r="O86" s="55"/>
      <c r="P86" s="55"/>
      <c r="Q86" s="55"/>
    </row>
    <row r="87" spans="13:17" x14ac:dyDescent="0.2">
      <c r="M87" s="55"/>
      <c r="N87" s="55"/>
      <c r="O87" s="55"/>
      <c r="P87" s="55"/>
      <c r="Q87" s="55"/>
    </row>
    <row r="88" spans="13:17" x14ac:dyDescent="0.2">
      <c r="M88" s="55"/>
      <c r="N88" s="55"/>
      <c r="O88" s="55"/>
      <c r="P88" s="55"/>
      <c r="Q88" s="55"/>
    </row>
    <row r="89" spans="13:17" x14ac:dyDescent="0.2">
      <c r="M89" s="55"/>
      <c r="N89" s="55"/>
      <c r="O89" s="55"/>
      <c r="P89" s="55"/>
      <c r="Q89" s="55"/>
    </row>
    <row r="90" spans="13:17" x14ac:dyDescent="0.2">
      <c r="M90" s="55"/>
      <c r="N90" s="55"/>
      <c r="O90" s="55"/>
      <c r="P90" s="55"/>
      <c r="Q90" s="55"/>
    </row>
    <row r="91" spans="13:17" x14ac:dyDescent="0.2">
      <c r="M91" s="55"/>
      <c r="N91" s="55"/>
      <c r="O91" s="55"/>
      <c r="P91" s="55"/>
      <c r="Q91" s="55"/>
    </row>
    <row r="92" spans="13:17" x14ac:dyDescent="0.2">
      <c r="M92" s="55"/>
      <c r="N92" s="55"/>
      <c r="O92" s="55"/>
      <c r="P92" s="55"/>
      <c r="Q92" s="55"/>
    </row>
    <row r="93" spans="13:17" x14ac:dyDescent="0.2">
      <c r="M93" s="55"/>
      <c r="N93" s="55"/>
      <c r="O93" s="55"/>
      <c r="P93" s="55"/>
      <c r="Q93" s="55"/>
    </row>
    <row r="94" spans="13:17" x14ac:dyDescent="0.2">
      <c r="M94" s="55"/>
      <c r="N94" s="55"/>
      <c r="O94" s="55"/>
      <c r="P94" s="55"/>
      <c r="Q94" s="55"/>
    </row>
    <row r="95" spans="13:17" x14ac:dyDescent="0.2">
      <c r="M95" s="55"/>
      <c r="N95" s="55"/>
      <c r="O95" s="55"/>
      <c r="P95" s="55"/>
      <c r="Q95" s="55"/>
    </row>
    <row r="96" spans="13:17" x14ac:dyDescent="0.2">
      <c r="M96" s="55"/>
      <c r="N96" s="55"/>
      <c r="O96" s="55"/>
      <c r="P96" s="55"/>
      <c r="Q96" s="55"/>
    </row>
    <row r="97" spans="13:17" x14ac:dyDescent="0.2">
      <c r="M97" s="55"/>
      <c r="N97" s="55"/>
      <c r="O97" s="55"/>
      <c r="P97" s="55"/>
      <c r="Q97" s="55"/>
    </row>
    <row r="98" spans="13:17" x14ac:dyDescent="0.2">
      <c r="M98" s="55"/>
      <c r="N98" s="55"/>
      <c r="O98" s="55"/>
      <c r="P98" s="55"/>
      <c r="Q98" s="55"/>
    </row>
    <row r="99" spans="13:17" x14ac:dyDescent="0.2">
      <c r="M99" s="55"/>
      <c r="N99" s="55"/>
      <c r="O99" s="55"/>
      <c r="P99" s="55"/>
      <c r="Q99" s="55"/>
    </row>
    <row r="100" spans="13:17" x14ac:dyDescent="0.2">
      <c r="M100" s="55"/>
      <c r="N100" s="55"/>
      <c r="O100" s="55"/>
      <c r="P100" s="55"/>
      <c r="Q100" s="55"/>
    </row>
    <row r="101" spans="13:17" x14ac:dyDescent="0.2">
      <c r="M101" s="55"/>
      <c r="N101" s="55"/>
      <c r="O101" s="55"/>
      <c r="P101" s="55"/>
      <c r="Q101" s="55"/>
    </row>
    <row r="102" spans="13:17" x14ac:dyDescent="0.2">
      <c r="M102" s="55"/>
      <c r="N102" s="55"/>
      <c r="O102" s="55"/>
      <c r="P102" s="55"/>
    </row>
    <row r="103" spans="13:17" x14ac:dyDescent="0.2">
      <c r="M103" s="55"/>
      <c r="N103" s="55"/>
      <c r="O103" s="55"/>
      <c r="P103" s="55"/>
    </row>
  </sheetData>
  <pageMargins left="0.7" right="0.7" top="0.75" bottom="0.75" header="0.3" footer="0.3"/>
  <ignoredErrors>
    <ignoredError sqref="G5 Q5:Q52 G6:G5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310F4-D343-4E8F-88BA-1A03BB1C7565}">
  <dimension ref="A1:BJ65"/>
  <sheetViews>
    <sheetView showGridLines="0" zoomScaleNormal="100" workbookViewId="0">
      <selection activeCell="C19" sqref="C19"/>
    </sheetView>
  </sheetViews>
  <sheetFormatPr defaultColWidth="8.85546875" defaultRowHeight="15" x14ac:dyDescent="0.2"/>
  <cols>
    <col min="1" max="1" width="5.28515625" style="4" customWidth="1"/>
    <col min="2" max="2" width="21.5703125" style="4" customWidth="1"/>
    <col min="3" max="17" width="13.5703125" style="4" customWidth="1"/>
    <col min="18" max="18" width="15.42578125" style="4" bestFit="1" customWidth="1"/>
    <col min="19" max="19" width="14" style="4" bestFit="1" customWidth="1"/>
    <col min="20" max="20" width="11.42578125" style="4" bestFit="1" customWidth="1"/>
    <col min="21" max="21" width="10.5703125" style="4" bestFit="1" customWidth="1"/>
    <col min="22" max="23" width="15.42578125" style="4" bestFit="1" customWidth="1"/>
    <col min="24" max="25" width="14" style="4" bestFit="1" customWidth="1"/>
    <col min="26" max="26" width="12.5703125" style="4" bestFit="1" customWidth="1"/>
    <col min="27" max="27" width="15.42578125" style="4" bestFit="1" customWidth="1"/>
    <col min="28" max="30" width="14" style="4" bestFit="1" customWidth="1"/>
    <col min="31" max="31" width="12.140625" style="4" bestFit="1" customWidth="1"/>
    <col min="32" max="32" width="15.42578125" style="4" bestFit="1" customWidth="1"/>
    <col min="33" max="33" width="14" style="4" bestFit="1" customWidth="1"/>
    <col min="34" max="34" width="12.5703125" style="4" bestFit="1" customWidth="1"/>
    <col min="35" max="36" width="10.5703125" style="4" bestFit="1" customWidth="1"/>
    <col min="37" max="37" width="14.140625" style="4" bestFit="1" customWidth="1"/>
    <col min="38" max="49" width="13" style="4" customWidth="1"/>
    <col min="50" max="50" width="14.5703125" style="4" bestFit="1" customWidth="1"/>
    <col min="51" max="54" width="13" style="4" customWidth="1"/>
    <col min="55" max="55" width="13.85546875" style="4" bestFit="1" customWidth="1"/>
    <col min="56" max="62" width="13" style="4" customWidth="1"/>
    <col min="63" max="16384" width="8.85546875" style="4"/>
  </cols>
  <sheetData>
    <row r="1" spans="1:62" ht="18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29" t="s">
        <v>13</v>
      </c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</row>
    <row r="2" spans="1:62" ht="15.75" x14ac:dyDescent="0.25">
      <c r="A2" s="34"/>
      <c r="B2" s="12"/>
      <c r="C2" s="13" t="s">
        <v>14</v>
      </c>
      <c r="D2" s="13"/>
      <c r="E2" s="13"/>
      <c r="F2" s="13"/>
      <c r="G2" s="14"/>
      <c r="H2" s="15" t="s">
        <v>15</v>
      </c>
      <c r="I2" s="15"/>
      <c r="J2" s="15"/>
      <c r="K2" s="15"/>
      <c r="L2" s="16"/>
      <c r="M2" s="13" t="s">
        <v>16</v>
      </c>
      <c r="N2" s="13"/>
      <c r="O2" s="13"/>
      <c r="P2" s="13"/>
      <c r="Q2" s="13"/>
      <c r="R2" s="15" t="s">
        <v>17</v>
      </c>
      <c r="S2" s="15"/>
      <c r="T2" s="15"/>
      <c r="U2" s="15"/>
      <c r="V2" s="15"/>
      <c r="W2" s="13" t="s">
        <v>18</v>
      </c>
      <c r="X2" s="13"/>
      <c r="Y2" s="13"/>
      <c r="Z2" s="13"/>
      <c r="AA2" s="14"/>
      <c r="AB2" s="15" t="s">
        <v>19</v>
      </c>
      <c r="AC2" s="15"/>
      <c r="AD2" s="15"/>
      <c r="AE2" s="15"/>
      <c r="AF2" s="15"/>
      <c r="AG2" s="13" t="s">
        <v>20</v>
      </c>
      <c r="AH2" s="13"/>
      <c r="AI2" s="13"/>
      <c r="AJ2" s="13"/>
      <c r="AK2" s="14"/>
      <c r="AL2" s="15" t="s">
        <v>21</v>
      </c>
      <c r="AM2" s="15"/>
      <c r="AN2" s="15"/>
      <c r="AO2" s="15"/>
      <c r="AP2" s="16"/>
      <c r="AQ2" s="15" t="s">
        <v>22</v>
      </c>
      <c r="AR2" s="15"/>
      <c r="AS2" s="15"/>
      <c r="AT2" s="15"/>
      <c r="AU2" s="16"/>
      <c r="AV2" s="13" t="s">
        <v>46</v>
      </c>
      <c r="AW2" s="13"/>
      <c r="AX2" s="13"/>
      <c r="AY2" s="13"/>
      <c r="AZ2" s="14"/>
      <c r="BA2" s="15" t="s">
        <v>23</v>
      </c>
      <c r="BB2" s="15"/>
      <c r="BC2" s="15"/>
      <c r="BD2" s="15"/>
      <c r="BE2" s="16"/>
      <c r="BF2" s="13" t="s">
        <v>24</v>
      </c>
      <c r="BG2" s="13"/>
      <c r="BH2" s="13"/>
      <c r="BI2" s="13"/>
      <c r="BJ2" s="13"/>
    </row>
    <row r="3" spans="1:62" ht="14.1" customHeight="1" thickBot="1" x14ac:dyDescent="0.3">
      <c r="A3" s="34"/>
      <c r="B3" s="17" t="s">
        <v>25</v>
      </c>
      <c r="C3" s="18" t="s">
        <v>8</v>
      </c>
      <c r="D3" s="18" t="s">
        <v>9</v>
      </c>
      <c r="E3" s="18" t="s">
        <v>10</v>
      </c>
      <c r="F3" s="19" t="s">
        <v>11</v>
      </c>
      <c r="G3" s="20" t="s">
        <v>12</v>
      </c>
      <c r="H3" s="21" t="s">
        <v>8</v>
      </c>
      <c r="I3" s="21" t="s">
        <v>9</v>
      </c>
      <c r="J3" s="21" t="s">
        <v>10</v>
      </c>
      <c r="K3" s="22" t="s">
        <v>11</v>
      </c>
      <c r="L3" s="23" t="s">
        <v>12</v>
      </c>
      <c r="M3" s="18" t="s">
        <v>8</v>
      </c>
      <c r="N3" s="18" t="s">
        <v>9</v>
      </c>
      <c r="O3" s="18" t="s">
        <v>10</v>
      </c>
      <c r="P3" s="19" t="s">
        <v>11</v>
      </c>
      <c r="Q3" s="20" t="s">
        <v>12</v>
      </c>
      <c r="R3" s="21" t="s">
        <v>8</v>
      </c>
      <c r="S3" s="21" t="s">
        <v>9</v>
      </c>
      <c r="T3" s="21" t="s">
        <v>10</v>
      </c>
      <c r="U3" s="22" t="s">
        <v>11</v>
      </c>
      <c r="V3" s="23" t="s">
        <v>12</v>
      </c>
      <c r="W3" s="18" t="s">
        <v>8</v>
      </c>
      <c r="X3" s="18" t="s">
        <v>9</v>
      </c>
      <c r="Y3" s="18" t="s">
        <v>10</v>
      </c>
      <c r="Z3" s="19" t="s">
        <v>11</v>
      </c>
      <c r="AA3" s="20" t="s">
        <v>12</v>
      </c>
      <c r="AB3" s="21" t="s">
        <v>8</v>
      </c>
      <c r="AC3" s="21" t="s">
        <v>9</v>
      </c>
      <c r="AD3" s="21" t="s">
        <v>10</v>
      </c>
      <c r="AE3" s="22" t="s">
        <v>11</v>
      </c>
      <c r="AF3" s="23" t="s">
        <v>12</v>
      </c>
      <c r="AG3" s="18" t="s">
        <v>8</v>
      </c>
      <c r="AH3" s="18" t="s">
        <v>9</v>
      </c>
      <c r="AI3" s="18" t="s">
        <v>10</v>
      </c>
      <c r="AJ3" s="19" t="s">
        <v>11</v>
      </c>
      <c r="AK3" s="20" t="s">
        <v>12</v>
      </c>
      <c r="AL3" s="21" t="s">
        <v>8</v>
      </c>
      <c r="AM3" s="21" t="s">
        <v>9</v>
      </c>
      <c r="AN3" s="21" t="s">
        <v>10</v>
      </c>
      <c r="AO3" s="22" t="s">
        <v>11</v>
      </c>
      <c r="AP3" s="23" t="s">
        <v>12</v>
      </c>
      <c r="AQ3" s="21" t="s">
        <v>8</v>
      </c>
      <c r="AR3" s="21" t="s">
        <v>9</v>
      </c>
      <c r="AS3" s="21" t="s">
        <v>10</v>
      </c>
      <c r="AT3" s="22" t="s">
        <v>11</v>
      </c>
      <c r="AU3" s="23" t="s">
        <v>12</v>
      </c>
      <c r="AV3" s="18" t="s">
        <v>8</v>
      </c>
      <c r="AW3" s="18" t="s">
        <v>9</v>
      </c>
      <c r="AX3" s="18" t="s">
        <v>10</v>
      </c>
      <c r="AY3" s="19" t="s">
        <v>11</v>
      </c>
      <c r="AZ3" s="20" t="s">
        <v>12</v>
      </c>
      <c r="BA3" s="21" t="s">
        <v>8</v>
      </c>
      <c r="BB3" s="21" t="s">
        <v>9</v>
      </c>
      <c r="BC3" s="21" t="s">
        <v>10</v>
      </c>
      <c r="BD3" s="22" t="s">
        <v>11</v>
      </c>
      <c r="BE3" s="23" t="s">
        <v>12</v>
      </c>
      <c r="BF3" s="18" t="s">
        <v>8</v>
      </c>
      <c r="BG3" s="18" t="s">
        <v>9</v>
      </c>
      <c r="BH3" s="18" t="s">
        <v>10</v>
      </c>
      <c r="BI3" s="19" t="s">
        <v>11</v>
      </c>
      <c r="BJ3" s="18" t="s">
        <v>12</v>
      </c>
    </row>
    <row r="4" spans="1:62" ht="18.600000000000001" customHeight="1" x14ac:dyDescent="0.2">
      <c r="A4" s="34"/>
      <c r="B4" s="33" t="s">
        <v>26</v>
      </c>
      <c r="C4" s="1">
        <f>AVERAGE(Monthly!C5:C7)</f>
        <v>33650</v>
      </c>
      <c r="D4" s="1">
        <f>AVERAGE(Monthly!D5:D7)</f>
        <v>1108</v>
      </c>
      <c r="E4" s="1">
        <f>AVERAGE(Monthly!E5:E7)</f>
        <v>20</v>
      </c>
      <c r="F4" s="1">
        <f>AVERAGE(Monthly!F5:F7)</f>
        <v>101.33333333333333</v>
      </c>
      <c r="G4" s="10">
        <f>SUM(C4:F4)</f>
        <v>34879.333333333336</v>
      </c>
      <c r="H4" s="1">
        <f>MAX(Monthly!H5:H7)</f>
        <v>200807.54990000001</v>
      </c>
      <c r="I4" s="1">
        <f>MAX(Monthly!I5:I7)</f>
        <v>54116.247000000003</v>
      </c>
      <c r="J4" s="1">
        <f>MAX(Monthly!J5:J7)</f>
        <v>8054.35</v>
      </c>
      <c r="K4" s="1">
        <f>MAX(Monthly!K5:K7)</f>
        <v>2698.7049999999999</v>
      </c>
      <c r="L4" s="10">
        <f>SUM(H4:K4)</f>
        <v>265676.85190000001</v>
      </c>
      <c r="M4" s="1">
        <f>AVERAGE(Monthly!M5:M7)</f>
        <v>29828</v>
      </c>
      <c r="N4" s="1">
        <f>AVERAGE(Monthly!N5:N7)</f>
        <v>980</v>
      </c>
      <c r="O4" s="1">
        <f>AVERAGE(Monthly!O5:O7)</f>
        <v>18.666666666666668</v>
      </c>
      <c r="P4" s="1">
        <f>AVERAGE(Monthly!P5:P7)</f>
        <v>86</v>
      </c>
      <c r="Q4" s="10">
        <f>SUM(M4:P4)</f>
        <v>30912.666666666668</v>
      </c>
      <c r="R4" s="1">
        <f>SUM(Monthly!R5:R7)/1000</f>
        <v>34020.151592000002</v>
      </c>
      <c r="S4" s="1">
        <f>SUM(Monthly!S5:S7)/1000</f>
        <v>5389.5636519999998</v>
      </c>
      <c r="T4" s="1">
        <f>SUM(Monthly!T5:T7)/1000</f>
        <v>685.39800000000002</v>
      </c>
      <c r="U4" s="1">
        <f>SUM(Monthly!U5:U7)/1000</f>
        <v>221.55600000000001</v>
      </c>
      <c r="V4" s="10">
        <f t="shared" ref="V4:V13" si="0">SUM(R4:U4)</f>
        <v>40316.669243999997</v>
      </c>
      <c r="W4" s="1">
        <f>SUM(Monthly!W5:W7)/1000</f>
        <v>54784.974000000002</v>
      </c>
      <c r="X4" s="1">
        <f>SUM(Monthly!X5:X7)/1000</f>
        <v>31966.493999999999</v>
      </c>
      <c r="Y4" s="1">
        <f>SUM(Monthly!Y5:Y7)/1000</f>
        <v>20051.54</v>
      </c>
      <c r="Z4" s="1">
        <f>SUM(Monthly!Z5:Z7)/1000</f>
        <v>952.28599999999994</v>
      </c>
      <c r="AA4" s="10">
        <f t="shared" ref="AA4:AA13" si="1">SUM(W4:Z4)</f>
        <v>107755.29399999999</v>
      </c>
      <c r="AB4" s="1">
        <f>SUM(Monthly!AB5:AB7)/1000</f>
        <v>23679.609</v>
      </c>
      <c r="AC4" s="1">
        <f>SUM(Monthly!AC5:AC7)/1000</f>
        <v>26412.501</v>
      </c>
      <c r="AD4" s="1">
        <f>SUM(Monthly!AD5:AD7)/1000</f>
        <v>19398.921999999999</v>
      </c>
      <c r="AE4" s="1">
        <f>SUM(Monthly!AE5:AE7)/1000</f>
        <v>773.85299999999995</v>
      </c>
      <c r="AF4" s="10">
        <f t="shared" ref="AF4:AF13" si="2">SUM(AB4:AE4)</f>
        <v>70264.885000000009</v>
      </c>
      <c r="AG4" s="1">
        <f>SUM(Monthly!AG5:AG7)/1000</f>
        <v>31105.365000000002</v>
      </c>
      <c r="AH4" s="1">
        <f>SUM(Monthly!AH5:AH7)/1000</f>
        <v>5553.9930000000004</v>
      </c>
      <c r="AI4" s="1">
        <f>SUM(Monthly!AI5:AI7)/1000</f>
        <v>652.61800000000005</v>
      </c>
      <c r="AJ4" s="1">
        <f>SUM(Monthly!AJ5:AJ7)/1000</f>
        <v>178.43299999999999</v>
      </c>
      <c r="AK4" s="10">
        <f t="shared" ref="AK4:AK13" si="3">SUM(AG4:AJ4)</f>
        <v>37490.409</v>
      </c>
      <c r="AL4" s="39">
        <f>IFERROR(H4/C4,"-")</f>
        <v>5.9675349153046069</v>
      </c>
      <c r="AM4" s="39">
        <f t="shared" ref="AM4:AM14" si="4">IFERROR(I4/D4,"-")</f>
        <v>48.841378158844769</v>
      </c>
      <c r="AN4" s="39">
        <f t="shared" ref="AN4:AN14" si="5">IFERROR(J4/E4,"-")</f>
        <v>402.71750000000003</v>
      </c>
      <c r="AO4" s="39">
        <f t="shared" ref="AO4:AO14" si="6">IFERROR(K4/F4,"-")</f>
        <v>26.631957236842105</v>
      </c>
      <c r="AP4" s="10">
        <f t="shared" ref="AP4:AP14" si="7">IFERROR(L4/G4,"-")</f>
        <v>7.6170278072975401</v>
      </c>
      <c r="AQ4" s="40">
        <f>IFERROR(R4/M4,"-")*1000</f>
        <v>1140.5441729918198</v>
      </c>
      <c r="AR4" s="40">
        <f t="shared" ref="AR4:AU18" si="8">IFERROR(S4/N4,"-")*1000</f>
        <v>5499.5547469387757</v>
      </c>
      <c r="AS4" s="40">
        <f t="shared" si="8"/>
        <v>36717.75</v>
      </c>
      <c r="AT4" s="40">
        <f t="shared" si="8"/>
        <v>2576.2325581395353</v>
      </c>
      <c r="AU4" s="47">
        <f>IFERROR(V4/Q4,"-")*1000</f>
        <v>1304.211949060795</v>
      </c>
      <c r="AV4" s="40">
        <f>IFERROR(W4/M4,"-")*1000</f>
        <v>1836.6961914979215</v>
      </c>
      <c r="AW4" s="40">
        <f t="shared" ref="AW4:AZ18" si="9">IFERROR(X4/N4,"-")*1000</f>
        <v>32618.871428571423</v>
      </c>
      <c r="AX4" s="40">
        <f t="shared" si="9"/>
        <v>1074189.642857143</v>
      </c>
      <c r="AY4" s="40">
        <f t="shared" si="9"/>
        <v>11073.093023255813</v>
      </c>
      <c r="AZ4" s="47">
        <f>IFERROR(AA4/Q4,"-")*1000</f>
        <v>3485.7974293170005</v>
      </c>
      <c r="BA4" s="40">
        <f>IFERROR(AB4/M4,"-")*1000</f>
        <v>793.87183183585898</v>
      </c>
      <c r="BB4" s="40">
        <f t="shared" ref="BB4:BE18" si="10">IFERROR(AC4/N4,"-")*1000</f>
        <v>26951.531632653063</v>
      </c>
      <c r="BC4" s="40">
        <f t="shared" si="10"/>
        <v>1039227.9642857141</v>
      </c>
      <c r="BD4" s="40">
        <f t="shared" si="10"/>
        <v>8998.290697674418</v>
      </c>
      <c r="BE4" s="47">
        <f t="shared" si="10"/>
        <v>2273.0127348012684</v>
      </c>
      <c r="BF4" s="40">
        <f>IFERROR(AG4/M4,"-")*1000</f>
        <v>1042.8243596620625</v>
      </c>
      <c r="BG4" s="40">
        <f t="shared" ref="BG4:BJ18" si="11">IFERROR(AH4/N4,"-")*1000</f>
        <v>5667.3397959183676</v>
      </c>
      <c r="BH4" s="40">
        <f t="shared" si="11"/>
        <v>34961.678571428572</v>
      </c>
      <c r="BI4" s="40">
        <f t="shared" si="11"/>
        <v>2074.8023255813951</v>
      </c>
      <c r="BJ4" s="40">
        <f t="shared" si="11"/>
        <v>1212.7846945157323</v>
      </c>
    </row>
    <row r="5" spans="1:62" ht="18.600000000000001" customHeight="1" x14ac:dyDescent="0.2">
      <c r="A5" s="34"/>
      <c r="B5" s="33" t="s">
        <v>27</v>
      </c>
      <c r="C5" s="1">
        <f>AVERAGE(Monthly!C8:C10)</f>
        <v>37846.333333333336</v>
      </c>
      <c r="D5" s="1">
        <f>AVERAGE(Monthly!D8:D10)</f>
        <v>1189.3333333333333</v>
      </c>
      <c r="E5" s="1">
        <f>AVERAGE(Monthly!E8:E10)</f>
        <v>22</v>
      </c>
      <c r="F5" s="1">
        <f>AVERAGE(Monthly!F8:F10)</f>
        <v>109.66666666666667</v>
      </c>
      <c r="G5" s="10">
        <f t="shared" ref="G5:G14" si="12">SUM(C5:F5)</f>
        <v>39167.333333333336</v>
      </c>
      <c r="H5" s="1">
        <f>MAX(Monthly!H8:H10)</f>
        <v>224345.1109</v>
      </c>
      <c r="I5" s="1">
        <f>MAX(Monthly!I8:I10)</f>
        <v>55688.387000000002</v>
      </c>
      <c r="J5" s="1">
        <f>MAX(Monthly!J8:J10)</f>
        <v>8475.25</v>
      </c>
      <c r="K5" s="1">
        <f>MAX(Monthly!K8:K10)</f>
        <v>2939.1750000000002</v>
      </c>
      <c r="L5" s="10">
        <f t="shared" ref="L5:L19" si="13">SUM(H5:K5)</f>
        <v>291447.92290000001</v>
      </c>
      <c r="M5" s="1">
        <f>AVERAGE(Monthly!M8:M10)</f>
        <v>35396</v>
      </c>
      <c r="N5" s="1">
        <f>AVERAGE(Monthly!N8:N10)</f>
        <v>1105.3333333333333</v>
      </c>
      <c r="O5" s="1">
        <f>AVERAGE(Monthly!O8:O10)</f>
        <v>18.666666666666668</v>
      </c>
      <c r="P5" s="1">
        <f>AVERAGE(Monthly!P8:P10)</f>
        <v>102.66666666666667</v>
      </c>
      <c r="Q5" s="10">
        <f t="shared" ref="Q5:Q19" si="14">SUM(M5:P5)</f>
        <v>36622.666666666664</v>
      </c>
      <c r="R5" s="1">
        <f>SUM(Monthly!R8:R10)/1000</f>
        <v>37461.915718999997</v>
      </c>
      <c r="S5" s="1">
        <f>SUM(Monthly!S8:S10)/1000</f>
        <v>6303.0388800000001</v>
      </c>
      <c r="T5" s="1">
        <f>SUM(Monthly!T8:T10)/1000</f>
        <v>671.14139999999998</v>
      </c>
      <c r="U5" s="1">
        <f>SUM(Monthly!U8:U10)/1000</f>
        <v>273.00200000000001</v>
      </c>
      <c r="V5" s="10">
        <f t="shared" si="0"/>
        <v>44709.097998999998</v>
      </c>
      <c r="W5" s="1">
        <f>SUM(Monthly!W8:W10)/1000</f>
        <v>59158.714999999997</v>
      </c>
      <c r="X5" s="1">
        <f>SUM(Monthly!X8:X10)/1000</f>
        <v>35735.711000000003</v>
      </c>
      <c r="Y5" s="1">
        <f>SUM(Monthly!Y8:Y10)/1000</f>
        <v>18590.474999999999</v>
      </c>
      <c r="Z5" s="1">
        <f>SUM(Monthly!Z8:Z10)/1000</f>
        <v>1109.576</v>
      </c>
      <c r="AA5" s="10">
        <f t="shared" si="1"/>
        <v>114594.47700000001</v>
      </c>
      <c r="AB5" s="1">
        <f>SUM(Monthly!AB8:AB10)/1000</f>
        <v>25404.569</v>
      </c>
      <c r="AC5" s="1">
        <f>SUM(Monthly!AC8:AC10)/1000</f>
        <v>31290.758999999998</v>
      </c>
      <c r="AD5" s="1">
        <f>SUM(Monthly!AD8:AD10)/1000</f>
        <v>18065.633999999998</v>
      </c>
      <c r="AE5" s="1">
        <f>SUM(Monthly!AE8:AE10)/1000</f>
        <v>883.24199999999996</v>
      </c>
      <c r="AF5" s="10">
        <f t="shared" si="2"/>
        <v>75644.203999999998</v>
      </c>
      <c r="AG5" s="1">
        <f>SUM(Monthly!AG8:AG10)/1000</f>
        <v>33754.146000000001</v>
      </c>
      <c r="AH5" s="1">
        <f>SUM(Monthly!AH8:AH10)/1000</f>
        <v>4444.9520000000002</v>
      </c>
      <c r="AI5" s="1">
        <f>SUM(Monthly!AI8:AI10)/1000</f>
        <v>524.84100000000001</v>
      </c>
      <c r="AJ5" s="1">
        <f>SUM(Monthly!AJ8:AJ10)/1000</f>
        <v>226.334</v>
      </c>
      <c r="AK5" s="10">
        <f t="shared" si="3"/>
        <v>38950.273000000001</v>
      </c>
      <c r="AL5" s="39">
        <f t="shared" ref="AL5:AL14" si="15">IFERROR(H5/C5,"-")</f>
        <v>5.9277898581104287</v>
      </c>
      <c r="AM5" s="39">
        <f t="shared" si="4"/>
        <v>46.823195347533634</v>
      </c>
      <c r="AN5" s="39">
        <f t="shared" si="5"/>
        <v>385.23863636363637</v>
      </c>
      <c r="AO5" s="39">
        <f t="shared" si="6"/>
        <v>26.80098784194529</v>
      </c>
      <c r="AP5" s="10">
        <f t="shared" si="7"/>
        <v>7.4410969064356349</v>
      </c>
      <c r="AQ5" s="40">
        <f t="shared" ref="AQ5:AQ18" si="16">IFERROR(R5/M5,"-")*1000</f>
        <v>1058.3657961069046</v>
      </c>
      <c r="AR5" s="40">
        <f t="shared" si="8"/>
        <v>5702.3874065138725</v>
      </c>
      <c r="AS5" s="40">
        <f t="shared" si="8"/>
        <v>35954.003571428562</v>
      </c>
      <c r="AT5" s="40">
        <f t="shared" si="8"/>
        <v>2659.1103896103896</v>
      </c>
      <c r="AU5" s="41">
        <f t="shared" si="8"/>
        <v>1220.8040011377291</v>
      </c>
      <c r="AV5" s="40">
        <f t="shared" ref="AV5:AV18" si="17">IFERROR(W5/M5,"-")*1000</f>
        <v>1671.3389931065656</v>
      </c>
      <c r="AW5" s="40">
        <f t="shared" si="9"/>
        <v>32330.257237635713</v>
      </c>
      <c r="AX5" s="40">
        <f t="shared" si="9"/>
        <v>995918.30357142841</v>
      </c>
      <c r="AY5" s="40">
        <f t="shared" si="9"/>
        <v>10807.558441558442</v>
      </c>
      <c r="AZ5" s="41">
        <f t="shared" si="9"/>
        <v>3129.0587887282927</v>
      </c>
      <c r="BA5" s="40">
        <f t="shared" ref="BA5:BA18" si="18">IFERROR(AB5/M5,"-")*1000</f>
        <v>717.72429088032538</v>
      </c>
      <c r="BB5" s="40">
        <f t="shared" si="10"/>
        <v>28308.889324487336</v>
      </c>
      <c r="BC5" s="40">
        <f t="shared" si="10"/>
        <v>967801.82142857136</v>
      </c>
      <c r="BD5" s="40">
        <f t="shared" si="10"/>
        <v>8603.0064935064929</v>
      </c>
      <c r="BE5" s="41">
        <f t="shared" si="10"/>
        <v>2065.5023482724728</v>
      </c>
      <c r="BF5" s="40">
        <f t="shared" ref="BF5:BF18" si="19">IFERROR(AG5/M5,"-")*1000</f>
        <v>953.61470222624018</v>
      </c>
      <c r="BG5" s="40">
        <f t="shared" si="11"/>
        <v>4021.3679131483718</v>
      </c>
      <c r="BH5" s="40">
        <f t="shared" si="11"/>
        <v>28116.482142857141</v>
      </c>
      <c r="BI5" s="40">
        <f t="shared" si="11"/>
        <v>2204.5519480519479</v>
      </c>
      <c r="BJ5" s="40">
        <f t="shared" si="11"/>
        <v>1063.5564404558197</v>
      </c>
    </row>
    <row r="6" spans="1:62" ht="18.600000000000001" customHeight="1" x14ac:dyDescent="0.2">
      <c r="A6" s="34"/>
      <c r="B6" s="33" t="s">
        <v>28</v>
      </c>
      <c r="C6" s="1">
        <f>AVERAGE(Monthly!C11:C13)</f>
        <v>42543.333333333336</v>
      </c>
      <c r="D6" s="1">
        <f>AVERAGE(Monthly!D11:D13)</f>
        <v>1248.6666666666667</v>
      </c>
      <c r="E6" s="1">
        <f>AVERAGE(Monthly!E11:E13)</f>
        <v>23</v>
      </c>
      <c r="F6" s="1">
        <f>AVERAGE(Monthly!F11:F13)</f>
        <v>115.33333333333333</v>
      </c>
      <c r="G6" s="10">
        <f t="shared" si="12"/>
        <v>43930.333333333336</v>
      </c>
      <c r="H6" s="1">
        <f>MAX(Monthly!H11:H13)</f>
        <v>253654.21189999999</v>
      </c>
      <c r="I6" s="1">
        <f>MAX(Monthly!I11:I13)</f>
        <v>57588.097000000002</v>
      </c>
      <c r="J6" s="1">
        <f>MAX(Monthly!J11:J13)</f>
        <v>8978.25</v>
      </c>
      <c r="K6" s="1">
        <f>MAX(Monthly!K11:K13)</f>
        <v>3005.875</v>
      </c>
      <c r="L6" s="10">
        <f t="shared" si="13"/>
        <v>323226.4339</v>
      </c>
      <c r="M6" s="1">
        <f>AVERAGE(Monthly!M11:M13)</f>
        <v>40002</v>
      </c>
      <c r="N6" s="1">
        <f>AVERAGE(Monthly!N11:N13)</f>
        <v>1191</v>
      </c>
      <c r="O6" s="1">
        <f>AVERAGE(Monthly!O11:O13)</f>
        <v>21</v>
      </c>
      <c r="P6" s="1">
        <f>AVERAGE(Monthly!P11:P13)</f>
        <v>110.33333333333333</v>
      </c>
      <c r="Q6" s="10">
        <f t="shared" si="14"/>
        <v>41324.333333333336</v>
      </c>
      <c r="R6" s="1">
        <f>SUM(Monthly!R11:R13)/1000</f>
        <v>43198.817659999993</v>
      </c>
      <c r="S6" s="1">
        <f>SUM(Monthly!S11:S13)/1000</f>
        <v>6656.1742940000004</v>
      </c>
      <c r="T6" s="1">
        <f>SUM(Monthly!T11:T13)/1000</f>
        <v>644.21580000000006</v>
      </c>
      <c r="U6" s="1">
        <f>SUM(Monthly!U11:U13)/1000</f>
        <v>282.19600000000003</v>
      </c>
      <c r="V6" s="10">
        <f t="shared" si="0"/>
        <v>50781.403753999999</v>
      </c>
      <c r="W6" s="1">
        <f>SUM(Monthly!W11:W13)/1000</f>
        <v>50685.743000000002</v>
      </c>
      <c r="X6" s="1">
        <f>SUM(Monthly!X11:X13)/1000</f>
        <v>32000.850999999999</v>
      </c>
      <c r="Y6" s="1">
        <f>SUM(Monthly!Y11:Y13)/1000</f>
        <v>14190.266</v>
      </c>
      <c r="Z6" s="1">
        <f>SUM(Monthly!Z11:Z13)/1000</f>
        <v>1181.4949999999999</v>
      </c>
      <c r="AA6" s="10">
        <f t="shared" si="1"/>
        <v>98058.354999999996</v>
      </c>
      <c r="AB6" s="1">
        <f>SUM(Monthly!AB11:AB13)/1000</f>
        <v>17464.643</v>
      </c>
      <c r="AC6" s="1">
        <f>SUM(Monthly!AC11:AC13)/1000</f>
        <v>27166.338</v>
      </c>
      <c r="AD6" s="1">
        <f>SUM(Monthly!AD11:AD13)/1000</f>
        <v>13509.53</v>
      </c>
      <c r="AE6" s="1">
        <f>SUM(Monthly!AE11:AE13)/1000</f>
        <v>951.39300000000003</v>
      </c>
      <c r="AF6" s="10">
        <f t="shared" si="2"/>
        <v>59091.903999999995</v>
      </c>
      <c r="AG6" s="1">
        <f>SUM(Monthly!AG11:AG13)/1000</f>
        <v>33221.1</v>
      </c>
      <c r="AH6" s="1">
        <f>SUM(Monthly!AH11:AH13)/1000</f>
        <v>4834.5129999999999</v>
      </c>
      <c r="AI6" s="1">
        <f>SUM(Monthly!AI11:AI13)/1000</f>
        <v>680.73599999999999</v>
      </c>
      <c r="AJ6" s="1">
        <f>SUM(Monthly!AJ11:AJ13)/1000</f>
        <v>230.102</v>
      </c>
      <c r="AK6" s="10">
        <f t="shared" si="3"/>
        <v>38966.450999999994</v>
      </c>
      <c r="AL6" s="39">
        <f t="shared" si="15"/>
        <v>5.9622552354462108</v>
      </c>
      <c r="AM6" s="39">
        <f t="shared" si="4"/>
        <v>46.119671916711155</v>
      </c>
      <c r="AN6" s="39">
        <f t="shared" si="5"/>
        <v>390.35869565217394</v>
      </c>
      <c r="AO6" s="39">
        <f t="shared" si="6"/>
        <v>26.0625</v>
      </c>
      <c r="AP6" s="10">
        <f t="shared" si="7"/>
        <v>7.3577050155169923</v>
      </c>
      <c r="AQ6" s="40">
        <f t="shared" si="16"/>
        <v>1079.916445677716</v>
      </c>
      <c r="AR6" s="40">
        <f t="shared" si="8"/>
        <v>5588.7273669185561</v>
      </c>
      <c r="AS6" s="40">
        <f t="shared" si="8"/>
        <v>30676.942857142858</v>
      </c>
      <c r="AT6" s="40">
        <f t="shared" si="8"/>
        <v>2557.6676737160124</v>
      </c>
      <c r="AU6" s="41">
        <f t="shared" si="8"/>
        <v>1228.8499210473246</v>
      </c>
      <c r="AV6" s="40">
        <f t="shared" si="17"/>
        <v>1267.0802209889507</v>
      </c>
      <c r="AW6" s="40">
        <f t="shared" si="9"/>
        <v>26868.892527287993</v>
      </c>
      <c r="AX6" s="40">
        <f t="shared" si="9"/>
        <v>675726.95238095243</v>
      </c>
      <c r="AY6" s="40">
        <f t="shared" si="9"/>
        <v>10708.413897280967</v>
      </c>
      <c r="AZ6" s="41">
        <f t="shared" si="9"/>
        <v>2372.8962354706264</v>
      </c>
      <c r="BA6" s="40">
        <f t="shared" si="18"/>
        <v>436.59424528773559</v>
      </c>
      <c r="BB6" s="40">
        <f t="shared" si="10"/>
        <v>22809.687657430728</v>
      </c>
      <c r="BC6" s="40">
        <f t="shared" si="10"/>
        <v>643310.95238095231</v>
      </c>
      <c r="BD6" s="40">
        <f t="shared" si="10"/>
        <v>8622.8972809667684</v>
      </c>
      <c r="BE6" s="41">
        <f t="shared" si="10"/>
        <v>1429.9541997047743</v>
      </c>
      <c r="BF6" s="40">
        <f t="shared" si="19"/>
        <v>830.4859757012149</v>
      </c>
      <c r="BG6" s="40">
        <f t="shared" si="11"/>
        <v>4059.204869857263</v>
      </c>
      <c r="BH6" s="40">
        <f t="shared" si="11"/>
        <v>32415.999999999996</v>
      </c>
      <c r="BI6" s="40">
        <f t="shared" si="11"/>
        <v>2085.5166163141994</v>
      </c>
      <c r="BJ6" s="40">
        <f t="shared" si="11"/>
        <v>942.94203576585198</v>
      </c>
    </row>
    <row r="7" spans="1:62" ht="18.600000000000001" customHeight="1" x14ac:dyDescent="0.2">
      <c r="A7" s="34"/>
      <c r="B7" s="33" t="s">
        <v>29</v>
      </c>
      <c r="C7" s="1">
        <f>AVERAGE(Monthly!C14:C16)</f>
        <v>48533.333333333336</v>
      </c>
      <c r="D7" s="1">
        <f>AVERAGE(Monthly!D14:D16)</f>
        <v>1312.6666666666667</v>
      </c>
      <c r="E7" s="1">
        <f>AVERAGE(Monthly!E14:E16)</f>
        <v>23</v>
      </c>
      <c r="F7" s="1">
        <f>AVERAGE(Monthly!F14:F16)</f>
        <v>116</v>
      </c>
      <c r="G7" s="10">
        <f t="shared" si="12"/>
        <v>49985</v>
      </c>
      <c r="H7" s="1">
        <f>MAX(Monthly!H14:H16)</f>
        <v>291882.4449</v>
      </c>
      <c r="I7" s="1">
        <f>MAX(Monthly!I14:I16)</f>
        <v>59562.006999999998</v>
      </c>
      <c r="J7" s="1">
        <f>MAX(Monthly!J14:J16)</f>
        <v>8978.25</v>
      </c>
      <c r="K7" s="1">
        <f>MAX(Monthly!K14:K16)</f>
        <v>3005.875</v>
      </c>
      <c r="L7" s="10">
        <f t="shared" si="13"/>
        <v>363428.57689999999</v>
      </c>
      <c r="M7" s="1">
        <f>AVERAGE(Monthly!M14:M16)</f>
        <v>43830.333333333336</v>
      </c>
      <c r="N7" s="1">
        <f>AVERAGE(Monthly!N14:N16)</f>
        <v>1224.3333333333333</v>
      </c>
      <c r="O7" s="1">
        <f>AVERAGE(Monthly!O14:O16)</f>
        <v>21.666666666666668</v>
      </c>
      <c r="P7" s="1">
        <f>AVERAGE(Monthly!P14:P16)</f>
        <v>105</v>
      </c>
      <c r="Q7" s="10">
        <f t="shared" si="14"/>
        <v>45181.333333333336</v>
      </c>
      <c r="R7" s="1">
        <f>SUM(Monthly!R14:R16)/1000</f>
        <v>59015.964712000001</v>
      </c>
      <c r="S7" s="1">
        <f>SUM(Monthly!S14:S16)/1000</f>
        <v>9168.7546779999993</v>
      </c>
      <c r="T7" s="1">
        <f>SUM(Monthly!T14:T16)/1000</f>
        <v>1129.0250000000001</v>
      </c>
      <c r="U7" s="1">
        <f>SUM(Monthly!U14:U16)/1000</f>
        <v>373.94400000000002</v>
      </c>
      <c r="V7" s="10">
        <f t="shared" si="0"/>
        <v>69687.688389999996</v>
      </c>
      <c r="W7" s="1">
        <f>SUM(Monthly!W14:W16)/1000</f>
        <v>62188.139000000003</v>
      </c>
      <c r="X7" s="1">
        <f>SUM(Monthly!X14:X16)/1000</f>
        <v>34105.008000000002</v>
      </c>
      <c r="Y7" s="1">
        <f>SUM(Monthly!Y14:Y16)/1000</f>
        <v>12672.171</v>
      </c>
      <c r="Z7" s="1">
        <f>SUM(Monthly!Z14:Z16)/1000</f>
        <v>1136.106</v>
      </c>
      <c r="AA7" s="10">
        <f t="shared" si="1"/>
        <v>110101.424</v>
      </c>
      <c r="AB7" s="1">
        <f>SUM(Monthly!AB14:AB16)/1000</f>
        <v>18157.594000000001</v>
      </c>
      <c r="AC7" s="1">
        <f>SUM(Monthly!AC14:AC16)/1000</f>
        <v>29257.574000000001</v>
      </c>
      <c r="AD7" s="1">
        <f>SUM(Monthly!AD14:AD16)/1000</f>
        <v>11633.486000000001</v>
      </c>
      <c r="AE7" s="1">
        <f>SUM(Monthly!AE14:AE16)/1000</f>
        <v>876.91499999999996</v>
      </c>
      <c r="AF7" s="10">
        <f t="shared" si="2"/>
        <v>59925.56900000001</v>
      </c>
      <c r="AG7" s="1">
        <f>SUM(Monthly!AG14:AG16)/1000</f>
        <v>44030.544999999998</v>
      </c>
      <c r="AH7" s="1">
        <f>SUM(Monthly!AH14:AH16)/1000</f>
        <v>4847.4340000000002</v>
      </c>
      <c r="AI7" s="1">
        <f>SUM(Monthly!AI14:AI16)/1000</f>
        <v>1038.6849999999999</v>
      </c>
      <c r="AJ7" s="1">
        <f>SUM(Monthly!AJ14:AJ16)/1000</f>
        <v>259.19099999999997</v>
      </c>
      <c r="AK7" s="10">
        <f t="shared" si="3"/>
        <v>50175.854999999996</v>
      </c>
      <c r="AL7" s="39">
        <f t="shared" si="15"/>
        <v>6.0140613646978016</v>
      </c>
      <c r="AM7" s="39">
        <f t="shared" si="4"/>
        <v>45.374814880650071</v>
      </c>
      <c r="AN7" s="39">
        <f t="shared" si="5"/>
        <v>390.35869565217394</v>
      </c>
      <c r="AO7" s="39">
        <f t="shared" si="6"/>
        <v>25.912715517241381</v>
      </c>
      <c r="AP7" s="10">
        <f t="shared" si="7"/>
        <v>7.2707527638291483</v>
      </c>
      <c r="AQ7" s="40">
        <f t="shared" si="16"/>
        <v>1346.463971952453</v>
      </c>
      <c r="AR7" s="40">
        <f t="shared" si="8"/>
        <v>7488.7732191668938</v>
      </c>
      <c r="AS7" s="40">
        <f t="shared" si="8"/>
        <v>52108.846153846156</v>
      </c>
      <c r="AT7" s="40">
        <f t="shared" si="8"/>
        <v>3561.3714285714291</v>
      </c>
      <c r="AU7" s="41">
        <f t="shared" si="8"/>
        <v>1542.3999968275982</v>
      </c>
      <c r="AV7" s="40">
        <f t="shared" si="17"/>
        <v>1418.8379204660396</v>
      </c>
      <c r="AW7" s="40">
        <f t="shared" si="9"/>
        <v>27855.982575551323</v>
      </c>
      <c r="AX7" s="40">
        <f t="shared" si="9"/>
        <v>584869.43076923082</v>
      </c>
      <c r="AY7" s="40">
        <f t="shared" si="9"/>
        <v>10820.057142857144</v>
      </c>
      <c r="AZ7" s="41">
        <f t="shared" si="9"/>
        <v>2436.8785929292335</v>
      </c>
      <c r="BA7" s="40">
        <f t="shared" si="18"/>
        <v>414.27004129560197</v>
      </c>
      <c r="BB7" s="40">
        <f t="shared" si="10"/>
        <v>23896.738905526821</v>
      </c>
      <c r="BC7" s="40">
        <f t="shared" si="10"/>
        <v>536930.12307692308</v>
      </c>
      <c r="BD7" s="40">
        <f t="shared" si="10"/>
        <v>8351.5714285714294</v>
      </c>
      <c r="BE7" s="41">
        <f t="shared" si="10"/>
        <v>1326.3346736115211</v>
      </c>
      <c r="BF7" s="40">
        <f t="shared" si="19"/>
        <v>1004.5678791704373</v>
      </c>
      <c r="BG7" s="40">
        <f t="shared" si="11"/>
        <v>3959.2436700245039</v>
      </c>
      <c r="BH7" s="40">
        <f t="shared" si="11"/>
        <v>47939.307692307688</v>
      </c>
      <c r="BI7" s="40">
        <f t="shared" si="11"/>
        <v>2468.485714285714</v>
      </c>
      <c r="BJ7" s="40">
        <f t="shared" si="11"/>
        <v>1110.5439193177122</v>
      </c>
    </row>
    <row r="8" spans="1:62" ht="18.600000000000001" customHeight="1" x14ac:dyDescent="0.2">
      <c r="A8" s="34"/>
      <c r="B8" s="33" t="s">
        <v>30</v>
      </c>
      <c r="C8" s="1">
        <f>AVERAGE(Monthly!C17:C19)</f>
        <v>56647.666666666664</v>
      </c>
      <c r="D8" s="1">
        <f>AVERAGE(Monthly!D17:D19)</f>
        <v>1419.6666666666667</v>
      </c>
      <c r="E8" s="1">
        <f>AVERAGE(Monthly!E17:E19)</f>
        <v>23</v>
      </c>
      <c r="F8" s="1">
        <f>AVERAGE(Monthly!F17:F19)</f>
        <v>117</v>
      </c>
      <c r="G8" s="10">
        <f t="shared" si="12"/>
        <v>58207.333333333328</v>
      </c>
      <c r="H8" s="1">
        <f>AVERAGE(Monthly!H17:H19)</f>
        <v>325338.03323333332</v>
      </c>
      <c r="I8" s="1">
        <f>AVERAGE(Monthly!I17:I19)</f>
        <v>61292.17533333334</v>
      </c>
      <c r="J8" s="1">
        <f>AVERAGE(Monthly!J17:J19)</f>
        <v>8978.25</v>
      </c>
      <c r="K8" s="1">
        <f>AVERAGE(Monthly!K17:K19)</f>
        <v>3032.3883333333338</v>
      </c>
      <c r="L8" s="10">
        <f t="shared" si="13"/>
        <v>398640.84689999995</v>
      </c>
      <c r="M8" s="1">
        <f>AVERAGE(Monthly!M17:M19)</f>
        <v>52511</v>
      </c>
      <c r="N8" s="1">
        <f>AVERAGE(Monthly!N17:N19)</f>
        <v>1332.3333333333333</v>
      </c>
      <c r="O8" s="1">
        <f>AVERAGE(Monthly!O17:O19)</f>
        <v>21</v>
      </c>
      <c r="P8" s="1">
        <f>AVERAGE(Monthly!P17:P19)</f>
        <v>110</v>
      </c>
      <c r="Q8" s="10">
        <f t="shared" si="14"/>
        <v>53974.333333333336</v>
      </c>
      <c r="R8" s="1">
        <f>SUM(Monthly!R17:R19)/1000</f>
        <v>62712.200907999992</v>
      </c>
      <c r="S8" s="1">
        <f>SUM(Monthly!S17:S19)/1000</f>
        <v>6362.4726579999997</v>
      </c>
      <c r="T8" s="1">
        <f>SUM(Monthly!T17:T19)/1000</f>
        <v>741.05719999999997</v>
      </c>
      <c r="U8" s="1">
        <f>SUM(Monthly!U17:U19)/1000</f>
        <v>321.53300000000002</v>
      </c>
      <c r="V8" s="10">
        <f t="shared" si="0"/>
        <v>70137.263765999989</v>
      </c>
      <c r="W8" s="1">
        <f>SUM(Monthly!W17:W19)/1000</f>
        <v>88219.600999999995</v>
      </c>
      <c r="X8" s="1">
        <f>SUM(Monthly!X17:X19)/1000</f>
        <v>37933.938000000002</v>
      </c>
      <c r="Y8" s="1">
        <f>SUM(Monthly!Y17:Y19)/1000</f>
        <v>16800.455000000002</v>
      </c>
      <c r="Z8" s="1">
        <f>SUM(Monthly!Z17:Z19)/1000</f>
        <v>1160.1320000000001</v>
      </c>
      <c r="AA8" s="10">
        <f t="shared" si="1"/>
        <v>144114.12600000002</v>
      </c>
      <c r="AB8" s="1">
        <f>SUM(Monthly!AB17:AB19)/1000</f>
        <v>33125.635000000002</v>
      </c>
      <c r="AC8" s="1">
        <f>SUM(Monthly!AC17:AC19)/1000</f>
        <v>32893.618000000002</v>
      </c>
      <c r="AD8" s="1">
        <f>SUM(Monthly!AD17:AD19)/1000</f>
        <v>16101.578</v>
      </c>
      <c r="AE8" s="1">
        <f>SUM(Monthly!AE17:AE19)/1000</f>
        <v>891.16200000000003</v>
      </c>
      <c r="AF8" s="10">
        <f t="shared" si="2"/>
        <v>83011.992999999988</v>
      </c>
      <c r="AG8" s="1">
        <f>SUM(Monthly!AG17:AG19)/1000</f>
        <v>55093.966</v>
      </c>
      <c r="AH8" s="1">
        <f>SUM(Monthly!AH17:AH19)/1000</f>
        <v>5040.32</v>
      </c>
      <c r="AI8" s="1">
        <f>SUM(Monthly!AI17:AI19)/1000</f>
        <v>698.87699999999995</v>
      </c>
      <c r="AJ8" s="1">
        <f>SUM(Monthly!AJ17:AJ19)/1000</f>
        <v>268.97000000000003</v>
      </c>
      <c r="AK8" s="10">
        <f t="shared" si="3"/>
        <v>61102.133000000002</v>
      </c>
      <c r="AL8" s="40">
        <f t="shared" si="15"/>
        <v>5.7431850661692447</v>
      </c>
      <c r="AM8" s="40">
        <f t="shared" si="4"/>
        <v>43.173638412772952</v>
      </c>
      <c r="AN8" s="40">
        <f t="shared" si="5"/>
        <v>390.35869565217394</v>
      </c>
      <c r="AO8" s="40">
        <f t="shared" si="6"/>
        <v>25.917849002849007</v>
      </c>
      <c r="AP8" s="31">
        <f t="shared" si="7"/>
        <v>6.8486361437848604</v>
      </c>
      <c r="AQ8" s="40">
        <f t="shared" si="16"/>
        <v>1194.2678849764809</v>
      </c>
      <c r="AR8" s="40">
        <f t="shared" si="8"/>
        <v>4775.4360705529143</v>
      </c>
      <c r="AS8" s="40">
        <f t="shared" si="8"/>
        <v>35288.438095238089</v>
      </c>
      <c r="AT8" s="40">
        <f t="shared" si="8"/>
        <v>2923.0272727272732</v>
      </c>
      <c r="AU8" s="41">
        <f t="shared" si="8"/>
        <v>1299.4558604892445</v>
      </c>
      <c r="AV8" s="40">
        <f t="shared" si="17"/>
        <v>1680.0213479080574</v>
      </c>
      <c r="AW8" s="40">
        <f t="shared" si="9"/>
        <v>28471.807355516641</v>
      </c>
      <c r="AX8" s="40">
        <f t="shared" si="9"/>
        <v>800021.66666666674</v>
      </c>
      <c r="AY8" s="40">
        <f t="shared" si="9"/>
        <v>10546.654545454545</v>
      </c>
      <c r="AZ8" s="41">
        <f t="shared" si="9"/>
        <v>2670.0492085744463</v>
      </c>
      <c r="BA8" s="40">
        <f t="shared" si="18"/>
        <v>630.83230180343173</v>
      </c>
      <c r="BB8" s="40">
        <f t="shared" si="10"/>
        <v>24688.730047535653</v>
      </c>
      <c r="BC8" s="40">
        <f t="shared" si="10"/>
        <v>766741.80952380947</v>
      </c>
      <c r="BD8" s="40">
        <f t="shared" si="10"/>
        <v>8101.4727272727268</v>
      </c>
      <c r="BE8" s="41">
        <f t="shared" si="10"/>
        <v>1537.9901496390255</v>
      </c>
      <c r="BF8" s="40">
        <f t="shared" si="19"/>
        <v>1049.1890461046255</v>
      </c>
      <c r="BG8" s="40">
        <f t="shared" si="11"/>
        <v>3783.0773079809856</v>
      </c>
      <c r="BH8" s="40">
        <f t="shared" si="11"/>
        <v>33279.857142857138</v>
      </c>
      <c r="BI8" s="40">
        <f t="shared" si="11"/>
        <v>2445.1818181818185</v>
      </c>
      <c r="BJ8" s="40">
        <f t="shared" si="11"/>
        <v>1132.0590589354199</v>
      </c>
    </row>
    <row r="9" spans="1:62" ht="18.600000000000001" customHeight="1" x14ac:dyDescent="0.2">
      <c r="A9" s="34"/>
      <c r="B9" s="33" t="s">
        <v>31</v>
      </c>
      <c r="C9" s="1">
        <f>AVERAGE(Monthly!C20:C22)</f>
        <v>65878</v>
      </c>
      <c r="D9" s="1">
        <f>AVERAGE(Monthly!D20:D22)</f>
        <v>1639</v>
      </c>
      <c r="E9" s="1">
        <f>AVERAGE(Monthly!E20:E22)</f>
        <v>23</v>
      </c>
      <c r="F9" s="1">
        <f>AVERAGE(Monthly!F20:F22)</f>
        <v>119.33333333333333</v>
      </c>
      <c r="G9" s="10">
        <f t="shared" si="12"/>
        <v>67659.333333333328</v>
      </c>
      <c r="H9" s="1">
        <f>AVERAGE(Monthly!H20:H22)</f>
        <v>380311.00789999991</v>
      </c>
      <c r="I9" s="1">
        <f>AVERAGE(Monthly!I20:I22)</f>
        <v>64872.927333333333</v>
      </c>
      <c r="J9" s="1">
        <f>AVERAGE(Monthly!J20:J22)</f>
        <v>8978.25</v>
      </c>
      <c r="K9" s="1">
        <f>AVERAGE(Monthly!K20:K22)</f>
        <v>3073.4683333333337</v>
      </c>
      <c r="L9" s="10">
        <f t="shared" si="13"/>
        <v>457235.65356666659</v>
      </c>
      <c r="M9" s="1">
        <f>AVERAGE(Monthly!M20:M22)</f>
        <v>60746.666666666664</v>
      </c>
      <c r="N9" s="1">
        <f>AVERAGE(Monthly!N20:N22)</f>
        <v>1481.3333333333333</v>
      </c>
      <c r="O9" s="1">
        <f>AVERAGE(Monthly!O20:O22)</f>
        <v>20.666666666666668</v>
      </c>
      <c r="P9" s="1">
        <f>AVERAGE(Monthly!P20:P22)</f>
        <v>110.33333333333333</v>
      </c>
      <c r="Q9" s="10">
        <f t="shared" si="14"/>
        <v>62359</v>
      </c>
      <c r="R9" s="1">
        <f>SUM(Monthly!R20:R22)/1000</f>
        <v>63214.910693000005</v>
      </c>
      <c r="S9" s="1">
        <f>SUM(Monthly!S20:S22)/1000</f>
        <v>7930.3585059999987</v>
      </c>
      <c r="T9" s="1">
        <f>SUM(Monthly!T20:T22)/1000</f>
        <v>468.55680000000001</v>
      </c>
      <c r="U9" s="1">
        <f>SUM(Monthly!U20:U22)/1000</f>
        <v>301.11200000000002</v>
      </c>
      <c r="V9" s="10">
        <f t="shared" si="0"/>
        <v>71914.937999000002</v>
      </c>
      <c r="W9" s="1">
        <f>SUM(Monthly!W20:W22)/1000</f>
        <v>85142.357000000004</v>
      </c>
      <c r="X9" s="1">
        <f>SUM(Monthly!X20:X22)/1000</f>
        <v>35530.343999999997</v>
      </c>
      <c r="Y9" s="1">
        <f>SUM(Monthly!Y20:Y22)/1000</f>
        <v>17415.951000000001</v>
      </c>
      <c r="Z9" s="1">
        <f>SUM(Monthly!Z20:Z22)/1000</f>
        <v>927.14400000000001</v>
      </c>
      <c r="AA9" s="10">
        <f t="shared" si="1"/>
        <v>139015.796</v>
      </c>
      <c r="AB9" s="1">
        <f>SUM(Monthly!AB20:AB22)/1000</f>
        <v>32049.985000000001</v>
      </c>
      <c r="AC9" s="1">
        <f>SUM(Monthly!AC20:AC22)/1000</f>
        <v>31478.053</v>
      </c>
      <c r="AD9" s="1">
        <f>SUM(Monthly!AD20:AD22)/1000</f>
        <v>16947.834999999999</v>
      </c>
      <c r="AE9" s="1">
        <f>SUM(Monthly!AE20:AE22)/1000</f>
        <v>707.74400000000003</v>
      </c>
      <c r="AF9" s="10">
        <f t="shared" si="2"/>
        <v>81183.616999999998</v>
      </c>
      <c r="AG9" s="1">
        <f>SUM(Monthly!AG20:AG22)/1000</f>
        <v>53092.372000000003</v>
      </c>
      <c r="AH9" s="1">
        <f>SUM(Monthly!AH20:AH22)/1000</f>
        <v>4052.2910000000002</v>
      </c>
      <c r="AI9" s="1">
        <f>SUM(Monthly!AI20:AI22)/1000</f>
        <v>468.11599999999999</v>
      </c>
      <c r="AJ9" s="1">
        <f>SUM(Monthly!AJ20:AJ22)/1000</f>
        <v>219.4</v>
      </c>
      <c r="AK9" s="10">
        <f t="shared" si="3"/>
        <v>57832.179000000004</v>
      </c>
      <c r="AL9" s="40">
        <f t="shared" si="15"/>
        <v>5.7729592261452973</v>
      </c>
      <c r="AM9" s="40">
        <f t="shared" si="4"/>
        <v>39.580797640837908</v>
      </c>
      <c r="AN9" s="40">
        <f t="shared" si="5"/>
        <v>390.35869565217394</v>
      </c>
      <c r="AO9" s="40">
        <f t="shared" si="6"/>
        <v>25.755321229050285</v>
      </c>
      <c r="AP9" s="31">
        <f t="shared" si="7"/>
        <v>6.7579095305895214</v>
      </c>
      <c r="AQ9" s="40">
        <f t="shared" si="16"/>
        <v>1040.6317607495612</v>
      </c>
      <c r="AR9" s="40">
        <f t="shared" si="8"/>
        <v>5353.5273442844282</v>
      </c>
      <c r="AS9" s="40">
        <f t="shared" si="8"/>
        <v>22672.103225806452</v>
      </c>
      <c r="AT9" s="40">
        <f t="shared" si="8"/>
        <v>2729.1117824773419</v>
      </c>
      <c r="AU9" s="41">
        <f t="shared" si="8"/>
        <v>1153.2407190461681</v>
      </c>
      <c r="AV9" s="40">
        <f t="shared" si="17"/>
        <v>1401.5971850307287</v>
      </c>
      <c r="AW9" s="40">
        <f t="shared" si="9"/>
        <v>23985.380738073807</v>
      </c>
      <c r="AX9" s="40">
        <f t="shared" si="9"/>
        <v>842707.30645161285</v>
      </c>
      <c r="AY9" s="40">
        <f t="shared" si="9"/>
        <v>8403.1178247734133</v>
      </c>
      <c r="AZ9" s="41">
        <f t="shared" si="9"/>
        <v>2229.2819961833898</v>
      </c>
      <c r="BA9" s="40">
        <f t="shared" si="18"/>
        <v>527.6007188323091</v>
      </c>
      <c r="BB9" s="40">
        <f t="shared" si="10"/>
        <v>21249.810756075607</v>
      </c>
      <c r="BC9" s="40">
        <f t="shared" si="10"/>
        <v>820056.53225806437</v>
      </c>
      <c r="BD9" s="40">
        <f t="shared" si="10"/>
        <v>6414.5981873111787</v>
      </c>
      <c r="BE9" s="41">
        <f t="shared" si="10"/>
        <v>1301.8749017784121</v>
      </c>
      <c r="BF9" s="40">
        <f t="shared" si="19"/>
        <v>873.99646619841974</v>
      </c>
      <c r="BG9" s="40">
        <f t="shared" si="11"/>
        <v>2735.5699819982001</v>
      </c>
      <c r="BH9" s="40">
        <f t="shared" si="11"/>
        <v>22650.774193548386</v>
      </c>
      <c r="BI9" s="40">
        <f t="shared" si="11"/>
        <v>1988.5196374622358</v>
      </c>
      <c r="BJ9" s="40">
        <f t="shared" si="11"/>
        <v>927.40709440497767</v>
      </c>
    </row>
    <row r="10" spans="1:62" ht="18.600000000000001" customHeight="1" x14ac:dyDescent="0.2">
      <c r="A10" s="34"/>
      <c r="B10" s="33" t="s">
        <v>32</v>
      </c>
      <c r="C10" s="1">
        <f>AVERAGE(Monthly!C23:C25)</f>
        <v>74911</v>
      </c>
      <c r="D10" s="1">
        <f>AVERAGE(Monthly!D23:D25)</f>
        <v>1885.3333333333333</v>
      </c>
      <c r="E10" s="1">
        <f>AVERAGE(Monthly!E23:E25)</f>
        <v>23.666666666666668</v>
      </c>
      <c r="F10" s="1">
        <f>AVERAGE(Monthly!F23:F25)</f>
        <v>121.33333333333333</v>
      </c>
      <c r="G10" s="10">
        <f t="shared" si="12"/>
        <v>76941.333333333328</v>
      </c>
      <c r="H10" s="1">
        <f>AVERAGE(Monthly!H23:H25)</f>
        <v>434449.22256666672</v>
      </c>
      <c r="I10" s="1">
        <f>AVERAGE(Monthly!I23:I25)</f>
        <v>68482.317333333325</v>
      </c>
      <c r="J10" s="1">
        <f>AVERAGE(Monthly!J23:J25)</f>
        <v>9618.25</v>
      </c>
      <c r="K10" s="1">
        <f>AVERAGE(Monthly!K23:K25)</f>
        <v>3093.0283333333336</v>
      </c>
      <c r="L10" s="10">
        <f t="shared" si="13"/>
        <v>515642.81823333335</v>
      </c>
      <c r="M10" s="1">
        <f>AVERAGE(Monthly!M23:M25)</f>
        <v>71052.666666666672</v>
      </c>
      <c r="N10" s="1">
        <f>AVERAGE(Monthly!N23:N25)</f>
        <v>1765.3333333333333</v>
      </c>
      <c r="O10" s="1">
        <f>AVERAGE(Monthly!O23:O25)</f>
        <v>23</v>
      </c>
      <c r="P10" s="1">
        <f>AVERAGE(Monthly!P23:P25)</f>
        <v>118.66666666666667</v>
      </c>
      <c r="Q10" s="10">
        <f t="shared" si="14"/>
        <v>72959.666666666672</v>
      </c>
      <c r="R10" s="1">
        <f>SUM(Monthly!R23:R25)/1000</f>
        <v>89161.250956000003</v>
      </c>
      <c r="S10" s="1">
        <f>SUM(Monthly!S23:S25)/1000</f>
        <v>6491.7818200000002</v>
      </c>
      <c r="T10" s="1">
        <f>SUM(Monthly!T23:T25)/1000</f>
        <v>543.18399999999997</v>
      </c>
      <c r="U10" s="1">
        <f>SUM(Monthly!U23:U25)/1000</f>
        <v>307.90699999999998</v>
      </c>
      <c r="V10" s="10">
        <f t="shared" si="0"/>
        <v>96504.123776000008</v>
      </c>
      <c r="W10" s="1">
        <f>SUM(Monthly!W23:W25)/1000</f>
        <v>80081.517999999996</v>
      </c>
      <c r="X10" s="1">
        <f>SUM(Monthly!X23:X25)/1000</f>
        <v>35828.625</v>
      </c>
      <c r="Y10" s="1">
        <f>SUM(Monthly!Y23:Y25)/1000</f>
        <v>18114.72</v>
      </c>
      <c r="Z10" s="1">
        <f>SUM(Monthly!Z23:Z25)/1000</f>
        <v>1164.0409999999999</v>
      </c>
      <c r="AA10" s="10">
        <f t="shared" si="1"/>
        <v>135188.90400000001</v>
      </c>
      <c r="AB10" s="1">
        <f>SUM(Monthly!AB23:AB25)/1000</f>
        <v>20024.653999999999</v>
      </c>
      <c r="AC10" s="1">
        <f>SUM(Monthly!AC23:AC25)/1000</f>
        <v>30579.975999999999</v>
      </c>
      <c r="AD10" s="1">
        <f>SUM(Monthly!AD23:AD25)/1000</f>
        <v>17573.396000000001</v>
      </c>
      <c r="AE10" s="1">
        <f>SUM(Monthly!AE23:AE25)/1000</f>
        <v>880.32299999999998</v>
      </c>
      <c r="AF10" s="10">
        <f t="shared" si="2"/>
        <v>69058.349000000002</v>
      </c>
      <c r="AG10" s="1">
        <f>SUM(Monthly!AG23:AG25)/1000</f>
        <v>60056.864000000001</v>
      </c>
      <c r="AH10" s="1">
        <f>SUM(Monthly!AH23:AH25)/1000</f>
        <v>5248.6490000000003</v>
      </c>
      <c r="AI10" s="1">
        <f>SUM(Monthly!AI23:AI25)/1000</f>
        <v>541.32399999999996</v>
      </c>
      <c r="AJ10" s="1">
        <f>SUM(Monthly!AJ23:AJ25)/1000</f>
        <v>283.71800000000002</v>
      </c>
      <c r="AK10" s="10">
        <f t="shared" si="3"/>
        <v>66130.554999999993</v>
      </c>
      <c r="AL10" s="40">
        <f t="shared" si="15"/>
        <v>5.799538419813735</v>
      </c>
      <c r="AM10" s="40">
        <f t="shared" si="4"/>
        <v>36.323718528995755</v>
      </c>
      <c r="AN10" s="40">
        <f t="shared" si="5"/>
        <v>406.40492957746477</v>
      </c>
      <c r="AO10" s="40">
        <f t="shared" si="6"/>
        <v>25.491991758241763</v>
      </c>
      <c r="AP10" s="31">
        <f t="shared" si="7"/>
        <v>6.7017660845492673</v>
      </c>
      <c r="AQ10" s="40">
        <f t="shared" si="16"/>
        <v>1254.8614308071947</v>
      </c>
      <c r="AR10" s="40">
        <f t="shared" si="8"/>
        <v>3677.3688557401815</v>
      </c>
      <c r="AS10" s="40">
        <f t="shared" si="8"/>
        <v>23616.695652173912</v>
      </c>
      <c r="AT10" s="40">
        <f t="shared" si="8"/>
        <v>2594.7219101123592</v>
      </c>
      <c r="AU10" s="41">
        <f t="shared" si="8"/>
        <v>1322.7051079728983</v>
      </c>
      <c r="AV10" s="40">
        <f t="shared" si="17"/>
        <v>1127.0726597172049</v>
      </c>
      <c r="AW10" s="40">
        <f t="shared" si="9"/>
        <v>20295.671261329306</v>
      </c>
      <c r="AX10" s="40">
        <f t="shared" si="9"/>
        <v>787596.52173913049</v>
      </c>
      <c r="AY10" s="40">
        <f t="shared" si="9"/>
        <v>9809.3342696629206</v>
      </c>
      <c r="AZ10" s="41">
        <f t="shared" si="9"/>
        <v>1852.9265575957493</v>
      </c>
      <c r="BA10" s="40">
        <f t="shared" si="18"/>
        <v>281.82832452922241</v>
      </c>
      <c r="BB10" s="40">
        <f t="shared" si="10"/>
        <v>17322.493957703926</v>
      </c>
      <c r="BC10" s="40">
        <f t="shared" si="10"/>
        <v>764060.69565217395</v>
      </c>
      <c r="BD10" s="40">
        <f t="shared" si="10"/>
        <v>7418.4522471910113</v>
      </c>
      <c r="BE10" s="41">
        <f t="shared" si="10"/>
        <v>946.52774820791399</v>
      </c>
      <c r="BF10" s="40">
        <f t="shared" si="19"/>
        <v>845.24433518798264</v>
      </c>
      <c r="BG10" s="40">
        <f t="shared" si="11"/>
        <v>2973.177303625378</v>
      </c>
      <c r="BH10" s="40">
        <f t="shared" si="11"/>
        <v>23535.82608695652</v>
      </c>
      <c r="BI10" s="40">
        <f t="shared" si="11"/>
        <v>2390.8820224719102</v>
      </c>
      <c r="BJ10" s="40">
        <f t="shared" si="11"/>
        <v>906.39880938783517</v>
      </c>
    </row>
    <row r="11" spans="1:62" ht="18.600000000000001" customHeight="1" x14ac:dyDescent="0.2">
      <c r="A11" s="34"/>
      <c r="B11" s="33" t="s">
        <v>33</v>
      </c>
      <c r="C11" s="1">
        <f>AVERAGE(Monthly!C26:C28)</f>
        <v>83787.333333333328</v>
      </c>
      <c r="D11" s="1">
        <f>AVERAGE(Monthly!D26:D28)</f>
        <v>2115.6666666666665</v>
      </c>
      <c r="E11" s="1">
        <f>AVERAGE(Monthly!E26:E28)</f>
        <v>25</v>
      </c>
      <c r="F11" s="1">
        <f>AVERAGE(Monthly!F26:F28)</f>
        <v>121.33333333333333</v>
      </c>
      <c r="G11" s="10">
        <f t="shared" si="12"/>
        <v>86049.333333333328</v>
      </c>
      <c r="H11" s="1">
        <f>AVERAGE(Monthly!H26:H28)</f>
        <v>491932.60623333341</v>
      </c>
      <c r="I11" s="1">
        <f>AVERAGE(Monthly!I26:I28)</f>
        <v>72132.760000000009</v>
      </c>
      <c r="J11" s="1">
        <f>AVERAGE(Monthly!J26:J28)</f>
        <v>11588.25</v>
      </c>
      <c r="K11" s="1">
        <f>AVERAGE(Monthly!K26:K28)</f>
        <v>3084.2549999999997</v>
      </c>
      <c r="L11" s="10">
        <f t="shared" si="13"/>
        <v>578737.87123333348</v>
      </c>
      <c r="M11" s="1">
        <f>AVERAGE(Monthly!M26:M28)</f>
        <v>78838</v>
      </c>
      <c r="N11" s="1">
        <f>AVERAGE(Monthly!N26:N28)</f>
        <v>1983.3333333333333</v>
      </c>
      <c r="O11" s="1">
        <f>AVERAGE(Monthly!O26:O28)</f>
        <v>24</v>
      </c>
      <c r="P11" s="1">
        <f>AVERAGE(Monthly!P26:P28)</f>
        <v>115.33333333333333</v>
      </c>
      <c r="Q11" s="10">
        <f t="shared" si="14"/>
        <v>80960.666666666657</v>
      </c>
      <c r="R11" s="1">
        <f>SUM(Monthly!R26:R28)/1000</f>
        <v>122651.200685</v>
      </c>
      <c r="S11" s="1">
        <f>SUM(Monthly!S26:S28)/1000</f>
        <v>9703.2599070000015</v>
      </c>
      <c r="T11" s="1">
        <f>SUM(Monthly!T26:T28)/1000</f>
        <v>667.67399999999998</v>
      </c>
      <c r="U11" s="1">
        <f>SUM(Monthly!U26:U28)/1000</f>
        <v>355.84199999999998</v>
      </c>
      <c r="V11" s="10">
        <f t="shared" si="0"/>
        <v>133377.97659200002</v>
      </c>
      <c r="W11" s="1">
        <f>SUM(Monthly!W26:W28)/1000</f>
        <v>115946.06200000001</v>
      </c>
      <c r="X11" s="1">
        <f>SUM(Monthly!X26:X28)/1000</f>
        <v>41590.741000000002</v>
      </c>
      <c r="Y11" s="1">
        <f>SUM(Monthly!Y26:Y28)/1000</f>
        <v>18817.263999999999</v>
      </c>
      <c r="Z11" s="1">
        <f>SUM(Monthly!Z26:Z28)/1000</f>
        <v>1215.5250000000001</v>
      </c>
      <c r="AA11" s="10">
        <f t="shared" si="1"/>
        <v>177569.592</v>
      </c>
      <c r="AB11" s="1">
        <f>SUM(Monthly!AB26:AB28)/1000</f>
        <v>25917.146000000001</v>
      </c>
      <c r="AC11" s="1">
        <f>SUM(Monthly!AC26:AC28)/1000</f>
        <v>34302.89</v>
      </c>
      <c r="AD11" s="1">
        <f>SUM(Monthly!AD26:AD28)/1000</f>
        <v>18195.13</v>
      </c>
      <c r="AE11" s="1">
        <f>SUM(Monthly!AE26:AE28)/1000</f>
        <v>922.75199999999995</v>
      </c>
      <c r="AF11" s="10">
        <f t="shared" si="2"/>
        <v>79337.917999999991</v>
      </c>
      <c r="AG11" s="1">
        <f>SUM(Monthly!AG26:AG28)/1000</f>
        <v>90028.915999999997</v>
      </c>
      <c r="AH11" s="1">
        <f>SUM(Monthly!AH26:AH28)/1000</f>
        <v>7287.8509999999997</v>
      </c>
      <c r="AI11" s="1">
        <f>SUM(Monthly!AI26:AI28)/1000</f>
        <v>622.13400000000001</v>
      </c>
      <c r="AJ11" s="1">
        <f>SUM(Monthly!AJ26:AJ28)/1000</f>
        <v>292.77300000000002</v>
      </c>
      <c r="AK11" s="10">
        <f t="shared" si="3"/>
        <v>98231.673999999999</v>
      </c>
      <c r="AL11" s="40">
        <f t="shared" si="15"/>
        <v>5.8712049502311423</v>
      </c>
      <c r="AM11" s="40">
        <f t="shared" si="4"/>
        <v>34.09457696549552</v>
      </c>
      <c r="AN11" s="40">
        <f t="shared" si="5"/>
        <v>463.53</v>
      </c>
      <c r="AO11" s="40">
        <f t="shared" si="6"/>
        <v>25.419684065934064</v>
      </c>
      <c r="AP11" s="31">
        <f t="shared" si="7"/>
        <v>6.7256520046639929</v>
      </c>
      <c r="AQ11" s="40">
        <f t="shared" si="16"/>
        <v>1555.7370897917249</v>
      </c>
      <c r="AR11" s="40">
        <f t="shared" si="8"/>
        <v>4892.399953109245</v>
      </c>
      <c r="AS11" s="40">
        <f t="shared" si="8"/>
        <v>27819.75</v>
      </c>
      <c r="AT11" s="40">
        <f t="shared" si="8"/>
        <v>3085.3352601156071</v>
      </c>
      <c r="AU11" s="41">
        <f t="shared" si="8"/>
        <v>1647.4416785764286</v>
      </c>
      <c r="AV11" s="40">
        <f t="shared" si="17"/>
        <v>1470.6875110987087</v>
      </c>
      <c r="AW11" s="40">
        <f t="shared" si="9"/>
        <v>20970.121512605045</v>
      </c>
      <c r="AX11" s="40">
        <f t="shared" si="9"/>
        <v>784052.66666666663</v>
      </c>
      <c r="AY11" s="40">
        <f t="shared" si="9"/>
        <v>10539.234104046243</v>
      </c>
      <c r="AZ11" s="41">
        <f t="shared" si="9"/>
        <v>2193.2822358182166</v>
      </c>
      <c r="BA11" s="40">
        <f t="shared" si="18"/>
        <v>328.7392627920546</v>
      </c>
      <c r="BB11" s="40">
        <f t="shared" si="10"/>
        <v>17295.574789915969</v>
      </c>
      <c r="BC11" s="40">
        <f t="shared" si="10"/>
        <v>758130.41666666674</v>
      </c>
      <c r="BD11" s="40">
        <f t="shared" si="10"/>
        <v>8000.7398843930632</v>
      </c>
      <c r="BE11" s="41">
        <f t="shared" si="10"/>
        <v>979.95633270477026</v>
      </c>
      <c r="BF11" s="40">
        <f t="shared" si="19"/>
        <v>1141.948248306654</v>
      </c>
      <c r="BG11" s="40">
        <f t="shared" si="11"/>
        <v>3674.5467226890755</v>
      </c>
      <c r="BH11" s="40">
        <f t="shared" si="11"/>
        <v>25922.25</v>
      </c>
      <c r="BI11" s="40">
        <f t="shared" si="11"/>
        <v>2538.4942196531797</v>
      </c>
      <c r="BJ11" s="40">
        <f t="shared" si="11"/>
        <v>1213.3259031134462</v>
      </c>
    </row>
    <row r="12" spans="1:62" ht="18.600000000000001" customHeight="1" x14ac:dyDescent="0.2">
      <c r="A12" s="34"/>
      <c r="B12" s="33" t="s">
        <v>34</v>
      </c>
      <c r="C12" s="1">
        <f>AVERAGE(Monthly!C29:C31)</f>
        <v>93709.333333333328</v>
      </c>
      <c r="D12" s="1">
        <f>AVERAGE(Monthly!D29:D31)</f>
        <v>2388.6666666666665</v>
      </c>
      <c r="E12" s="1">
        <f>AVERAGE(Monthly!E29:E31)</f>
        <v>25</v>
      </c>
      <c r="F12" s="1">
        <f>AVERAGE(Monthly!F29:F31)</f>
        <v>123</v>
      </c>
      <c r="G12" s="10">
        <f t="shared" si="12"/>
        <v>96246</v>
      </c>
      <c r="H12" s="1">
        <f>AVERAGE(Monthly!H29:H31)</f>
        <v>562021.44389999995</v>
      </c>
      <c r="I12" s="1">
        <f>AVERAGE(Monthly!I29:I31)</f>
        <v>76220.899333333335</v>
      </c>
      <c r="J12" s="1">
        <f>AVERAGE(Monthly!J29:J31)</f>
        <v>11588.25</v>
      </c>
      <c r="K12" s="1">
        <f>AVERAGE(Monthly!K29:K31)</f>
        <v>3086.0183333333334</v>
      </c>
      <c r="L12" s="10">
        <f t="shared" si="13"/>
        <v>652916.61156666663</v>
      </c>
      <c r="M12" s="1">
        <f>AVERAGE(Monthly!M29:M31)</f>
        <v>88394.333333333328</v>
      </c>
      <c r="N12" s="1">
        <f>AVERAGE(Monthly!N29:N31)</f>
        <v>2250.6666666666665</v>
      </c>
      <c r="O12" s="1">
        <f>AVERAGE(Monthly!O29:O31)</f>
        <v>22.666666666666668</v>
      </c>
      <c r="P12" s="1">
        <f>AVERAGE(Monthly!P29:P31)</f>
        <v>118.66666666666667</v>
      </c>
      <c r="Q12" s="10">
        <f t="shared" si="14"/>
        <v>90786.333333333343</v>
      </c>
      <c r="R12" s="1">
        <f>SUM(Monthly!R29:R31)/1000</f>
        <v>106819.65680300001</v>
      </c>
      <c r="S12" s="1">
        <f>SUM(Monthly!S29:S31)/1000</f>
        <v>14113.503583</v>
      </c>
      <c r="T12" s="1">
        <f>SUM(Monthly!T29:T31)/1000</f>
        <v>461.29199999999997</v>
      </c>
      <c r="U12" s="1">
        <f>SUM(Monthly!U29:U31)/1000</f>
        <v>320.363</v>
      </c>
      <c r="V12" s="10">
        <f t="shared" si="0"/>
        <v>121714.815386</v>
      </c>
      <c r="W12" s="1">
        <f>SUM(Monthly!W29:W31)/1000</f>
        <v>166124.91500000001</v>
      </c>
      <c r="X12" s="1">
        <f>SUM(Monthly!X29:X31)/1000</f>
        <v>47205.567999999999</v>
      </c>
      <c r="Y12" s="1">
        <f>SUM(Monthly!Y29:Y31)/1000</f>
        <v>19828.904999999999</v>
      </c>
      <c r="Z12" s="1">
        <f>SUM(Monthly!Z29:Z31)/1000</f>
        <v>1230.2940000000001</v>
      </c>
      <c r="AA12" s="10">
        <f t="shared" si="1"/>
        <v>234389.682</v>
      </c>
      <c r="AB12" s="1">
        <f>SUM(Monthly!AB29:AB31)/1000</f>
        <v>72477.577000000005</v>
      </c>
      <c r="AC12" s="1">
        <f>SUM(Monthly!AC29:AC31)/1000</f>
        <v>40849.982000000004</v>
      </c>
      <c r="AD12" s="1">
        <f>SUM(Monthly!AD29:AD31)/1000</f>
        <v>19423.492999999999</v>
      </c>
      <c r="AE12" s="1">
        <f>SUM(Monthly!AE29:AE31)/1000</f>
        <v>990.13</v>
      </c>
      <c r="AF12" s="10">
        <f t="shared" si="2"/>
        <v>133741.182</v>
      </c>
      <c r="AG12" s="1">
        <f>SUM(Monthly!AG29:AG31)/1000</f>
        <v>93647.338000000003</v>
      </c>
      <c r="AH12" s="1">
        <f>SUM(Monthly!AH29:AH31)/1000</f>
        <v>6355.5860000000002</v>
      </c>
      <c r="AI12" s="1">
        <f>SUM(Monthly!AI29:AI31)/1000</f>
        <v>405.41199999999998</v>
      </c>
      <c r="AJ12" s="1">
        <f>SUM(Monthly!AJ29:AJ31)/1000</f>
        <v>240.16399999999999</v>
      </c>
      <c r="AK12" s="10">
        <f t="shared" si="3"/>
        <v>100648.5</v>
      </c>
      <c r="AL12" s="40">
        <f t="shared" si="15"/>
        <v>5.9974969825133035</v>
      </c>
      <c r="AM12" s="40">
        <f t="shared" si="4"/>
        <v>31.909391292213233</v>
      </c>
      <c r="AN12" s="40">
        <f t="shared" si="5"/>
        <v>463.53</v>
      </c>
      <c r="AO12" s="40">
        <f t="shared" si="6"/>
        <v>25.089579945799457</v>
      </c>
      <c r="AP12" s="31">
        <f t="shared" si="7"/>
        <v>6.7838311365320809</v>
      </c>
      <c r="AQ12" s="40">
        <f t="shared" si="16"/>
        <v>1208.4446228038753</v>
      </c>
      <c r="AR12" s="40">
        <f t="shared" si="8"/>
        <v>6270.8102412618491</v>
      </c>
      <c r="AS12" s="40">
        <f t="shared" si="8"/>
        <v>20351.117647058822</v>
      </c>
      <c r="AT12" s="40">
        <f t="shared" si="8"/>
        <v>2699.6882022471909</v>
      </c>
      <c r="AU12" s="41">
        <f t="shared" si="8"/>
        <v>1340.6733251260284</v>
      </c>
      <c r="AV12" s="40">
        <f t="shared" si="17"/>
        <v>1879.3615918064131</v>
      </c>
      <c r="AW12" s="40">
        <f t="shared" si="9"/>
        <v>20974.037914691944</v>
      </c>
      <c r="AX12" s="40">
        <f t="shared" si="9"/>
        <v>874804.63235294109</v>
      </c>
      <c r="AY12" s="40">
        <f t="shared" si="9"/>
        <v>10367.64606741573</v>
      </c>
      <c r="AZ12" s="41">
        <f t="shared" si="9"/>
        <v>2581.7727558112638</v>
      </c>
      <c r="BA12" s="40">
        <f t="shared" si="18"/>
        <v>819.93465267381407</v>
      </c>
      <c r="BB12" s="40">
        <f t="shared" si="10"/>
        <v>18150.169727488155</v>
      </c>
      <c r="BC12" s="40">
        <f t="shared" si="10"/>
        <v>856918.80882352928</v>
      </c>
      <c r="BD12" s="40">
        <f t="shared" si="10"/>
        <v>8343.7921348314594</v>
      </c>
      <c r="BE12" s="41">
        <f t="shared" si="10"/>
        <v>1473.142235064749</v>
      </c>
      <c r="BF12" s="40">
        <f t="shared" si="19"/>
        <v>1059.426939132599</v>
      </c>
      <c r="BG12" s="40">
        <f t="shared" si="11"/>
        <v>2823.8681872037914</v>
      </c>
      <c r="BH12" s="40">
        <f t="shared" si="11"/>
        <v>17885.823529411762</v>
      </c>
      <c r="BI12" s="40">
        <f t="shared" si="11"/>
        <v>2023.8539325842692</v>
      </c>
      <c r="BJ12" s="40">
        <f t="shared" si="11"/>
        <v>1108.6305207465145</v>
      </c>
    </row>
    <row r="13" spans="1:62" ht="18.600000000000001" customHeight="1" x14ac:dyDescent="0.2">
      <c r="A13" s="34"/>
      <c r="B13" s="33" t="s">
        <v>35</v>
      </c>
      <c r="C13" s="1">
        <f>AVERAGE(Monthly!C32:C34)</f>
        <v>105642</v>
      </c>
      <c r="D13" s="1">
        <f>AVERAGE(Monthly!D32:D34)</f>
        <v>2750.6666666666665</v>
      </c>
      <c r="E13" s="1">
        <f>AVERAGE(Monthly!E32:E34)</f>
        <v>25</v>
      </c>
      <c r="F13" s="1">
        <f>AVERAGE(Monthly!F32:F34)</f>
        <v>123.66666666666667</v>
      </c>
      <c r="G13" s="10">
        <f t="shared" si="12"/>
        <v>108541.33333333334</v>
      </c>
      <c r="H13" s="1">
        <f>AVERAGE(Monthly!H32:H34)</f>
        <v>643124.14323333337</v>
      </c>
      <c r="I13" s="1">
        <f>AVERAGE(Monthly!I32:I34)</f>
        <v>81840.444000000003</v>
      </c>
      <c r="J13" s="1">
        <f>AVERAGE(Monthly!J32:J34)</f>
        <v>11588.25</v>
      </c>
      <c r="K13" s="1">
        <f>AVERAGE(Monthly!K32:K34)</f>
        <v>3092.9950000000003</v>
      </c>
      <c r="L13" s="10">
        <f t="shared" si="13"/>
        <v>739645.83223333338</v>
      </c>
      <c r="M13" s="1">
        <f>AVERAGE(Monthly!M32:M34)</f>
        <v>99709</v>
      </c>
      <c r="N13" s="1">
        <f>AVERAGE(Monthly!N32:N34)</f>
        <v>2583.6666666666665</v>
      </c>
      <c r="O13" s="1">
        <f>AVERAGE(Monthly!O32:O34)</f>
        <v>23.666666666666668</v>
      </c>
      <c r="P13" s="1">
        <f>AVERAGE(Monthly!P32:P34)</f>
        <v>120</v>
      </c>
      <c r="Q13" s="10">
        <f t="shared" si="14"/>
        <v>102436.33333333334</v>
      </c>
      <c r="R13" s="1">
        <f>SUM(Monthly!R32:R34)/1000</f>
        <v>111133.05755200001</v>
      </c>
      <c r="S13" s="1">
        <f>SUM(Monthly!S32:S34)/1000</f>
        <v>7034.0316010000006</v>
      </c>
      <c r="T13" s="1">
        <f>SUM(Monthly!T32:T34)/1000</f>
        <v>431.22120000000001</v>
      </c>
      <c r="U13" s="1">
        <f>SUM(Monthly!U32:U34)/1000</f>
        <v>307.55799999999999</v>
      </c>
      <c r="V13" s="10">
        <f t="shared" si="0"/>
        <v>118905.86835300001</v>
      </c>
      <c r="W13" s="1">
        <f>SUM(Monthly!W32:W34)/1000</f>
        <v>172479.443</v>
      </c>
      <c r="X13" s="1">
        <f>SUM(Monthly!X32:X34)/1000</f>
        <v>51156.697</v>
      </c>
      <c r="Y13" s="1">
        <f>SUM(Monthly!Y32:Y34)/1000</f>
        <v>22747.956999999999</v>
      </c>
      <c r="Z13" s="1">
        <f>SUM(Monthly!Z32:Z34)/1000</f>
        <v>1221.8820000000001</v>
      </c>
      <c r="AA13" s="10">
        <f t="shared" si="1"/>
        <v>247605.97900000002</v>
      </c>
      <c r="AB13" s="1">
        <f>SUM(Monthly!AB32:AB34)/1000</f>
        <v>72573.69</v>
      </c>
      <c r="AC13" s="1">
        <f>SUM(Monthly!AC32:AC34)/1000</f>
        <v>45126.542000000001</v>
      </c>
      <c r="AD13" s="1">
        <f>SUM(Monthly!AD32:AD34)/1000</f>
        <v>22300.236000000001</v>
      </c>
      <c r="AE13" s="1">
        <f>SUM(Monthly!AE32:AE34)/1000</f>
        <v>994.55200000000002</v>
      </c>
      <c r="AF13" s="10">
        <f t="shared" si="2"/>
        <v>140995.01999999999</v>
      </c>
      <c r="AG13" s="1">
        <f>SUM(Monthly!AG32:AG34)/1000</f>
        <v>99905.752999999997</v>
      </c>
      <c r="AH13" s="1">
        <f>SUM(Monthly!AH32:AH34)/1000</f>
        <v>6030.1549999999997</v>
      </c>
      <c r="AI13" s="1">
        <f>SUM(Monthly!AI32:AI34)/1000</f>
        <v>447.721</v>
      </c>
      <c r="AJ13" s="1">
        <f>SUM(Monthly!AJ32:AJ34)/1000</f>
        <v>227.33</v>
      </c>
      <c r="AK13" s="10">
        <f t="shared" si="3"/>
        <v>106610.959</v>
      </c>
      <c r="AL13" s="40">
        <f t="shared" si="15"/>
        <v>6.0877694783640344</v>
      </c>
      <c r="AM13" s="40">
        <f t="shared" si="4"/>
        <v>29.752948618516726</v>
      </c>
      <c r="AN13" s="40">
        <f t="shared" si="5"/>
        <v>463.53</v>
      </c>
      <c r="AO13" s="40">
        <f t="shared" si="6"/>
        <v>25.010741239892184</v>
      </c>
      <c r="AP13" s="31">
        <f t="shared" si="7"/>
        <v>6.8144163105299365</v>
      </c>
      <c r="AQ13" s="40">
        <f t="shared" si="16"/>
        <v>1114.5739858187326</v>
      </c>
      <c r="AR13" s="40">
        <f t="shared" si="8"/>
        <v>2722.4996520448976</v>
      </c>
      <c r="AS13" s="40">
        <f t="shared" si="8"/>
        <v>18220.61408450704</v>
      </c>
      <c r="AT13" s="40">
        <f t="shared" si="8"/>
        <v>2562.9833333333336</v>
      </c>
      <c r="AU13" s="41">
        <f t="shared" si="8"/>
        <v>1160.7782559541049</v>
      </c>
      <c r="AV13" s="40">
        <f t="shared" si="17"/>
        <v>1729.8282301497356</v>
      </c>
      <c r="AW13" s="40">
        <f t="shared" si="9"/>
        <v>19800.03754354277</v>
      </c>
      <c r="AX13" s="40">
        <f t="shared" si="9"/>
        <v>961181.28169014072</v>
      </c>
      <c r="AY13" s="40">
        <f t="shared" si="9"/>
        <v>10182.350000000002</v>
      </c>
      <c r="AZ13" s="41">
        <f t="shared" si="9"/>
        <v>2417.1694841348608</v>
      </c>
      <c r="BA13" s="40">
        <f t="shared" si="18"/>
        <v>727.85495792756922</v>
      </c>
      <c r="BB13" s="40">
        <f t="shared" si="10"/>
        <v>17466.085150303192</v>
      </c>
      <c r="BC13" s="40">
        <f t="shared" si="10"/>
        <v>942263.49295774649</v>
      </c>
      <c r="BD13" s="40">
        <f t="shared" si="10"/>
        <v>8287.9333333333325</v>
      </c>
      <c r="BE13" s="41">
        <f t="shared" si="10"/>
        <v>1376.4161153757291</v>
      </c>
      <c r="BF13" s="40">
        <f t="shared" si="19"/>
        <v>1001.9732722221663</v>
      </c>
      <c r="BG13" s="40">
        <f t="shared" si="11"/>
        <v>2333.9523932395819</v>
      </c>
      <c r="BH13" s="40">
        <f t="shared" si="11"/>
        <v>18917.788732394365</v>
      </c>
      <c r="BI13" s="40">
        <f t="shared" si="11"/>
        <v>1894.416666666667</v>
      </c>
      <c r="BJ13" s="40">
        <f t="shared" si="11"/>
        <v>1040.7533687591317</v>
      </c>
    </row>
    <row r="14" spans="1:62" ht="18.600000000000001" customHeight="1" x14ac:dyDescent="0.2">
      <c r="A14" s="34"/>
      <c r="B14" s="33" t="s">
        <v>36</v>
      </c>
      <c r="C14" s="1">
        <f>AVERAGE(Monthly!C35:C37)</f>
        <v>113057.66666666667</v>
      </c>
      <c r="D14" s="1">
        <f>AVERAGE(Monthly!D35:D37)</f>
        <v>2952.3333333333335</v>
      </c>
      <c r="E14" s="1">
        <f>AVERAGE(Monthly!E35:E37)</f>
        <v>24.333333333333332</v>
      </c>
      <c r="F14" s="1">
        <f>AVERAGE(Monthly!F35:F37)</f>
        <v>124</v>
      </c>
      <c r="G14" s="10">
        <f t="shared" si="12"/>
        <v>116158.33333333333</v>
      </c>
      <c r="H14" s="1">
        <f>AVERAGE(Monthly!H35:H37)</f>
        <v>694500.36290000007</v>
      </c>
      <c r="I14" s="1">
        <f>AVERAGE(Monthly!I35:I37)</f>
        <v>85114.793333333335</v>
      </c>
      <c r="J14" s="1">
        <f>AVERAGE(Monthly!J35:J37)</f>
        <v>11491.583333333334</v>
      </c>
      <c r="K14" s="1">
        <f>AVERAGE(Monthly!K35:K37)</f>
        <v>3101.5949999999998</v>
      </c>
      <c r="L14" s="10">
        <f t="shared" si="13"/>
        <v>794208.33456666674</v>
      </c>
      <c r="M14" s="1">
        <f>AVERAGE(Monthly!M35:M37)</f>
        <v>108019.66666666667</v>
      </c>
      <c r="N14" s="1">
        <f>AVERAGE(Monthly!N35:N37)</f>
        <v>2827.3333333333335</v>
      </c>
      <c r="O14" s="1">
        <f>AVERAGE(Monthly!O35:O37)</f>
        <v>23.333333333333332</v>
      </c>
      <c r="P14" s="1">
        <f>AVERAGE(Monthly!P35:P37)</f>
        <v>121</v>
      </c>
      <c r="Q14" s="10">
        <f t="shared" si="14"/>
        <v>110991.33333333333</v>
      </c>
      <c r="R14" s="1">
        <f>SUM(Monthly!R35:R37)/1000</f>
        <v>125400.76827399999</v>
      </c>
      <c r="S14" s="1">
        <f>SUM(Monthly!S35:S37)/1000</f>
        <v>8284.5953910000007</v>
      </c>
      <c r="T14" s="1">
        <f>SUM(Monthly!T35:T37)/1000</f>
        <v>403.45800000000003</v>
      </c>
      <c r="U14" s="1">
        <f>SUM(Monthly!U35:U37)/1000</f>
        <v>263.22899999999998</v>
      </c>
      <c r="V14" s="10">
        <f>SUM(R14:U14)</f>
        <v>134352.05066499999</v>
      </c>
      <c r="W14" s="1">
        <f>SUM(Monthly!W35:W37)/1000</f>
        <v>136875.41399999999</v>
      </c>
      <c r="X14" s="1">
        <f>SUM(Monthly!X35:X37)/1000</f>
        <v>45084.68</v>
      </c>
      <c r="Y14" s="1">
        <f>SUM(Monthly!Y35:Y37)/1000</f>
        <v>12619.382</v>
      </c>
      <c r="Z14" s="1">
        <f>SUM(Monthly!Z35:Z37)/1000</f>
        <v>1208.5</v>
      </c>
      <c r="AA14" s="10">
        <f>SUM(W14:Z14)</f>
        <v>195787.976</v>
      </c>
      <c r="AB14" s="1">
        <f>SUM(Monthly!AB35:AB37)/1000</f>
        <v>40442.699999999997</v>
      </c>
      <c r="AC14" s="1">
        <f>SUM(Monthly!AC35:AC37)/1000</f>
        <v>38193.478000000003</v>
      </c>
      <c r="AD14" s="1">
        <f>SUM(Monthly!AD35:AD37)/1000</f>
        <v>12210.424999999999</v>
      </c>
      <c r="AE14" s="1">
        <f>SUM(Monthly!AE35:AE37)/1000</f>
        <v>994.12099999999998</v>
      </c>
      <c r="AF14" s="10">
        <f>SUM(AB14:AE14)</f>
        <v>91840.724000000002</v>
      </c>
      <c r="AG14" s="1">
        <f>SUM(Monthly!AG35:AG37)/1000</f>
        <v>96432.714000000007</v>
      </c>
      <c r="AH14" s="1">
        <f>SUM(Monthly!AH35:AH37)/1000</f>
        <v>6891.2020000000002</v>
      </c>
      <c r="AI14" s="1">
        <f>SUM(Monthly!AI35:AI37)/1000</f>
        <v>408.95699999999999</v>
      </c>
      <c r="AJ14" s="1">
        <f>SUM(Monthly!AJ35:AJ37)/1000</f>
        <v>214.37899999999999</v>
      </c>
      <c r="AK14" s="10">
        <f>SUM(AG14:AJ14)</f>
        <v>103947.25200000001</v>
      </c>
      <c r="AL14" s="40">
        <f t="shared" si="15"/>
        <v>6.1428860454694219</v>
      </c>
      <c r="AM14" s="40">
        <f t="shared" si="4"/>
        <v>28.829669188212712</v>
      </c>
      <c r="AN14" s="40">
        <f t="shared" si="5"/>
        <v>472.25684931506856</v>
      </c>
      <c r="AO14" s="40">
        <f t="shared" si="6"/>
        <v>25.012862903225805</v>
      </c>
      <c r="AP14" s="31">
        <f t="shared" si="7"/>
        <v>6.837291064495302</v>
      </c>
      <c r="AQ14" s="40">
        <f t="shared" si="16"/>
        <v>1160.906825059634</v>
      </c>
      <c r="AR14" s="40">
        <f t="shared" si="8"/>
        <v>2930.1799307946239</v>
      </c>
      <c r="AS14" s="40">
        <f t="shared" si="8"/>
        <v>17291.057142857146</v>
      </c>
      <c r="AT14" s="40">
        <f t="shared" si="8"/>
        <v>2175.4462809917354</v>
      </c>
      <c r="AU14" s="41">
        <f t="shared" si="8"/>
        <v>1210.4733462522599</v>
      </c>
      <c r="AV14" s="40">
        <f t="shared" si="17"/>
        <v>1267.1342008708289</v>
      </c>
      <c r="AW14" s="40">
        <f t="shared" si="9"/>
        <v>15946.008016977128</v>
      </c>
      <c r="AX14" s="40">
        <f t="shared" si="9"/>
        <v>540830.65714285721</v>
      </c>
      <c r="AY14" s="40">
        <f t="shared" si="9"/>
        <v>9987.6033057851237</v>
      </c>
      <c r="AZ14" s="41">
        <f t="shared" si="9"/>
        <v>1763.9933688516221</v>
      </c>
      <c r="BA14" s="40">
        <f t="shared" si="18"/>
        <v>374.40126643605021</v>
      </c>
      <c r="BB14" s="40">
        <f t="shared" si="10"/>
        <v>13508.657627917944</v>
      </c>
      <c r="BC14" s="40">
        <f t="shared" si="10"/>
        <v>523303.92857142852</v>
      </c>
      <c r="BD14" s="40">
        <f t="shared" si="10"/>
        <v>8215.8760330578516</v>
      </c>
      <c r="BE14" s="41">
        <f t="shared" si="10"/>
        <v>827.4585162805505</v>
      </c>
      <c r="BF14" s="40">
        <f t="shared" si="19"/>
        <v>892.73293443477883</v>
      </c>
      <c r="BG14" s="40">
        <f t="shared" si="11"/>
        <v>2437.3503890591837</v>
      </c>
      <c r="BH14" s="40">
        <f t="shared" si="11"/>
        <v>17526.728571428572</v>
      </c>
      <c r="BI14" s="40">
        <f t="shared" si="11"/>
        <v>1771.7272727272725</v>
      </c>
      <c r="BJ14" s="40">
        <f t="shared" si="11"/>
        <v>936.53485257107172</v>
      </c>
    </row>
    <row r="15" spans="1:62" ht="18.600000000000001" customHeight="1" x14ac:dyDescent="0.2">
      <c r="A15" s="34"/>
      <c r="B15" s="33" t="s">
        <v>37</v>
      </c>
      <c r="C15" s="1">
        <f>AVERAGE(Monthly!C38:C40)</f>
        <v>121135</v>
      </c>
      <c r="D15" s="1">
        <f>AVERAGE(Monthly!D38:D40)</f>
        <v>3210</v>
      </c>
      <c r="E15" s="1">
        <f>AVERAGE(Monthly!E38:E40)</f>
        <v>24</v>
      </c>
      <c r="F15" s="1">
        <f>AVERAGE(Monthly!F38:F40)</f>
        <v>125.66666666666667</v>
      </c>
      <c r="G15" s="10">
        <f t="shared" ref="G15:G19" si="20">SUM(C15:F15)</f>
        <v>124494.66666666667</v>
      </c>
      <c r="H15" s="1">
        <f>AVERAGE(Monthly!H38:H40)</f>
        <v>750513.22156666673</v>
      </c>
      <c r="I15" s="1">
        <f>AVERAGE(Monthly!I38:I40)</f>
        <v>89878.575333333341</v>
      </c>
      <c r="J15" s="1">
        <f>AVERAGE(Monthly!J38:J40)</f>
        <v>11443.25</v>
      </c>
      <c r="K15" s="1">
        <f>AVERAGE(Monthly!K38:K40)</f>
        <v>3130.1790000000001</v>
      </c>
      <c r="L15" s="10">
        <f t="shared" si="13"/>
        <v>854965.22590000008</v>
      </c>
      <c r="M15" s="1">
        <f>AVERAGE(Monthly!M38:M40)</f>
        <v>116253</v>
      </c>
      <c r="N15" s="1">
        <f>AVERAGE(Monthly!N38:N40)</f>
        <v>3057.6666666666665</v>
      </c>
      <c r="O15" s="1">
        <f>AVERAGE(Monthly!O38:O40)</f>
        <v>23.666666666666668</v>
      </c>
      <c r="P15" s="1">
        <f>AVERAGE(Monthly!P38:P40)</f>
        <v>120.66666666666667</v>
      </c>
      <c r="Q15" s="10">
        <f t="shared" si="14"/>
        <v>119455.00000000001</v>
      </c>
      <c r="R15" s="1">
        <f>SUM(Monthly!R38:R40)/1000</f>
        <v>156817.308036</v>
      </c>
      <c r="S15" s="1">
        <f>SUM(Monthly!S38:S40)/1000</f>
        <v>9553.8602660000015</v>
      </c>
      <c r="T15" s="1">
        <f>SUM(Monthly!T38:T40)/1000</f>
        <v>442.61539999999997</v>
      </c>
      <c r="U15" s="1">
        <f>SUM(Monthly!U38:U40)/1000</f>
        <v>314.23099999999999</v>
      </c>
      <c r="V15" s="10">
        <f>SUM(R15:U15)</f>
        <v>167128.01470200001</v>
      </c>
      <c r="W15" s="1">
        <f>SUM(Monthly!W38:W40)/1000</f>
        <v>180245.62599999999</v>
      </c>
      <c r="X15" s="1">
        <f>SUM(Monthly!X38:X40)/1000</f>
        <v>50686.292000000001</v>
      </c>
      <c r="Y15" s="1">
        <f>SUM(Monthly!Y38:Y40)/1000</f>
        <v>8233.152</v>
      </c>
      <c r="Z15" s="1">
        <f>SUM(Monthly!Z38:Z40)/1000</f>
        <v>1207.653</v>
      </c>
      <c r="AA15" s="10">
        <f>SUM(W15:Z15)</f>
        <v>240372.723</v>
      </c>
      <c r="AB15" s="1">
        <f>SUM(Monthly!AB38:AB40)/1000</f>
        <v>51705.64</v>
      </c>
      <c r="AC15" s="1">
        <f>SUM(Monthly!AC38:AC40)/1000</f>
        <v>42271.557000000001</v>
      </c>
      <c r="AD15" s="1">
        <f>SUM(Monthly!AD38:AD40)/1000</f>
        <v>7803.9560000000001</v>
      </c>
      <c r="AE15" s="1">
        <f>SUM(Monthly!AE38:AE40)/1000</f>
        <v>950.20899999999995</v>
      </c>
      <c r="AF15" s="10">
        <f>SUM(AB15:AE15)</f>
        <v>102731.36200000001</v>
      </c>
      <c r="AG15" s="1">
        <f>SUM(Monthly!AG38:AG40)/1000</f>
        <v>128539.986</v>
      </c>
      <c r="AH15" s="1">
        <f>SUM(Monthly!AH38:AH40)/1000</f>
        <v>8414.7350000000006</v>
      </c>
      <c r="AI15" s="1">
        <f>SUM(Monthly!AI38:AI40)/1000</f>
        <v>429.19600000000003</v>
      </c>
      <c r="AJ15" s="1">
        <f>SUM(Monthly!AJ38:AJ40)/1000</f>
        <v>257.44400000000002</v>
      </c>
      <c r="AK15" s="10">
        <f>SUM(AG15:AJ15)</f>
        <v>137641.361</v>
      </c>
      <c r="AL15" s="40">
        <f t="shared" ref="AL15" si="21">IFERROR(H15/C15,"-")</f>
        <v>6.1956760768288826</v>
      </c>
      <c r="AM15" s="40">
        <f t="shared" ref="AM15" si="22">IFERROR(I15/D15,"-")</f>
        <v>27.999556178608518</v>
      </c>
      <c r="AN15" s="40">
        <f t="shared" ref="AN15" si="23">IFERROR(J15/E15,"-")</f>
        <v>476.80208333333331</v>
      </c>
      <c r="AO15" s="40">
        <f t="shared" ref="AO15" si="24">IFERROR(K15/F15,"-")</f>
        <v>24.908586206896551</v>
      </c>
      <c r="AP15" s="31">
        <f t="shared" ref="AP15" si="25">IFERROR(L15/G15,"-")</f>
        <v>6.8674847589187227</v>
      </c>
      <c r="AQ15" s="40">
        <f t="shared" si="16"/>
        <v>1348.9312795024643</v>
      </c>
      <c r="AR15" s="40">
        <f t="shared" si="8"/>
        <v>3124.5591189360089</v>
      </c>
      <c r="AS15" s="40">
        <f t="shared" si="8"/>
        <v>18702.059154929575</v>
      </c>
      <c r="AT15" s="40">
        <f t="shared" si="8"/>
        <v>2604.1243093922653</v>
      </c>
      <c r="AU15" s="41">
        <f t="shared" si="8"/>
        <v>1399.087645573647</v>
      </c>
      <c r="AV15" s="40">
        <f t="shared" si="17"/>
        <v>1550.4599967312672</v>
      </c>
      <c r="AW15" s="40">
        <f t="shared" si="9"/>
        <v>16576.787964678948</v>
      </c>
      <c r="AX15" s="40">
        <f t="shared" si="9"/>
        <v>347879.66197183094</v>
      </c>
      <c r="AY15" s="40">
        <f t="shared" si="9"/>
        <v>10008.174033149171</v>
      </c>
      <c r="AZ15" s="41">
        <f t="shared" si="9"/>
        <v>2012.2449709095474</v>
      </c>
      <c r="BA15" s="40">
        <f t="shared" si="18"/>
        <v>444.76822103515605</v>
      </c>
      <c r="BB15" s="40">
        <f t="shared" si="10"/>
        <v>13824.776081979724</v>
      </c>
      <c r="BC15" s="40">
        <f t="shared" si="10"/>
        <v>329744.61971830984</v>
      </c>
      <c r="BD15" s="40">
        <f t="shared" si="10"/>
        <v>7874.6602209944749</v>
      </c>
      <c r="BE15" s="41">
        <f t="shared" si="10"/>
        <v>860.00051902390021</v>
      </c>
      <c r="BF15" s="40">
        <f t="shared" si="19"/>
        <v>1105.6917756961111</v>
      </c>
      <c r="BG15" s="40">
        <f t="shared" si="11"/>
        <v>2752.0118826992261</v>
      </c>
      <c r="BH15" s="40">
        <f t="shared" si="11"/>
        <v>18135.042253521129</v>
      </c>
      <c r="BI15" s="40">
        <f t="shared" si="11"/>
        <v>2133.5138121546961</v>
      </c>
      <c r="BJ15" s="40">
        <f t="shared" si="11"/>
        <v>1152.2444518856471</v>
      </c>
    </row>
    <row r="16" spans="1:62" ht="18.600000000000001" customHeight="1" x14ac:dyDescent="0.2">
      <c r="A16" s="34"/>
      <c r="B16" s="33" t="s">
        <v>38</v>
      </c>
      <c r="C16" s="1">
        <f>AVERAGE(Monthly!C41:C43)</f>
        <v>129074.33333333333</v>
      </c>
      <c r="D16" s="1">
        <f>AVERAGE(Monthly!D41:D43)</f>
        <v>3407</v>
      </c>
      <c r="E16" s="1">
        <f>AVERAGE(Monthly!E41:E43)</f>
        <v>26</v>
      </c>
      <c r="F16" s="1">
        <f>AVERAGE(Monthly!F41:F43)</f>
        <v>125</v>
      </c>
      <c r="G16" s="10">
        <f t="shared" si="20"/>
        <v>132632.33333333331</v>
      </c>
      <c r="H16" s="1">
        <f>AVERAGE(Monthly!H41:H43)</f>
        <v>808535.86956666654</v>
      </c>
      <c r="I16" s="1">
        <f>AVERAGE(Monthly!I41:I43)</f>
        <v>94477.406000000003</v>
      </c>
      <c r="J16" s="1">
        <f>AVERAGE(Monthly!J41:J43)</f>
        <v>17060.008000000002</v>
      </c>
      <c r="K16" s="1">
        <f>AVERAGE(Monthly!K41:K43)</f>
        <v>3106.8456666666666</v>
      </c>
      <c r="L16" s="10">
        <f t="shared" si="13"/>
        <v>923180.12923333317</v>
      </c>
      <c r="M16" s="1">
        <f>AVERAGE(Monthly!M41:M43)</f>
        <v>124148</v>
      </c>
      <c r="N16" s="1">
        <f>AVERAGE(Monthly!N41:N43)</f>
        <v>3277.3333333333335</v>
      </c>
      <c r="O16" s="1">
        <f>AVERAGE(Monthly!O41:O43)</f>
        <v>24</v>
      </c>
      <c r="P16" s="1">
        <f>AVERAGE(Monthly!P41:P43)</f>
        <v>120.66666666666667</v>
      </c>
      <c r="Q16" s="10">
        <f t="shared" si="14"/>
        <v>127570</v>
      </c>
      <c r="R16" s="1">
        <f>SUM(Monthly!R41:R43)/1000</f>
        <v>153374.41928399997</v>
      </c>
      <c r="S16" s="1">
        <f>SUM(Monthly!S41:S43)/1000</f>
        <v>12431.022914000001</v>
      </c>
      <c r="T16" s="1">
        <f>SUM(Monthly!T41:T43)/1000</f>
        <v>925.18700000000001</v>
      </c>
      <c r="U16" s="1">
        <f>SUM(Monthly!U41:U43)/1000</f>
        <v>387.11099999999999</v>
      </c>
      <c r="V16" s="10">
        <f t="shared" ref="V16:V19" si="26">SUM(R16:U16)</f>
        <v>167117.74019799998</v>
      </c>
      <c r="W16" s="1">
        <f>SUM(Monthly!W41:W43)/1000</f>
        <v>227825.003</v>
      </c>
      <c r="X16" s="1">
        <f>SUM(Monthly!X41:X43)/1000</f>
        <v>55815.148000000001</v>
      </c>
      <c r="Y16" s="1">
        <f>SUM(Monthly!Y41:Y43)/1000</f>
        <v>10653.621999999999</v>
      </c>
      <c r="Z16" s="1">
        <f>SUM(Monthly!Z41:Z43)/1000</f>
        <v>1146.3389999999999</v>
      </c>
      <c r="AA16" s="10">
        <f t="shared" ref="AA16:AA19" si="27">SUM(W16:Z16)</f>
        <v>295440.11199999996</v>
      </c>
      <c r="AB16" s="1">
        <f>SUM(Monthly!AB41:AB43)/1000</f>
        <v>95016.3</v>
      </c>
      <c r="AC16" s="1">
        <f>SUM(Monthly!AC41:AC43)/1000</f>
        <v>48950.777999999998</v>
      </c>
      <c r="AD16" s="1">
        <f>SUM(Monthly!AD41:AD43)/1000</f>
        <v>9738.2350000000006</v>
      </c>
      <c r="AE16" s="1">
        <f>SUM(Monthly!AE41:AE43)/1000</f>
        <v>907.17399999999998</v>
      </c>
      <c r="AF16" s="10">
        <f t="shared" ref="AF16:AF19" si="28">SUM(AB16:AE16)</f>
        <v>154612.48700000002</v>
      </c>
      <c r="AG16" s="1">
        <f>SUM(Monthly!AG41:AG43)/1000</f>
        <v>132808.70300000001</v>
      </c>
      <c r="AH16" s="1">
        <f>SUM(Monthly!AH41:AH43)/1000</f>
        <v>6864.37</v>
      </c>
      <c r="AI16" s="1">
        <f>SUM(Monthly!AI41:AI43)/1000</f>
        <v>915.38699999999994</v>
      </c>
      <c r="AJ16" s="1">
        <f>SUM(Monthly!AJ41:AJ43)/1000</f>
        <v>239.16499999999999</v>
      </c>
      <c r="AK16" s="10">
        <f t="shared" ref="AK16:AK19" si="29">SUM(AG16:AJ16)</f>
        <v>140827.625</v>
      </c>
      <c r="AL16" s="40">
        <f t="shared" ref="AL16:AL18" si="30">IFERROR(H16/C16,"-")</f>
        <v>6.2641103671527771</v>
      </c>
      <c r="AM16" s="40">
        <f t="shared" ref="AM16:AM18" si="31">IFERROR(I16/D16,"-")</f>
        <v>27.730380393307897</v>
      </c>
      <c r="AN16" s="40">
        <f t="shared" ref="AN16:AN18" si="32">IFERROR(J16/E16,"-")</f>
        <v>656.15415384615392</v>
      </c>
      <c r="AO16" s="40">
        <f t="shared" ref="AO16:AO18" si="33">IFERROR(K16/F16,"-")</f>
        <v>24.854765333333333</v>
      </c>
      <c r="AP16" s="31">
        <f t="shared" ref="AP16:AP18" si="34">IFERROR(L16/G16,"-")</f>
        <v>6.960445511526852</v>
      </c>
      <c r="AQ16" s="40">
        <f t="shared" si="16"/>
        <v>1235.4159493829943</v>
      </c>
      <c r="AR16" s="40">
        <f t="shared" si="8"/>
        <v>3793.0297744100894</v>
      </c>
      <c r="AS16" s="40">
        <f t="shared" si="8"/>
        <v>38549.458333333336</v>
      </c>
      <c r="AT16" s="40">
        <f t="shared" si="8"/>
        <v>3208.1022099447509</v>
      </c>
      <c r="AU16" s="41">
        <f t="shared" si="8"/>
        <v>1310.0081539390137</v>
      </c>
      <c r="AV16" s="40">
        <f t="shared" si="17"/>
        <v>1835.1081209524116</v>
      </c>
      <c r="AW16" s="40">
        <f t="shared" si="9"/>
        <v>17030.659479251422</v>
      </c>
      <c r="AX16" s="40">
        <f t="shared" si="9"/>
        <v>443900.91666666669</v>
      </c>
      <c r="AY16" s="40">
        <f t="shared" si="9"/>
        <v>9500.0469613259665</v>
      </c>
      <c r="AZ16" s="41">
        <f t="shared" si="9"/>
        <v>2315.9058712863521</v>
      </c>
      <c r="BA16" s="40">
        <f t="shared" si="18"/>
        <v>765.34700518735713</v>
      </c>
      <c r="BB16" s="40">
        <f t="shared" si="10"/>
        <v>14936.16090317331</v>
      </c>
      <c r="BC16" s="40">
        <f t="shared" si="10"/>
        <v>405759.79166666669</v>
      </c>
      <c r="BD16" s="40">
        <f t="shared" si="10"/>
        <v>7518.0165745856357</v>
      </c>
      <c r="BE16" s="41">
        <f t="shared" si="10"/>
        <v>1211.9815552245827</v>
      </c>
      <c r="BF16" s="40">
        <f t="shared" si="19"/>
        <v>1069.7611157650547</v>
      </c>
      <c r="BG16" s="40">
        <f t="shared" si="11"/>
        <v>2094.4985760781119</v>
      </c>
      <c r="BH16" s="40">
        <f t="shared" si="11"/>
        <v>38141.124999999993</v>
      </c>
      <c r="BI16" s="40">
        <f t="shared" si="11"/>
        <v>1982.0303867403313</v>
      </c>
      <c r="BJ16" s="40">
        <f t="shared" si="11"/>
        <v>1103.92431606177</v>
      </c>
    </row>
    <row r="17" spans="1:62" ht="18.600000000000001" customHeight="1" x14ac:dyDescent="0.2">
      <c r="A17" s="34"/>
      <c r="B17" s="33" t="s">
        <v>39</v>
      </c>
      <c r="C17" s="1">
        <f>AVERAGE(Monthly!C44:C46)</f>
        <v>138885</v>
      </c>
      <c r="D17" s="1">
        <f>AVERAGE(Monthly!D44:D46)</f>
        <v>3565.6666666666665</v>
      </c>
      <c r="E17" s="1">
        <f>AVERAGE(Monthly!E44:E46)</f>
        <v>26.666666666666668</v>
      </c>
      <c r="F17" s="1">
        <f>AVERAGE(Monthly!F44:F46)</f>
        <v>125.66666666666667</v>
      </c>
      <c r="G17" s="10">
        <f t="shared" si="20"/>
        <v>142602.99999999997</v>
      </c>
      <c r="H17" s="1">
        <f>AVERAGE(Monthly!H44:H46)</f>
        <v>883956.88623333338</v>
      </c>
      <c r="I17" s="1">
        <f>AVERAGE(Monthly!I44:I46)</f>
        <v>98553.373666666666</v>
      </c>
      <c r="J17" s="1">
        <f>AVERAGE(Monthly!J44:J46)</f>
        <v>17390.208000000002</v>
      </c>
      <c r="K17" s="1">
        <f>AVERAGE(Monthly!K44:K46)</f>
        <v>3105.8456666666666</v>
      </c>
      <c r="L17" s="10">
        <f t="shared" si="13"/>
        <v>1003006.3135666667</v>
      </c>
      <c r="M17" s="1">
        <f>AVERAGE(Monthly!M44:M46)</f>
        <v>134728</v>
      </c>
      <c r="N17" s="1">
        <f>AVERAGE(Monthly!N44:N46)</f>
        <v>3471.3333333333335</v>
      </c>
      <c r="O17" s="1">
        <f>AVERAGE(Monthly!O44:O46)</f>
        <v>26.666666666666668</v>
      </c>
      <c r="P17" s="1">
        <f>AVERAGE(Monthly!P44:P46)</f>
        <v>122</v>
      </c>
      <c r="Q17" s="10">
        <f t="shared" si="14"/>
        <v>138348</v>
      </c>
      <c r="R17" s="1">
        <f>SUM(Monthly!R44:R46)/1000</f>
        <v>146828.32380300001</v>
      </c>
      <c r="S17" s="1">
        <f>SUM(Monthly!S44:S46)/1000</f>
        <v>14634.945833</v>
      </c>
      <c r="T17" s="1">
        <f>SUM(Monthly!T44:T46)/1000</f>
        <v>1048.0757999999998</v>
      </c>
      <c r="U17" s="1">
        <f>SUM(Monthly!U44:U46)/1000</f>
        <v>277.27499999999998</v>
      </c>
      <c r="V17" s="10">
        <f t="shared" si="26"/>
        <v>162788.620436</v>
      </c>
      <c r="W17" s="1">
        <f>SUM(Monthly!W44:W46)/1000</f>
        <v>224658.913</v>
      </c>
      <c r="X17" s="1">
        <f>SUM(Monthly!X44:X46)/1000</f>
        <v>62005.548999999999</v>
      </c>
      <c r="Y17" s="1">
        <f>SUM(Monthly!Y44:Y46)/1000</f>
        <v>12025.944</v>
      </c>
      <c r="Z17" s="1">
        <f>SUM(Monthly!Z44:Z46)/1000</f>
        <v>1128.662</v>
      </c>
      <c r="AA17" s="10">
        <f t="shared" si="27"/>
        <v>299819.06800000003</v>
      </c>
      <c r="AB17" s="1">
        <f>SUM(Monthly!AB44:AB46)/1000</f>
        <v>92869.767000000007</v>
      </c>
      <c r="AC17" s="1">
        <f>SUM(Monthly!AC44:AC46)/1000</f>
        <v>54541.190999999999</v>
      </c>
      <c r="AD17" s="1">
        <f>SUM(Monthly!AD44:AD46)/1000</f>
        <v>11000.928</v>
      </c>
      <c r="AE17" s="1">
        <f>SUM(Monthly!AE44:AE46)/1000</f>
        <v>893.60900000000004</v>
      </c>
      <c r="AF17" s="10">
        <f t="shared" si="28"/>
        <v>159305.495</v>
      </c>
      <c r="AG17" s="1">
        <f>SUM(Monthly!AG44:AG46)/1000</f>
        <v>131789.14600000001</v>
      </c>
      <c r="AH17" s="1">
        <f>SUM(Monthly!AH44:AH46)/1000</f>
        <v>7464.3580000000002</v>
      </c>
      <c r="AI17" s="1">
        <f>SUM(Monthly!AI44:AI46)/1000</f>
        <v>1025.0160000000001</v>
      </c>
      <c r="AJ17" s="1">
        <f>SUM(Monthly!AJ44:AJ46)/1000</f>
        <v>235.053</v>
      </c>
      <c r="AK17" s="10">
        <f t="shared" si="29"/>
        <v>140513.57300000003</v>
      </c>
      <c r="AL17" s="40">
        <f t="shared" si="30"/>
        <v>6.3646677915781646</v>
      </c>
      <c r="AM17" s="40">
        <f t="shared" si="31"/>
        <v>27.639536412078154</v>
      </c>
      <c r="AN17" s="40">
        <f t="shared" si="32"/>
        <v>652.13280000000009</v>
      </c>
      <c r="AO17" s="40">
        <f t="shared" si="33"/>
        <v>24.714952254641908</v>
      </c>
      <c r="AP17" s="31">
        <f t="shared" si="34"/>
        <v>7.0335568926787433</v>
      </c>
      <c r="AQ17" s="40">
        <f t="shared" si="16"/>
        <v>1089.8129847025118</v>
      </c>
      <c r="AR17" s="40">
        <f t="shared" si="8"/>
        <v>4215.9436814864603</v>
      </c>
      <c r="AS17" s="40">
        <f t="shared" si="8"/>
        <v>39302.842499999992</v>
      </c>
      <c r="AT17" s="40">
        <f t="shared" si="8"/>
        <v>2272.7459016393441</v>
      </c>
      <c r="AU17" s="41">
        <f t="shared" si="8"/>
        <v>1176.6604536097377</v>
      </c>
      <c r="AV17" s="40">
        <f t="shared" si="17"/>
        <v>1667.4997995962235</v>
      </c>
      <c r="AW17" s="40">
        <f t="shared" si="9"/>
        <v>17862.170827731898</v>
      </c>
      <c r="AX17" s="40">
        <f t="shared" si="9"/>
        <v>450972.89999999997</v>
      </c>
      <c r="AY17" s="40">
        <f t="shared" si="9"/>
        <v>9251.3278688524606</v>
      </c>
      <c r="AZ17" s="41">
        <f t="shared" si="9"/>
        <v>2167.1369878856221</v>
      </c>
      <c r="BA17" s="40">
        <f t="shared" si="18"/>
        <v>689.31303812125179</v>
      </c>
      <c r="BB17" s="40">
        <f t="shared" si="10"/>
        <v>15711.885250624158</v>
      </c>
      <c r="BC17" s="40">
        <f t="shared" si="10"/>
        <v>412534.8</v>
      </c>
      <c r="BD17" s="40">
        <f t="shared" si="10"/>
        <v>7324.6639344262303</v>
      </c>
      <c r="BE17" s="41">
        <f t="shared" si="10"/>
        <v>1151.4839029114985</v>
      </c>
      <c r="BF17" s="40">
        <f t="shared" si="19"/>
        <v>978.18676147497183</v>
      </c>
      <c r="BG17" s="40">
        <f t="shared" si="11"/>
        <v>2150.2855771077398</v>
      </c>
      <c r="BH17" s="40">
        <f t="shared" si="11"/>
        <v>38438.1</v>
      </c>
      <c r="BI17" s="40">
        <f t="shared" si="11"/>
        <v>1926.6639344262296</v>
      </c>
      <c r="BJ17" s="40">
        <f t="shared" si="11"/>
        <v>1015.6530849741234</v>
      </c>
    </row>
    <row r="18" spans="1:62" ht="18.600000000000001" customHeight="1" x14ac:dyDescent="0.2">
      <c r="A18" s="34"/>
      <c r="B18" s="33" t="s">
        <v>40</v>
      </c>
      <c r="C18" s="1">
        <f>AVERAGE(Monthly!C47:C49)</f>
        <v>150305</v>
      </c>
      <c r="D18" s="1">
        <f>AVERAGE(Monthly!D47:D49)</f>
        <v>3703.6666666666665</v>
      </c>
      <c r="E18" s="1">
        <f>AVERAGE(Monthly!E47:E49)</f>
        <v>27</v>
      </c>
      <c r="F18" s="1">
        <f>AVERAGE(Monthly!F47:F49)</f>
        <v>124</v>
      </c>
      <c r="G18" s="10">
        <f t="shared" si="20"/>
        <v>154159.66666666666</v>
      </c>
      <c r="H18" s="1">
        <f>AVERAGE(Monthly!H47:H49)</f>
        <v>976311.82193333341</v>
      </c>
      <c r="I18" s="1">
        <f>AVERAGE(Monthly!I47:I49)</f>
        <v>101312.393</v>
      </c>
      <c r="J18" s="1">
        <f>AVERAGE(Monthly!J47:J49)</f>
        <v>17555.308000000001</v>
      </c>
      <c r="K18" s="1">
        <f>AVERAGE(Monthly!K47:K49)</f>
        <v>3064.655666666667</v>
      </c>
      <c r="L18" s="10">
        <f t="shared" si="13"/>
        <v>1098244.1786</v>
      </c>
      <c r="M18" s="1">
        <f>AVERAGE(Monthly!M47:M49)</f>
        <v>143691.33333333334</v>
      </c>
      <c r="N18" s="1">
        <f>AVERAGE(Monthly!N47:N49)</f>
        <v>3583</v>
      </c>
      <c r="O18" s="1">
        <f>AVERAGE(Monthly!O47:O49)</f>
        <v>26.333333333333332</v>
      </c>
      <c r="P18" s="1">
        <f>AVERAGE(Monthly!P47:P49)</f>
        <v>121.33333333333333</v>
      </c>
      <c r="Q18" s="10">
        <f t="shared" si="14"/>
        <v>147422.00000000003</v>
      </c>
      <c r="R18" s="1">
        <f>SUM(Monthly!R47:R49)/1000</f>
        <v>176011.424558</v>
      </c>
      <c r="S18" s="1">
        <f>SUM(Monthly!S47:S49)/1000</f>
        <v>16289.001973</v>
      </c>
      <c r="T18" s="1">
        <f>SUM(Monthly!T47:T49)/1000</f>
        <v>652.13559999999995</v>
      </c>
      <c r="U18" s="1">
        <f>SUM(Monthly!U47:U49)/1000</f>
        <v>326.32900000000001</v>
      </c>
      <c r="V18" s="10">
        <f t="shared" si="26"/>
        <v>193278.89113100001</v>
      </c>
      <c r="W18" s="1">
        <f>SUM(Monthly!W47:W49)/1000</f>
        <v>181457.49799999999</v>
      </c>
      <c r="X18" s="1">
        <f>SUM(Monthly!X47:X49)/1000</f>
        <v>54750.563000000002</v>
      </c>
      <c r="Y18" s="1">
        <f>SUM(Monthly!Y47:Y49)/1000</f>
        <v>11635.601000000001</v>
      </c>
      <c r="Z18" s="1">
        <f>SUM(Monthly!Z47:Z49)/1000</f>
        <v>1094.377</v>
      </c>
      <c r="AA18" s="10">
        <f t="shared" si="27"/>
        <v>248938.03899999999</v>
      </c>
      <c r="AB18" s="1">
        <f>SUM(Monthly!AB47:AB49)/1000</f>
        <v>52093.713000000003</v>
      </c>
      <c r="AC18" s="1">
        <f>SUM(Monthly!AC47:AC49)/1000</f>
        <v>46605.809000000001</v>
      </c>
      <c r="AD18" s="1">
        <f>SUM(Monthly!AD47:AD49)/1000</f>
        <v>10989.004999999999</v>
      </c>
      <c r="AE18" s="1">
        <f>SUM(Monthly!AE47:AE49)/1000</f>
        <v>863.16399999999999</v>
      </c>
      <c r="AF18" s="10">
        <f t="shared" si="28"/>
        <v>110551.69100000001</v>
      </c>
      <c r="AG18" s="1">
        <f>SUM(Monthly!AG47:AG49)/1000</f>
        <v>129363.785</v>
      </c>
      <c r="AH18" s="1">
        <f>SUM(Monthly!AH47:AH49)/1000</f>
        <v>8144.7539999999999</v>
      </c>
      <c r="AI18" s="1">
        <f>SUM(Monthly!AI47:AI49)/1000</f>
        <v>646.596</v>
      </c>
      <c r="AJ18" s="1">
        <f>SUM(Monthly!AJ47:AJ49)/1000</f>
        <v>231.21299999999999</v>
      </c>
      <c r="AK18" s="10">
        <f t="shared" si="29"/>
        <v>138386.34799999997</v>
      </c>
      <c r="AL18" s="40">
        <f t="shared" si="30"/>
        <v>6.4955378858543193</v>
      </c>
      <c r="AM18" s="40">
        <f t="shared" si="31"/>
        <v>27.354619656196562</v>
      </c>
      <c r="AN18" s="40">
        <f t="shared" si="32"/>
        <v>650.19659259259265</v>
      </c>
      <c r="AO18" s="40">
        <f t="shared" si="33"/>
        <v>24.714965053763443</v>
      </c>
      <c r="AP18" s="31">
        <f t="shared" si="34"/>
        <v>7.1240694946148908</v>
      </c>
      <c r="AQ18" s="40">
        <f t="shared" si="16"/>
        <v>1224.9272135967374</v>
      </c>
      <c r="AR18" s="40">
        <f t="shared" si="8"/>
        <v>4546.1908939436225</v>
      </c>
      <c r="AS18" s="40">
        <f t="shared" si="8"/>
        <v>24764.643037974682</v>
      </c>
      <c r="AT18" s="40">
        <f t="shared" si="8"/>
        <v>2689.5247252747258</v>
      </c>
      <c r="AU18" s="41">
        <f t="shared" si="8"/>
        <v>1311.0586692013401</v>
      </c>
      <c r="AV18" s="40">
        <f t="shared" si="17"/>
        <v>1262.8284099713735</v>
      </c>
      <c r="AW18" s="40">
        <f t="shared" si="9"/>
        <v>15280.648339380408</v>
      </c>
      <c r="AX18" s="40">
        <f t="shared" si="9"/>
        <v>441858.26582278486</v>
      </c>
      <c r="AY18" s="40">
        <f t="shared" si="9"/>
        <v>9019.5906593406598</v>
      </c>
      <c r="AZ18" s="41">
        <f t="shared" si="9"/>
        <v>1688.6084777034632</v>
      </c>
      <c r="BA18" s="40">
        <f t="shared" si="18"/>
        <v>362.53900490403038</v>
      </c>
      <c r="BB18" s="40">
        <f t="shared" si="10"/>
        <v>13007.482277421155</v>
      </c>
      <c r="BC18" s="40">
        <f t="shared" si="10"/>
        <v>417303.98734177212</v>
      </c>
      <c r="BD18" s="40">
        <f t="shared" si="10"/>
        <v>7113.9890109890111</v>
      </c>
      <c r="BE18" s="41">
        <f t="shared" si="10"/>
        <v>749.89954687902753</v>
      </c>
      <c r="BF18" s="40">
        <f t="shared" si="19"/>
        <v>900.2894050673433</v>
      </c>
      <c r="BG18" s="40">
        <f t="shared" si="11"/>
        <v>2273.1660619592521</v>
      </c>
      <c r="BH18" s="40">
        <f t="shared" si="11"/>
        <v>24554.278481012658</v>
      </c>
      <c r="BI18" s="40">
        <f t="shared" si="11"/>
        <v>1905.6016483516485</v>
      </c>
      <c r="BJ18" s="40">
        <f t="shared" si="11"/>
        <v>938.70893082443558</v>
      </c>
    </row>
    <row r="19" spans="1:62" ht="18.600000000000001" customHeight="1" x14ac:dyDescent="0.2">
      <c r="A19" s="34"/>
      <c r="B19" s="33" t="s">
        <v>41</v>
      </c>
      <c r="C19" s="1">
        <f>AVERAGE(Monthly!C50:C52)</f>
        <v>160981.33333333334</v>
      </c>
      <c r="D19" s="1">
        <f>AVERAGE(Monthly!D50:D52)</f>
        <v>3885.6666666666665</v>
      </c>
      <c r="E19" s="1">
        <f>AVERAGE(Monthly!E50:E52)</f>
        <v>28</v>
      </c>
      <c r="F19" s="1">
        <f>AVERAGE(Monthly!F50:F52)</f>
        <v>126.33333333333333</v>
      </c>
      <c r="G19" s="10">
        <f t="shared" si="20"/>
        <v>165021.33333333334</v>
      </c>
      <c r="H19" s="1">
        <f>AVERAGE(Monthly!H50:H52)</f>
        <v>1065465.0715666667</v>
      </c>
      <c r="I19" s="1">
        <f>AVERAGE(Monthly!I50:I52)</f>
        <v>104492.68233333335</v>
      </c>
      <c r="J19" s="1">
        <f>AVERAGE(Monthly!J50:J52)</f>
        <v>17613.308000000001</v>
      </c>
      <c r="K19" s="1">
        <f>AVERAGE(Monthly!K50:K52)</f>
        <v>3092.3009999999999</v>
      </c>
      <c r="L19" s="10">
        <f t="shared" si="13"/>
        <v>1190663.3629000001</v>
      </c>
      <c r="M19" s="1">
        <f>AVERAGE(Monthly!M50:M52)</f>
        <v>153481.66666666666</v>
      </c>
      <c r="N19" s="1">
        <f>AVERAGE(Monthly!N50:N52)</f>
        <v>3690.3333333333335</v>
      </c>
      <c r="O19" s="1">
        <f>AVERAGE(Monthly!O50:O52)</f>
        <v>26</v>
      </c>
      <c r="P19" s="1">
        <f>AVERAGE(Monthly!P50:P52)</f>
        <v>121.66666666666667</v>
      </c>
      <c r="Q19" s="10">
        <f t="shared" si="14"/>
        <v>157319.66666666666</v>
      </c>
      <c r="R19" s="1">
        <f>SUM(Monthly!R50:R52)/1000</f>
        <v>217746.36135800002</v>
      </c>
      <c r="S19" s="1">
        <f>SUM(Monthly!S50:S52)/1000</f>
        <v>14230.62292</v>
      </c>
      <c r="T19" s="1">
        <f>SUM(Monthly!T50:T52)/1000</f>
        <v>1424.5427999999997</v>
      </c>
      <c r="U19" s="1">
        <f>SUM(Monthly!U50:U52)/1000</f>
        <v>283.64800000000002</v>
      </c>
      <c r="V19" s="10">
        <f t="shared" si="26"/>
        <v>233685.175078</v>
      </c>
      <c r="W19" s="1">
        <f>SUM(Monthly!W50:W52)/1000</f>
        <v>205216.91099999999</v>
      </c>
      <c r="X19" s="1">
        <f>SUM(Monthly!X50:X52)/1000</f>
        <v>55704.118999999999</v>
      </c>
      <c r="Y19" s="1">
        <f>SUM(Monthly!Y50:Y52)/1000</f>
        <v>10808.222</v>
      </c>
      <c r="Z19" s="1">
        <f>SUM(Monthly!Z50:Z52)/1000</f>
        <v>1135.914</v>
      </c>
      <c r="AA19" s="10">
        <f t="shared" si="27"/>
        <v>272865.16599999997</v>
      </c>
      <c r="AB19" s="1">
        <f>SUM(Monthly!AB50:AB52)/1000</f>
        <v>46277.097000000002</v>
      </c>
      <c r="AC19" s="1">
        <f>SUM(Monthly!AC50:AC52)/1000</f>
        <v>46207</v>
      </c>
      <c r="AD19" s="1">
        <f>SUM(Monthly!AD50:AD52)/1000</f>
        <v>9466.9230000000007</v>
      </c>
      <c r="AE19" s="1">
        <f>SUM(Monthly!AE50:AE52)/1000</f>
        <v>918.37300000000005</v>
      </c>
      <c r="AF19" s="10">
        <f t="shared" si="28"/>
        <v>102869.39300000001</v>
      </c>
      <c r="AG19" s="1">
        <f>SUM(Monthly!AG50:AG52)/1000</f>
        <v>158939.81400000001</v>
      </c>
      <c r="AH19" s="1">
        <f>SUM(Monthly!AH50:AH52)/1000</f>
        <v>9497.1190000000006</v>
      </c>
      <c r="AI19" s="1">
        <f>SUM(Monthly!AI50:AI52)/1000</f>
        <v>1341.299</v>
      </c>
      <c r="AJ19" s="1">
        <f>SUM(Monthly!AJ50:AJ52)/1000</f>
        <v>217.541</v>
      </c>
      <c r="AK19" s="10">
        <f t="shared" si="29"/>
        <v>169995.77300000002</v>
      </c>
      <c r="AL19" s="40">
        <f t="shared" ref="AL19" si="35">IFERROR(H19/C19,"-")</f>
        <v>6.6185628451745959</v>
      </c>
      <c r="AM19" s="40">
        <f t="shared" ref="AM19" si="36">IFERROR(I19/D19,"-")</f>
        <v>26.891828686626067</v>
      </c>
      <c r="AN19" s="40">
        <f t="shared" ref="AN19" si="37">IFERROR(J19/E19,"-")</f>
        <v>629.0467142857143</v>
      </c>
      <c r="AO19" s="40">
        <f t="shared" ref="AO19" si="38">IFERROR(K19/F19,"-")</f>
        <v>24.477316622691294</v>
      </c>
      <c r="AP19" s="31">
        <f t="shared" ref="AP19" si="39">IFERROR(L19/G19,"-")</f>
        <v>7.2152087178627413</v>
      </c>
      <c r="AQ19" s="40">
        <f t="shared" ref="AQ19" si="40">IFERROR(R19/M19,"-")*1000</f>
        <v>1418.7125152276606</v>
      </c>
      <c r="AR19" s="40">
        <f t="shared" ref="AR19" si="41">IFERROR(S19/N19,"-")*1000</f>
        <v>3856.1890308011921</v>
      </c>
      <c r="AS19" s="40">
        <f t="shared" ref="AS19" si="42">IFERROR(T19/O19,"-")*1000</f>
        <v>54790.107692307676</v>
      </c>
      <c r="AT19" s="40">
        <f t="shared" ref="AT19" si="43">IFERROR(U19/P19,"-")*1000</f>
        <v>2331.3534246575346</v>
      </c>
      <c r="AU19" s="41">
        <f t="shared" ref="AU19" si="44">IFERROR(V19/Q19,"-")*1000</f>
        <v>1485.4161595265691</v>
      </c>
      <c r="AV19" s="40">
        <f t="shared" ref="AV19" si="45">IFERROR(W19/M19,"-")*1000</f>
        <v>1337.077681373454</v>
      </c>
      <c r="AW19" s="40">
        <f t="shared" ref="AW19" si="46">IFERROR(X19/N19,"-")*1000</f>
        <v>15094.603649173516</v>
      </c>
      <c r="AX19" s="40">
        <f t="shared" ref="AX19" si="47">IFERROR(Y19/O19,"-")*1000</f>
        <v>415700.84615384619</v>
      </c>
      <c r="AY19" s="40">
        <f t="shared" ref="AY19" si="48">IFERROR(Z19/P19,"-")*1000</f>
        <v>9336.2794520547941</v>
      </c>
      <c r="AZ19" s="41">
        <f t="shared" ref="AZ19" si="49">IFERROR(AA19/Q19,"-")*1000</f>
        <v>1734.4631588760888</v>
      </c>
      <c r="BA19" s="40">
        <f t="shared" ref="BA19" si="50">IFERROR(AB19/M19,"-")*1000</f>
        <v>301.51547090314807</v>
      </c>
      <c r="BB19" s="40">
        <f t="shared" ref="BB19" si="51">IFERROR(AC19/N19,"-")*1000</f>
        <v>12521.091139011831</v>
      </c>
      <c r="BC19" s="40">
        <f t="shared" ref="BC19" si="52">IFERROR(AD19/O19,"-")*1000</f>
        <v>364112.42307692312</v>
      </c>
      <c r="BD19" s="40">
        <f t="shared" ref="BD19" si="53">IFERROR(AE19/P19,"-")*1000</f>
        <v>7548.271232876712</v>
      </c>
      <c r="BE19" s="41">
        <f t="shared" ref="BE19" si="54">IFERROR(AF19/Q19,"-")*1000</f>
        <v>653.88768727792046</v>
      </c>
      <c r="BF19" s="40">
        <f t="shared" ref="BF19" si="55">IFERROR(AG19/M19,"-")*1000</f>
        <v>1035.5622104703059</v>
      </c>
      <c r="BG19" s="40">
        <f t="shared" ref="BG19" si="56">IFERROR(AH19/N19,"-")*1000</f>
        <v>2573.5125101616836</v>
      </c>
      <c r="BH19" s="40">
        <f t="shared" ref="BH19" si="57">IFERROR(AI19/O19,"-")*1000</f>
        <v>51588.423076923078</v>
      </c>
      <c r="BI19" s="40">
        <f t="shared" ref="BI19" si="58">IFERROR(AJ19/P19,"-")*1000</f>
        <v>1788.0082191780821</v>
      </c>
      <c r="BJ19" s="40">
        <f t="shared" ref="BJ19" si="59">IFERROR(AK19/Q19,"-")*1000</f>
        <v>1080.5754715981686</v>
      </c>
    </row>
    <row r="20" spans="1:62" ht="18.600000000000001" customHeight="1" x14ac:dyDescent="0.2">
      <c r="A20" s="34"/>
      <c r="B20" s="33"/>
      <c r="C20" s="1"/>
      <c r="D20" s="1"/>
      <c r="E20" s="1"/>
      <c r="F20" s="1"/>
      <c r="G20" s="5"/>
      <c r="H20" s="1"/>
      <c r="I20" s="1"/>
      <c r="J20" s="1"/>
      <c r="K20" s="1"/>
      <c r="L20" s="5"/>
      <c r="M20" s="1"/>
      <c r="N20" s="1"/>
      <c r="O20" s="1"/>
      <c r="P20" s="1"/>
      <c r="Q20" s="5"/>
      <c r="R20" s="1"/>
      <c r="S20" s="1"/>
      <c r="T20" s="1"/>
      <c r="U20" s="1"/>
      <c r="V20" s="5"/>
      <c r="W20" s="1"/>
      <c r="X20" s="1"/>
      <c r="Y20" s="1"/>
      <c r="Z20" s="1"/>
      <c r="AA20" s="5"/>
      <c r="AB20" s="1"/>
      <c r="AC20" s="1"/>
      <c r="AD20" s="1"/>
      <c r="AE20" s="1"/>
      <c r="AF20" s="5"/>
      <c r="AG20" s="1"/>
      <c r="AH20" s="1"/>
      <c r="AI20" s="1"/>
      <c r="AJ20" s="1"/>
      <c r="AK20" s="5"/>
      <c r="AL20" s="40"/>
      <c r="AM20" s="40"/>
      <c r="AN20" s="40"/>
      <c r="AO20" s="40"/>
      <c r="AP20" s="5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</row>
    <row r="21" spans="1:62" ht="20.25" x14ac:dyDescent="0.3">
      <c r="A21" s="34"/>
      <c r="B21" s="9" t="s">
        <v>42</v>
      </c>
      <c r="C21" s="3"/>
      <c r="D21" s="3"/>
      <c r="E21" s="3"/>
      <c r="F21" s="3"/>
      <c r="G21" s="5"/>
      <c r="H21" s="3"/>
      <c r="I21" s="3"/>
      <c r="J21" s="3"/>
      <c r="K21" s="3"/>
      <c r="L21" s="3"/>
      <c r="M21" s="5"/>
      <c r="N21" s="6"/>
      <c r="O21" s="3"/>
      <c r="P21" s="3"/>
      <c r="Q21" s="3"/>
      <c r="R21" s="5"/>
      <c r="S21" s="5"/>
      <c r="T21" s="3"/>
      <c r="U21" s="3"/>
      <c r="V21" s="3"/>
      <c r="W21" s="3"/>
      <c r="X21" s="5"/>
      <c r="Y21" s="3"/>
      <c r="Z21" s="3"/>
      <c r="AA21" s="3"/>
      <c r="AB21" s="3"/>
      <c r="AC21" s="5"/>
      <c r="AD21" s="3"/>
      <c r="AE21" s="3"/>
      <c r="AF21" s="3"/>
      <c r="AG21" s="7"/>
      <c r="AH21" s="34"/>
      <c r="AI21" s="34"/>
      <c r="AJ21" s="38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</row>
    <row r="22" spans="1:62" ht="15.75" x14ac:dyDescent="0.25">
      <c r="A22" s="34"/>
      <c r="B22" s="12"/>
      <c r="C22" s="13" t="str">
        <f>C2</f>
        <v>Promedio de Clientes Registrados</v>
      </c>
      <c r="D22" s="13"/>
      <c r="E22" s="13"/>
      <c r="F22" s="13"/>
      <c r="G22" s="14"/>
      <c r="H22" s="15" t="str">
        <f>H2</f>
        <v>Capacidad Registrada Promedio (KW)</v>
      </c>
      <c r="I22" s="15"/>
      <c r="J22" s="15"/>
      <c r="K22" s="15"/>
      <c r="L22" s="16"/>
      <c r="M22" s="13" t="str">
        <f>M2</f>
        <v>Clientes Promedio Facturados</v>
      </c>
      <c r="N22" s="13"/>
      <c r="O22" s="13"/>
      <c r="P22" s="13"/>
      <c r="Q22" s="14"/>
      <c r="R22" s="15" t="str">
        <f>R2</f>
        <v>Exportaciones (MWh)</v>
      </c>
      <c r="S22" s="15"/>
      <c r="T22" s="15"/>
      <c r="U22" s="15"/>
      <c r="V22" s="16"/>
      <c r="W22" s="13" t="str">
        <f>W2</f>
        <v>Consumo LUMA (MWh)</v>
      </c>
      <c r="X22" s="13"/>
      <c r="Y22" s="13"/>
      <c r="Z22" s="13"/>
      <c r="AA22" s="14"/>
      <c r="AB22" s="15" t="str">
        <f>AB2</f>
        <v>Consumo Neto Facturado (MWh)</v>
      </c>
      <c r="AC22" s="15"/>
      <c r="AD22" s="15"/>
      <c r="AE22" s="15"/>
      <c r="AF22" s="16"/>
      <c r="AG22" s="13" t="str">
        <f>AG2</f>
        <v>Acreditado (MWh)</v>
      </c>
      <c r="AH22" s="13"/>
      <c r="AI22" s="13"/>
      <c r="AJ22" s="13"/>
      <c r="AK22" s="14"/>
      <c r="AL22" s="13" t="str">
        <f>AL2</f>
        <v>Capacidad (KW) por cliente registrado</v>
      </c>
      <c r="AM22" s="13"/>
      <c r="AN22" s="13"/>
      <c r="AO22" s="13"/>
      <c r="AP22" s="14"/>
      <c r="AQ22" s="15" t="str">
        <f>AQ2</f>
        <v>Exportaciones (KWh) por cliente</v>
      </c>
      <c r="AR22" s="15"/>
      <c r="AS22" s="15"/>
      <c r="AT22" s="15"/>
      <c r="AU22" s="16"/>
      <c r="AV22" s="13" t="str">
        <f>AV2</f>
        <v>Consumo LUMA (MWh) por cliente</v>
      </c>
      <c r="AW22" s="13"/>
      <c r="AX22" s="13"/>
      <c r="AY22" s="13"/>
      <c r="AZ22" s="14"/>
      <c r="BA22" s="15" t="str">
        <f>BA2</f>
        <v>Consumo Neto Facturado (MWH) por cliente</v>
      </c>
      <c r="BB22" s="15"/>
      <c r="BC22" s="15"/>
      <c r="BD22" s="15"/>
      <c r="BE22" s="16"/>
      <c r="BF22" s="13" t="str">
        <f>BF2</f>
        <v>Acreditado (MWh) por cliente</v>
      </c>
      <c r="BG22" s="13"/>
      <c r="BH22" s="13"/>
      <c r="BI22" s="13"/>
      <c r="BJ22" s="13"/>
    </row>
    <row r="23" spans="1:62" ht="14.1" customHeight="1" thickBot="1" x14ac:dyDescent="0.3">
      <c r="A23" s="34"/>
      <c r="B23" s="17" t="s">
        <v>25</v>
      </c>
      <c r="C23" s="18" t="s">
        <v>8</v>
      </c>
      <c r="D23" s="18" t="s">
        <v>9</v>
      </c>
      <c r="E23" s="18" t="s">
        <v>10</v>
      </c>
      <c r="F23" s="19" t="s">
        <v>11</v>
      </c>
      <c r="G23" s="20" t="s">
        <v>12</v>
      </c>
      <c r="H23" s="21" t="s">
        <v>8</v>
      </c>
      <c r="I23" s="21" t="s">
        <v>9</v>
      </c>
      <c r="J23" s="21" t="s">
        <v>10</v>
      </c>
      <c r="K23" s="22" t="s">
        <v>11</v>
      </c>
      <c r="L23" s="23" t="s">
        <v>12</v>
      </c>
      <c r="M23" s="18" t="s">
        <v>8</v>
      </c>
      <c r="N23" s="18" t="s">
        <v>9</v>
      </c>
      <c r="O23" s="18" t="s">
        <v>10</v>
      </c>
      <c r="P23" s="19" t="s">
        <v>11</v>
      </c>
      <c r="Q23" s="20" t="s">
        <v>12</v>
      </c>
      <c r="R23" s="21" t="s">
        <v>8</v>
      </c>
      <c r="S23" s="21" t="s">
        <v>9</v>
      </c>
      <c r="T23" s="21" t="s">
        <v>10</v>
      </c>
      <c r="U23" s="22" t="s">
        <v>11</v>
      </c>
      <c r="V23" s="23" t="s">
        <v>12</v>
      </c>
      <c r="W23" s="18" t="s">
        <v>8</v>
      </c>
      <c r="X23" s="18" t="s">
        <v>9</v>
      </c>
      <c r="Y23" s="18" t="s">
        <v>10</v>
      </c>
      <c r="Z23" s="19" t="s">
        <v>11</v>
      </c>
      <c r="AA23" s="20" t="s">
        <v>12</v>
      </c>
      <c r="AB23" s="21" t="s">
        <v>8</v>
      </c>
      <c r="AC23" s="21" t="s">
        <v>9</v>
      </c>
      <c r="AD23" s="21" t="s">
        <v>10</v>
      </c>
      <c r="AE23" s="22" t="s">
        <v>11</v>
      </c>
      <c r="AF23" s="23" t="s">
        <v>12</v>
      </c>
      <c r="AG23" s="18" t="s">
        <v>8</v>
      </c>
      <c r="AH23" s="18" t="s">
        <v>9</v>
      </c>
      <c r="AI23" s="18" t="s">
        <v>10</v>
      </c>
      <c r="AJ23" s="19" t="s">
        <v>11</v>
      </c>
      <c r="AK23" s="20" t="s">
        <v>12</v>
      </c>
      <c r="AL23" s="18" t="s">
        <v>8</v>
      </c>
      <c r="AM23" s="18" t="s">
        <v>9</v>
      </c>
      <c r="AN23" s="18" t="s">
        <v>10</v>
      </c>
      <c r="AO23" s="19" t="s">
        <v>11</v>
      </c>
      <c r="AP23" s="20" t="s">
        <v>12</v>
      </c>
      <c r="AQ23" s="21" t="s">
        <v>8</v>
      </c>
      <c r="AR23" s="21" t="s">
        <v>9</v>
      </c>
      <c r="AS23" s="21" t="s">
        <v>10</v>
      </c>
      <c r="AT23" s="22" t="s">
        <v>11</v>
      </c>
      <c r="AU23" s="23" t="s">
        <v>12</v>
      </c>
      <c r="AV23" s="18" t="s">
        <v>8</v>
      </c>
      <c r="AW23" s="18" t="s">
        <v>9</v>
      </c>
      <c r="AX23" s="18" t="s">
        <v>10</v>
      </c>
      <c r="AY23" s="19" t="s">
        <v>11</v>
      </c>
      <c r="AZ23" s="20" t="s">
        <v>12</v>
      </c>
      <c r="BA23" s="21" t="s">
        <v>8</v>
      </c>
      <c r="BB23" s="21" t="s">
        <v>9</v>
      </c>
      <c r="BC23" s="21" t="s">
        <v>10</v>
      </c>
      <c r="BD23" s="22" t="s">
        <v>11</v>
      </c>
      <c r="BE23" s="23" t="s">
        <v>12</v>
      </c>
      <c r="BF23" s="18" t="s">
        <v>8</v>
      </c>
      <c r="BG23" s="18" t="s">
        <v>9</v>
      </c>
      <c r="BH23" s="18" t="s">
        <v>10</v>
      </c>
      <c r="BI23" s="19" t="s">
        <v>11</v>
      </c>
      <c r="BJ23" s="18" t="s">
        <v>12</v>
      </c>
    </row>
    <row r="24" spans="1:62" ht="20.65" customHeight="1" x14ac:dyDescent="0.2">
      <c r="A24" s="34"/>
      <c r="B24" s="33" t="s">
        <v>27</v>
      </c>
      <c r="C24" s="42">
        <f>((C5/C4)-1)*100</f>
        <v>12.47052996532938</v>
      </c>
      <c r="D24" s="42">
        <f t="shared" ref="D24:AF24" si="60">((D5/D4)-1)*100</f>
        <v>7.3405535499398322</v>
      </c>
      <c r="E24" s="42">
        <f t="shared" si="60"/>
        <v>10.000000000000009</v>
      </c>
      <c r="F24" s="42">
        <f t="shared" si="60"/>
        <v>8.2236842105263275</v>
      </c>
      <c r="G24" s="43">
        <f t="shared" si="60"/>
        <v>12.293812955140581</v>
      </c>
      <c r="H24" s="42">
        <f>IFERROR(((H5/H4)-1)*100," ")</f>
        <v>11.721452212190941</v>
      </c>
      <c r="I24" s="42">
        <f t="shared" ref="I24:L24" si="61">IFERROR(((I5/I4)-1)*100," ")</f>
        <v>2.9051164616053171</v>
      </c>
      <c r="J24" s="42">
        <f t="shared" si="61"/>
        <v>5.2257475773960671</v>
      </c>
      <c r="K24" s="42">
        <f t="shared" si="61"/>
        <v>8.9105700697186272</v>
      </c>
      <c r="L24" s="43">
        <f t="shared" si="61"/>
        <v>9.7001567188473636</v>
      </c>
      <c r="M24" s="42">
        <f t="shared" si="60"/>
        <v>18.667024272495645</v>
      </c>
      <c r="N24" s="42">
        <f t="shared" si="60"/>
        <v>12.789115646258487</v>
      </c>
      <c r="O24" s="42">
        <f t="shared" si="60"/>
        <v>0</v>
      </c>
      <c r="P24" s="42">
        <f t="shared" si="60"/>
        <v>19.379844961240323</v>
      </c>
      <c r="Q24" s="43">
        <f t="shared" si="60"/>
        <v>18.471392525178445</v>
      </c>
      <c r="R24" s="42">
        <f t="shared" si="60"/>
        <v>10.116839478779216</v>
      </c>
      <c r="S24" s="42">
        <f t="shared" si="60"/>
        <v>16.948964461362671</v>
      </c>
      <c r="T24" s="42">
        <f t="shared" si="60"/>
        <v>-2.0800469216426198</v>
      </c>
      <c r="U24" s="42">
        <f t="shared" si="60"/>
        <v>23.220314502879624</v>
      </c>
      <c r="V24" s="43">
        <f t="shared" si="60"/>
        <v>10.894820523036364</v>
      </c>
      <c r="W24" s="42">
        <f t="shared" si="60"/>
        <v>7.9834682407625035</v>
      </c>
      <c r="X24" s="42">
        <f t="shared" si="60"/>
        <v>11.79114919515416</v>
      </c>
      <c r="Y24" s="42">
        <f t="shared" si="60"/>
        <v>-7.2865475669200546</v>
      </c>
      <c r="Z24" s="42">
        <f t="shared" si="60"/>
        <v>16.517096754546444</v>
      </c>
      <c r="AA24" s="43">
        <f t="shared" si="60"/>
        <v>6.3469577652491171</v>
      </c>
      <c r="AB24" s="42">
        <f t="shared" si="60"/>
        <v>7.284579741160413</v>
      </c>
      <c r="AC24" s="42">
        <f t="shared" si="60"/>
        <v>18.469504269966698</v>
      </c>
      <c r="AD24" s="42">
        <f t="shared" si="60"/>
        <v>-6.8730004687889368</v>
      </c>
      <c r="AE24" s="42">
        <f t="shared" si="60"/>
        <v>14.135630410426781</v>
      </c>
      <c r="AF24" s="43">
        <f t="shared" si="60"/>
        <v>7.6557714425918189</v>
      </c>
      <c r="AG24" s="42">
        <f t="shared" ref="AG24:AK24" si="62">((AG5/AG4)-1)*100</f>
        <v>8.5155117131723088</v>
      </c>
      <c r="AH24" s="42">
        <f t="shared" si="62"/>
        <v>-19.968354299330226</v>
      </c>
      <c r="AI24" s="42">
        <f t="shared" si="62"/>
        <v>-19.579141243422647</v>
      </c>
      <c r="AJ24" s="42">
        <f t="shared" si="62"/>
        <v>26.845370531235812</v>
      </c>
      <c r="AK24" s="43">
        <f t="shared" si="62"/>
        <v>3.8939665875611151</v>
      </c>
      <c r="AL24" s="44">
        <f>IFERROR(((AL5/AL4)-1)*100, "-")</f>
        <v>-0.66602135987920974</v>
      </c>
      <c r="AM24" s="44">
        <f t="shared" ref="AM24:AP24" si="63">IFERROR(((AM5/AM4)-1)*100, "-")</f>
        <v>-4.1321168390201501</v>
      </c>
      <c r="AN24" s="44">
        <f t="shared" si="63"/>
        <v>-4.3402294750944925</v>
      </c>
      <c r="AO24" s="44">
        <f t="shared" si="63"/>
        <v>0.63469088508956162</v>
      </c>
      <c r="AP24" s="45">
        <f t="shared" si="63"/>
        <v>-2.3097053773829423</v>
      </c>
      <c r="AQ24" s="42">
        <f>IFERROR(((AQ5/AQ4)-1)*100," ")</f>
        <v>-7.2051901917440819</v>
      </c>
      <c r="AR24" s="42">
        <f t="shared" ref="AR24:AU24" si="64">IFERROR(((AR5/AR4)-1)*100," ")</f>
        <v>3.6881651135121318</v>
      </c>
      <c r="AS24" s="42">
        <f t="shared" si="64"/>
        <v>-2.0800469216426309</v>
      </c>
      <c r="AT24" s="42">
        <f t="shared" si="64"/>
        <v>3.2170166939705869</v>
      </c>
      <c r="AU24" s="43">
        <f t="shared" si="64"/>
        <v>-6.3952755518863817</v>
      </c>
      <c r="AV24" s="42">
        <f t="shared" ref="AV24:BJ24" si="65">((AV5/AV4)-1)*100</f>
        <v>-9.0029695252157325</v>
      </c>
      <c r="AW24" s="42">
        <f t="shared" si="65"/>
        <v>-0.8848074083976698</v>
      </c>
      <c r="AX24" s="42">
        <f t="shared" si="65"/>
        <v>-7.2865475669200759</v>
      </c>
      <c r="AY24" s="42">
        <f t="shared" si="65"/>
        <v>-2.3980163549578548</v>
      </c>
      <c r="AZ24" s="43">
        <f t="shared" si="65"/>
        <v>-10.234061153077567</v>
      </c>
      <c r="BA24" s="42">
        <f t="shared" si="65"/>
        <v>-9.5919187332090488</v>
      </c>
      <c r="BB24" s="42">
        <f t="shared" si="65"/>
        <v>5.0362914818160798</v>
      </c>
      <c r="BC24" s="42">
        <f t="shared" si="65"/>
        <v>-6.8730004687889252</v>
      </c>
      <c r="BD24" s="42">
        <f t="shared" si="65"/>
        <v>-4.3928810198373025</v>
      </c>
      <c r="BE24" s="43">
        <f t="shared" si="65"/>
        <v>-9.1293103356474781</v>
      </c>
      <c r="BF24" s="42">
        <f t="shared" si="65"/>
        <v>-8.5546196355378186</v>
      </c>
      <c r="BG24" s="42">
        <f t="shared" si="65"/>
        <v>-29.043112677934523</v>
      </c>
      <c r="BH24" s="42">
        <f t="shared" si="65"/>
        <v>-19.579141243422647</v>
      </c>
      <c r="BI24" s="42">
        <f t="shared" si="65"/>
        <v>6.2535896008403924</v>
      </c>
      <c r="BJ24" s="51">
        <f t="shared" si="65"/>
        <v>-12.304595756751347</v>
      </c>
    </row>
    <row r="25" spans="1:62" ht="20.65" customHeight="1" x14ac:dyDescent="0.2">
      <c r="A25" s="34"/>
      <c r="B25" s="33" t="s">
        <v>28</v>
      </c>
      <c r="C25" s="42">
        <f t="shared" ref="C25:AF25" si="66">((C6/C5)-1)*100</f>
        <v>12.410713499326231</v>
      </c>
      <c r="D25" s="42">
        <f t="shared" si="66"/>
        <v>4.9887892376681675</v>
      </c>
      <c r="E25" s="42">
        <f t="shared" si="66"/>
        <v>4.5454545454545414</v>
      </c>
      <c r="F25" s="42">
        <f t="shared" si="66"/>
        <v>5.1671732522796221</v>
      </c>
      <c r="G25" s="43">
        <f t="shared" si="66"/>
        <v>12.160644074143413</v>
      </c>
      <c r="H25" s="42">
        <f t="shared" ref="H25:L34" si="67">IFERROR(((H6/H5)-1)*100," ")</f>
        <v>13.064292278276701</v>
      </c>
      <c r="I25" s="42">
        <f t="shared" si="67"/>
        <v>3.4113216459295215</v>
      </c>
      <c r="J25" s="42">
        <f t="shared" si="67"/>
        <v>5.9349281732102188</v>
      </c>
      <c r="K25" s="42">
        <f t="shared" si="67"/>
        <v>2.2693442887885107</v>
      </c>
      <c r="L25" s="43">
        <f t="shared" si="67"/>
        <v>10.903667002939542</v>
      </c>
      <c r="M25" s="42">
        <f t="shared" si="66"/>
        <v>13.012769804497681</v>
      </c>
      <c r="N25" s="42">
        <f t="shared" si="66"/>
        <v>7.7503015681544163</v>
      </c>
      <c r="O25" s="42">
        <f t="shared" si="66"/>
        <v>12.5</v>
      </c>
      <c r="P25" s="42">
        <f t="shared" si="66"/>
        <v>7.4675324675324672</v>
      </c>
      <c r="Q25" s="43">
        <f t="shared" si="66"/>
        <v>12.838133032366116</v>
      </c>
      <c r="R25" s="42">
        <f t="shared" si="66"/>
        <v>15.313957737858953</v>
      </c>
      <c r="S25" s="42">
        <f t="shared" si="66"/>
        <v>5.6026215405480695</v>
      </c>
      <c r="T25" s="42">
        <f t="shared" si="66"/>
        <v>-4.0119116478285921</v>
      </c>
      <c r="U25" s="42">
        <f t="shared" si="66"/>
        <v>3.3677408956710897</v>
      </c>
      <c r="V25" s="43">
        <f t="shared" si="66"/>
        <v>13.581812263660108</v>
      </c>
      <c r="W25" s="42">
        <f t="shared" si="66"/>
        <v>-14.322440911706746</v>
      </c>
      <c r="X25" s="42">
        <f t="shared" si="66"/>
        <v>-10.451338158627943</v>
      </c>
      <c r="Y25" s="42">
        <f t="shared" si="66"/>
        <v>-23.669158534141811</v>
      </c>
      <c r="Z25" s="42">
        <f t="shared" si="66"/>
        <v>6.4816650684585753</v>
      </c>
      <c r="AA25" s="43">
        <f t="shared" si="66"/>
        <v>-14.430121270155116</v>
      </c>
      <c r="AB25" s="42">
        <f t="shared" si="66"/>
        <v>-31.253929165261574</v>
      </c>
      <c r="AC25" s="42">
        <f t="shared" si="66"/>
        <v>-13.180955437993692</v>
      </c>
      <c r="AD25" s="42">
        <f t="shared" si="66"/>
        <v>-25.219729349105592</v>
      </c>
      <c r="AE25" s="42">
        <f t="shared" si="66"/>
        <v>7.7160053530063166</v>
      </c>
      <c r="AF25" s="43">
        <f t="shared" si="66"/>
        <v>-21.881782244677993</v>
      </c>
      <c r="AG25" s="42">
        <f t="shared" ref="AG25:AK25" si="68">((AG6/AG5)-1)*100</f>
        <v>-1.5792015594173314</v>
      </c>
      <c r="AH25" s="42">
        <f t="shared" si="68"/>
        <v>8.7641216373090192</v>
      </c>
      <c r="AI25" s="42">
        <f t="shared" si="68"/>
        <v>29.703281565274043</v>
      </c>
      <c r="AJ25" s="42">
        <f t="shared" si="68"/>
        <v>1.6647962745323319</v>
      </c>
      <c r="AK25" s="43">
        <f t="shared" si="68"/>
        <v>4.1535010550486362E-2</v>
      </c>
      <c r="AL25" s="44">
        <f t="shared" ref="AL25:AP25" si="69">IFERROR(((AL6/AL5)-1)*100, "-")</f>
        <v>0.5814203634197046</v>
      </c>
      <c r="AM25" s="44">
        <f t="shared" si="69"/>
        <v>-1.5025105091627133</v>
      </c>
      <c r="AN25" s="44">
        <f t="shared" si="69"/>
        <v>1.3290617308967523</v>
      </c>
      <c r="AO25" s="44">
        <f t="shared" si="69"/>
        <v>-2.7554500837820184</v>
      </c>
      <c r="AP25" s="45">
        <f t="shared" si="69"/>
        <v>-1.1206935209581603</v>
      </c>
      <c r="AQ25" s="42">
        <f t="shared" ref="AQ25:AU25" si="70">IFERROR(((AQ6/AQ5)-1)*100," ")</f>
        <v>2.0362193912618176</v>
      </c>
      <c r="AR25" s="42">
        <f t="shared" si="70"/>
        <v>-1.9932009436167353</v>
      </c>
      <c r="AS25" s="42">
        <f t="shared" si="70"/>
        <v>-14.67725479806985</v>
      </c>
      <c r="AT25" s="42">
        <f t="shared" si="70"/>
        <v>-3.8149117949646483</v>
      </c>
      <c r="AU25" s="43">
        <f t="shared" si="70"/>
        <v>0.65906729516753693</v>
      </c>
      <c r="AV25" s="42">
        <f t="shared" ref="AV25:BJ25" si="71">((AV6/AV5)-1)*100</f>
        <v>-24.187718576840446</v>
      </c>
      <c r="AW25" s="42">
        <f t="shared" si="71"/>
        <v>-16.892425786176968</v>
      </c>
      <c r="AX25" s="42">
        <f t="shared" si="71"/>
        <v>-32.150363141459373</v>
      </c>
      <c r="AY25" s="42">
        <f t="shared" si="71"/>
        <v>-0.91736301786935481</v>
      </c>
      <c r="AZ25" s="43">
        <f t="shared" si="71"/>
        <v>-24.165814844437129</v>
      </c>
      <c r="BA25" s="42">
        <f t="shared" si="71"/>
        <v>-39.169643436168158</v>
      </c>
      <c r="BB25" s="42">
        <f t="shared" si="71"/>
        <v>-19.425706194342883</v>
      </c>
      <c r="BC25" s="42">
        <f t="shared" si="71"/>
        <v>-33.528648310316086</v>
      </c>
      <c r="BD25" s="42">
        <f t="shared" si="71"/>
        <v>0.23120739796360645</v>
      </c>
      <c r="BE25" s="43">
        <f t="shared" si="71"/>
        <v>-30.769664779091286</v>
      </c>
      <c r="BF25" s="42">
        <f t="shared" si="71"/>
        <v>-12.911789870434864</v>
      </c>
      <c r="BG25" s="42">
        <f t="shared" si="71"/>
        <v>0.94089766283702581</v>
      </c>
      <c r="BH25" s="42">
        <f t="shared" si="71"/>
        <v>15.291805835799144</v>
      </c>
      <c r="BI25" s="42">
        <f t="shared" si="71"/>
        <v>-5.3995249167493657</v>
      </c>
      <c r="BJ25" s="51">
        <f t="shared" si="71"/>
        <v>-11.340667979808828</v>
      </c>
    </row>
    <row r="26" spans="1:62" ht="20.65" customHeight="1" x14ac:dyDescent="0.2">
      <c r="A26" s="34"/>
      <c r="B26" s="33" t="s">
        <v>29</v>
      </c>
      <c r="C26" s="42">
        <f t="shared" ref="C26:AF26" si="72">((C7/C6)-1)*100</f>
        <v>14.079761811486335</v>
      </c>
      <c r="D26" s="42">
        <f t="shared" si="72"/>
        <v>5.125467164975972</v>
      </c>
      <c r="E26" s="42">
        <f t="shared" si="72"/>
        <v>0</v>
      </c>
      <c r="F26" s="42">
        <f t="shared" si="72"/>
        <v>0.57803468208093012</v>
      </c>
      <c r="G26" s="43">
        <f t="shared" si="72"/>
        <v>13.78242823865059</v>
      </c>
      <c r="H26" s="42">
        <f t="shared" si="67"/>
        <v>15.07100265107011</v>
      </c>
      <c r="I26" s="42">
        <f t="shared" si="67"/>
        <v>3.4276354018088151</v>
      </c>
      <c r="J26" s="42">
        <f t="shared" si="67"/>
        <v>0</v>
      </c>
      <c r="K26" s="42">
        <f t="shared" si="67"/>
        <v>0</v>
      </c>
      <c r="L26" s="43">
        <f t="shared" si="67"/>
        <v>12.437764608211999</v>
      </c>
      <c r="M26" s="42">
        <f t="shared" si="72"/>
        <v>9.5703548155925624</v>
      </c>
      <c r="N26" s="42">
        <f t="shared" si="72"/>
        <v>2.7987685418415786</v>
      </c>
      <c r="O26" s="42">
        <f t="shared" si="72"/>
        <v>3.1746031746031855</v>
      </c>
      <c r="P26" s="42">
        <f t="shared" si="72"/>
        <v>-4.8338368580060358</v>
      </c>
      <c r="Q26" s="43">
        <f t="shared" si="72"/>
        <v>9.3334839037532369</v>
      </c>
      <c r="R26" s="42">
        <f t="shared" si="72"/>
        <v>36.614768432993294</v>
      </c>
      <c r="S26" s="42">
        <f t="shared" si="72"/>
        <v>37.748115854852024</v>
      </c>
      <c r="T26" s="42">
        <f t="shared" si="72"/>
        <v>75.255714001426227</v>
      </c>
      <c r="U26" s="42">
        <f t="shared" si="72"/>
        <v>32.512154672638857</v>
      </c>
      <c r="V26" s="43">
        <f t="shared" si="72"/>
        <v>37.230724710934695</v>
      </c>
      <c r="W26" s="42">
        <f t="shared" si="72"/>
        <v>22.693553096380569</v>
      </c>
      <c r="X26" s="42">
        <f t="shared" si="72"/>
        <v>6.5753157626964542</v>
      </c>
      <c r="Y26" s="42">
        <f t="shared" si="72"/>
        <v>-10.698143361089919</v>
      </c>
      <c r="Z26" s="42">
        <f t="shared" si="72"/>
        <v>-3.8416582380797148</v>
      </c>
      <c r="AA26" s="43">
        <f t="shared" si="72"/>
        <v>12.281532766891722</v>
      </c>
      <c r="AB26" s="42">
        <f t="shared" si="72"/>
        <v>3.9677364146521787</v>
      </c>
      <c r="AC26" s="42">
        <f t="shared" si="72"/>
        <v>7.6978943573476899</v>
      </c>
      <c r="AD26" s="42">
        <f t="shared" si="72"/>
        <v>-13.886819156550967</v>
      </c>
      <c r="AE26" s="42">
        <f t="shared" si="72"/>
        <v>-7.8283106981026807</v>
      </c>
      <c r="AF26" s="43">
        <f t="shared" si="72"/>
        <v>1.410793938878685</v>
      </c>
      <c r="AG26" s="42">
        <f t="shared" ref="AG26:AK26" si="73">((AG7/AG6)-1)*100</f>
        <v>32.5378900758855</v>
      </c>
      <c r="AH26" s="42">
        <f t="shared" si="73"/>
        <v>0.26726580319464954</v>
      </c>
      <c r="AI26" s="42">
        <f t="shared" si="73"/>
        <v>52.582645842147315</v>
      </c>
      <c r="AJ26" s="42">
        <f t="shared" si="73"/>
        <v>12.641784947544998</v>
      </c>
      <c r="AK26" s="43">
        <f t="shared" si="73"/>
        <v>28.766807631518731</v>
      </c>
      <c r="AL26" s="44">
        <f t="shared" ref="AL26:AP26" si="74">IFERROR(((AL7/AL6)-1)*100, "-")</f>
        <v>0.86890156837966526</v>
      </c>
      <c r="AM26" s="44">
        <f t="shared" si="74"/>
        <v>-1.6150527640488077</v>
      </c>
      <c r="AN26" s="44">
        <f t="shared" si="74"/>
        <v>0</v>
      </c>
      <c r="AO26" s="44">
        <f t="shared" si="74"/>
        <v>-0.57471264367815467</v>
      </c>
      <c r="AP26" s="45">
        <f t="shared" si="74"/>
        <v>-1.1817849656172164</v>
      </c>
      <c r="AQ26" s="42">
        <f t="shared" ref="AQ26:AU26" si="75">IFERROR(((AQ7/AQ6)-1)*100," ")</f>
        <v>24.682236050906848</v>
      </c>
      <c r="AR26" s="42">
        <f t="shared" si="75"/>
        <v>33.997826830761312</v>
      </c>
      <c r="AS26" s="42">
        <f t="shared" si="75"/>
        <v>69.863230493690025</v>
      </c>
      <c r="AT26" s="42">
        <f t="shared" si="75"/>
        <v>39.242930782995145</v>
      </c>
      <c r="AU26" s="43">
        <f t="shared" si="75"/>
        <v>25.515733891494328</v>
      </c>
      <c r="AV26" s="42">
        <f t="shared" ref="AV26:BJ26" si="76">((AV7/AV6)-1)*100</f>
        <v>11.976960650418999</v>
      </c>
      <c r="AW26" s="42">
        <f t="shared" si="76"/>
        <v>3.6737280751740764</v>
      </c>
      <c r="AX26" s="42">
        <f t="shared" si="76"/>
        <v>-13.445892796133307</v>
      </c>
      <c r="AY26" s="42">
        <f t="shared" si="76"/>
        <v>1.0425749942717832</v>
      </c>
      <c r="AZ26" s="43">
        <f t="shared" si="76"/>
        <v>2.6963824419367066</v>
      </c>
      <c r="BA26" s="42">
        <f t="shared" si="76"/>
        <v>-5.1132611648192832</v>
      </c>
      <c r="BB26" s="42">
        <f t="shared" si="76"/>
        <v>4.7657436805889963</v>
      </c>
      <c r="BC26" s="42">
        <f t="shared" si="76"/>
        <v>-16.536455490195547</v>
      </c>
      <c r="BD26" s="42">
        <f t="shared" si="76"/>
        <v>-3.1465740986412305</v>
      </c>
      <c r="BE26" s="43">
        <f t="shared" si="76"/>
        <v>-7.2463527933024903</v>
      </c>
      <c r="BF26" s="42">
        <f t="shared" si="76"/>
        <v>20.961450110248727</v>
      </c>
      <c r="BG26" s="42">
        <f t="shared" si="76"/>
        <v>-2.4625808018473805</v>
      </c>
      <c r="BH26" s="42">
        <f t="shared" si="76"/>
        <v>47.887795200850491</v>
      </c>
      <c r="BI26" s="42">
        <f t="shared" si="76"/>
        <v>18.363272436944111</v>
      </c>
      <c r="BJ26" s="51">
        <f t="shared" si="76"/>
        <v>17.774356980037997</v>
      </c>
    </row>
    <row r="27" spans="1:62" ht="20.65" customHeight="1" x14ac:dyDescent="0.2">
      <c r="A27" s="34"/>
      <c r="B27" s="33" t="s">
        <v>30</v>
      </c>
      <c r="C27" s="42">
        <f t="shared" ref="C27:AF27" si="77">((C8/C7)-1)*100</f>
        <v>16.719093406593387</v>
      </c>
      <c r="D27" s="42">
        <f t="shared" si="77"/>
        <v>8.1513458608430724</v>
      </c>
      <c r="E27" s="42">
        <f t="shared" si="77"/>
        <v>0</v>
      </c>
      <c r="F27" s="42">
        <f t="shared" si="77"/>
        <v>0.86206896551723755</v>
      </c>
      <c r="G27" s="43">
        <f t="shared" si="77"/>
        <v>16.449601547130797</v>
      </c>
      <c r="H27" s="42">
        <f t="shared" si="67"/>
        <v>11.462007708204357</v>
      </c>
      <c r="I27" s="42">
        <f t="shared" si="67"/>
        <v>2.9048187266982772</v>
      </c>
      <c r="J27" s="42">
        <f t="shared" si="67"/>
        <v>0</v>
      </c>
      <c r="K27" s="42">
        <f t="shared" si="67"/>
        <v>0.88205042902096409</v>
      </c>
      <c r="L27" s="43">
        <f t="shared" si="67"/>
        <v>9.6889106245733778</v>
      </c>
      <c r="M27" s="42">
        <f t="shared" si="77"/>
        <v>19.805157767451753</v>
      </c>
      <c r="N27" s="42">
        <f t="shared" si="77"/>
        <v>8.8211271440239649</v>
      </c>
      <c r="O27" s="42">
        <f t="shared" si="77"/>
        <v>-3.0769230769230771</v>
      </c>
      <c r="P27" s="42">
        <f t="shared" si="77"/>
        <v>4.7619047619047672</v>
      </c>
      <c r="Q27" s="43">
        <f t="shared" si="77"/>
        <v>19.461577052470048</v>
      </c>
      <c r="R27" s="42">
        <f t="shared" si="77"/>
        <v>6.2631123866868199</v>
      </c>
      <c r="S27" s="42">
        <f t="shared" si="77"/>
        <v>-30.607013913607517</v>
      </c>
      <c r="T27" s="42">
        <f t="shared" si="77"/>
        <v>-34.363083191249103</v>
      </c>
      <c r="U27" s="42">
        <f t="shared" si="77"/>
        <v>-14.015734976360095</v>
      </c>
      <c r="V27" s="43">
        <f t="shared" si="77"/>
        <v>0.64512884038281371</v>
      </c>
      <c r="W27" s="42">
        <f t="shared" si="77"/>
        <v>41.859207267803896</v>
      </c>
      <c r="X27" s="42">
        <f t="shared" si="77"/>
        <v>11.226884919657554</v>
      </c>
      <c r="Y27" s="42">
        <f t="shared" si="77"/>
        <v>32.577559125425324</v>
      </c>
      <c r="Z27" s="42">
        <f t="shared" si="77"/>
        <v>2.1147674600785482</v>
      </c>
      <c r="AA27" s="43">
        <f t="shared" si="77"/>
        <v>30.892154492025469</v>
      </c>
      <c r="AB27" s="42">
        <f t="shared" si="77"/>
        <v>82.434054864317389</v>
      </c>
      <c r="AC27" s="42">
        <f t="shared" si="77"/>
        <v>12.427701626935983</v>
      </c>
      <c r="AD27" s="42">
        <f t="shared" si="77"/>
        <v>38.407163596535021</v>
      </c>
      <c r="AE27" s="42">
        <f t="shared" si="77"/>
        <v>1.6246728588289683</v>
      </c>
      <c r="AF27" s="43">
        <f t="shared" si="77"/>
        <v>38.525164441909546</v>
      </c>
      <c r="AG27" s="42">
        <f t="shared" ref="AG27:AK27" si="78">((AG8/AG7)-1)*100</f>
        <v>25.126695570086643</v>
      </c>
      <c r="AH27" s="42">
        <f t="shared" si="78"/>
        <v>3.9791361780273649</v>
      </c>
      <c r="AI27" s="42">
        <f t="shared" si="78"/>
        <v>-32.715212022894335</v>
      </c>
      <c r="AJ27" s="42">
        <f t="shared" si="78"/>
        <v>3.7728933489203254</v>
      </c>
      <c r="AK27" s="43">
        <f t="shared" si="78"/>
        <v>21.775967743848135</v>
      </c>
      <c r="AL27" s="44">
        <f t="shared" ref="AL27:AP27" si="79">IFERROR(((AL8/AL7)-1)*100, "-")</f>
        <v>-4.5040494617927473</v>
      </c>
      <c r="AM27" s="44">
        <f t="shared" si="79"/>
        <v>-4.8510974064949863</v>
      </c>
      <c r="AN27" s="44">
        <f t="shared" si="79"/>
        <v>0</v>
      </c>
      <c r="AO27" s="44">
        <f t="shared" si="79"/>
        <v>1.981068176437617E-2</v>
      </c>
      <c r="AP27" s="45">
        <f t="shared" si="79"/>
        <v>-5.8056797384756553</v>
      </c>
      <c r="AQ27" s="42">
        <f t="shared" ref="AQ27:AU27" si="80">IFERROR(((AQ8/AQ7)-1)*100," ")</f>
        <v>-11.303390966731818</v>
      </c>
      <c r="AR27" s="42">
        <f t="shared" si="80"/>
        <v>-36.232064574601061</v>
      </c>
      <c r="AS27" s="42">
        <f t="shared" si="80"/>
        <v>-32.279371546526846</v>
      </c>
      <c r="AT27" s="42">
        <f t="shared" si="80"/>
        <v>-17.924110659252822</v>
      </c>
      <c r="AU27" s="43">
        <f t="shared" si="80"/>
        <v>-15.751046216159247</v>
      </c>
      <c r="AV27" s="42">
        <f t="shared" ref="AV27:BJ27" si="81">((AV8/AV7)-1)*100</f>
        <v>18.408263810444826</v>
      </c>
      <c r="AW27" s="42">
        <f t="shared" si="81"/>
        <v>2.2107451363277963</v>
      </c>
      <c r="AX27" s="42">
        <f t="shared" si="81"/>
        <v>36.78637052623246</v>
      </c>
      <c r="AY27" s="42">
        <f t="shared" si="81"/>
        <v>-2.5268128790159494</v>
      </c>
      <c r="AZ27" s="43">
        <f t="shared" si="81"/>
        <v>9.568413310444468</v>
      </c>
      <c r="BA27" s="42">
        <f t="shared" si="81"/>
        <v>52.275626745913307</v>
      </c>
      <c r="BB27" s="42">
        <f t="shared" si="81"/>
        <v>3.3142226859484092</v>
      </c>
      <c r="BC27" s="42">
        <f t="shared" si="81"/>
        <v>42.801041805948834</v>
      </c>
      <c r="BD27" s="42">
        <f t="shared" si="81"/>
        <v>-2.994630452936009</v>
      </c>
      <c r="BE27" s="43">
        <f t="shared" si="81"/>
        <v>15.957923760763993</v>
      </c>
      <c r="BF27" s="42">
        <f t="shared" si="81"/>
        <v>4.4418269645487785</v>
      </c>
      <c r="BG27" s="42">
        <f t="shared" si="81"/>
        <v>-4.4494953260208909</v>
      </c>
      <c r="BH27" s="42">
        <f t="shared" si="81"/>
        <v>-30.579187007748121</v>
      </c>
      <c r="BI27" s="42">
        <f t="shared" si="81"/>
        <v>-0.94405634875788236</v>
      </c>
      <c r="BJ27" s="51">
        <f t="shared" si="81"/>
        <v>1.9373515304938138</v>
      </c>
    </row>
    <row r="28" spans="1:62" ht="20.65" customHeight="1" x14ac:dyDescent="0.2">
      <c r="A28" s="34"/>
      <c r="B28" s="33" t="s">
        <v>31</v>
      </c>
      <c r="C28" s="42">
        <f t="shared" ref="C28:AF28" si="82">((C9/C8)-1)*100</f>
        <v>16.294286907963262</v>
      </c>
      <c r="D28" s="42">
        <f t="shared" si="82"/>
        <v>15.44963606480394</v>
      </c>
      <c r="E28" s="42">
        <f t="shared" si="82"/>
        <v>0</v>
      </c>
      <c r="F28" s="42">
        <f t="shared" si="82"/>
        <v>1.9943019943019946</v>
      </c>
      <c r="G28" s="43">
        <f t="shared" si="82"/>
        <v>16.238503739505905</v>
      </c>
      <c r="H28" s="42">
        <f t="shared" si="67"/>
        <v>16.897186633952455</v>
      </c>
      <c r="I28" s="42">
        <f t="shared" si="67"/>
        <v>5.842102977299013</v>
      </c>
      <c r="J28" s="42">
        <f t="shared" si="67"/>
        <v>0</v>
      </c>
      <c r="K28" s="42">
        <f t="shared" si="67"/>
        <v>1.3547077578564215</v>
      </c>
      <c r="L28" s="43">
        <f t="shared" si="67"/>
        <v>14.698645942161882</v>
      </c>
      <c r="M28" s="42">
        <f t="shared" si="82"/>
        <v>15.683698018827808</v>
      </c>
      <c r="N28" s="42">
        <f t="shared" si="82"/>
        <v>11.183387540655488</v>
      </c>
      <c r="O28" s="42">
        <f t="shared" si="82"/>
        <v>-1.5873015873015817</v>
      </c>
      <c r="P28" s="42">
        <f t="shared" si="82"/>
        <v>0.30303030303029388</v>
      </c>
      <c r="Q28" s="43">
        <f t="shared" si="82"/>
        <v>15.534544196933098</v>
      </c>
      <c r="R28" s="42">
        <f t="shared" si="82"/>
        <v>0.80161400448615083</v>
      </c>
      <c r="S28" s="42">
        <f t="shared" si="82"/>
        <v>24.642712547119274</v>
      </c>
      <c r="T28" s="42">
        <f t="shared" si="82"/>
        <v>-36.771844332664195</v>
      </c>
      <c r="U28" s="42">
        <f t="shared" si="82"/>
        <v>-6.351136586291295</v>
      </c>
      <c r="V28" s="43">
        <f t="shared" si="82"/>
        <v>2.5345645631841274</v>
      </c>
      <c r="W28" s="42">
        <f t="shared" si="82"/>
        <v>-3.4881635884977391</v>
      </c>
      <c r="X28" s="42">
        <f t="shared" si="82"/>
        <v>-6.3362627945456218</v>
      </c>
      <c r="Y28" s="42">
        <f t="shared" si="82"/>
        <v>3.6635674450483657</v>
      </c>
      <c r="Z28" s="42">
        <f t="shared" si="82"/>
        <v>-20.082887119741557</v>
      </c>
      <c r="AA28" s="43">
        <f t="shared" si="82"/>
        <v>-3.5377031672800818</v>
      </c>
      <c r="AB28" s="42">
        <f t="shared" si="82"/>
        <v>-3.2471830351327613</v>
      </c>
      <c r="AC28" s="42">
        <f t="shared" si="82"/>
        <v>-4.3034639728594222</v>
      </c>
      <c r="AD28" s="42">
        <f t="shared" si="82"/>
        <v>5.2557395306223942</v>
      </c>
      <c r="AE28" s="42">
        <f t="shared" si="82"/>
        <v>-20.581891956793484</v>
      </c>
      <c r="AF28" s="43">
        <f t="shared" si="82"/>
        <v>-2.2025443962054858</v>
      </c>
      <c r="AG28" s="42">
        <f t="shared" ref="AG28:AK28" si="83">((AG9/AG8)-1)*100</f>
        <v>-3.6330548430657528</v>
      </c>
      <c r="AH28" s="42">
        <f t="shared" si="83"/>
        <v>-19.602505396482751</v>
      </c>
      <c r="AI28" s="42">
        <f t="shared" si="83"/>
        <v>-33.018828778168398</v>
      </c>
      <c r="AJ28" s="42">
        <f t="shared" si="83"/>
        <v>-18.429564635461215</v>
      </c>
      <c r="AK28" s="43">
        <f t="shared" si="83"/>
        <v>-5.3516200490087655</v>
      </c>
      <c r="AL28" s="42">
        <f t="shared" ref="AL28:AP28" si="84">IFERROR(((AL9/AL8)-1)*100, "-")</f>
        <v>0.51842591929416315</v>
      </c>
      <c r="AM28" s="42">
        <f t="shared" si="84"/>
        <v>-8.3218392149041147</v>
      </c>
      <c r="AN28" s="42">
        <f t="shared" si="84"/>
        <v>0</v>
      </c>
      <c r="AO28" s="42">
        <f t="shared" si="84"/>
        <v>-0.62708820388935882</v>
      </c>
      <c r="AP28" s="43">
        <f t="shared" si="84"/>
        <v>-1.3247398648513875</v>
      </c>
      <c r="AQ28" s="42">
        <f t="shared" ref="AQ28:AU28" si="85">IFERROR(((AQ9/AQ8)-1)*100," ")</f>
        <v>-12.864460826554447</v>
      </c>
      <c r="AR28" s="42">
        <f t="shared" si="85"/>
        <v>12.105518013239379</v>
      </c>
      <c r="AS28" s="42">
        <f t="shared" si="85"/>
        <v>-35.752035370287807</v>
      </c>
      <c r="AT28" s="42">
        <f t="shared" si="85"/>
        <v>-6.6340636660910164</v>
      </c>
      <c r="AU28" s="43">
        <f t="shared" si="85"/>
        <v>-11.2520283211487</v>
      </c>
      <c r="AV28" s="42">
        <f t="shared" ref="AV28:BJ28" si="86">((AV9/AV8)-1)*100</f>
        <v>-16.572656247732752</v>
      </c>
      <c r="AW28" s="42">
        <f t="shared" si="86"/>
        <v>-15.757435281232867</v>
      </c>
      <c r="AX28" s="42">
        <f t="shared" si="86"/>
        <v>5.3355604683555713</v>
      </c>
      <c r="AY28" s="42">
        <f t="shared" si="86"/>
        <v>-20.324328548382809</v>
      </c>
      <c r="AZ28" s="43">
        <f t="shared" si="86"/>
        <v>-16.507831053285514</v>
      </c>
      <c r="BA28" s="42">
        <f t="shared" si="86"/>
        <v>-16.364346384293071</v>
      </c>
      <c r="BB28" s="42">
        <f t="shared" si="86"/>
        <v>-13.929105647956597</v>
      </c>
      <c r="BC28" s="42">
        <f t="shared" si="86"/>
        <v>6.9534127488582342</v>
      </c>
      <c r="BD28" s="42">
        <f t="shared" si="86"/>
        <v>-20.821825817951201</v>
      </c>
      <c r="BE28" s="43">
        <f t="shared" si="86"/>
        <v>-15.352195065490559</v>
      </c>
      <c r="BF28" s="42">
        <f t="shared" si="86"/>
        <v>-16.697904019933464</v>
      </c>
      <c r="BG28" s="42">
        <f t="shared" si="86"/>
        <v>-27.68929209490134</v>
      </c>
      <c r="BH28" s="42">
        <f t="shared" si="86"/>
        <v>-31.938487306848529</v>
      </c>
      <c r="BI28" s="42">
        <f t="shared" si="86"/>
        <v>-18.676000996079146</v>
      </c>
      <c r="BJ28" s="51">
        <f t="shared" si="86"/>
        <v>-18.077852291813766</v>
      </c>
    </row>
    <row r="29" spans="1:62" ht="20.65" customHeight="1" x14ac:dyDescent="0.2">
      <c r="A29" s="34"/>
      <c r="B29" s="33" t="s">
        <v>32</v>
      </c>
      <c r="C29" s="42">
        <f t="shared" ref="C29:AF29" si="87">((C10/C9)-1)*100</f>
        <v>13.711709523664961</v>
      </c>
      <c r="D29" s="42">
        <f t="shared" si="87"/>
        <v>15.02948952613381</v>
      </c>
      <c r="E29" s="42">
        <f t="shared" si="87"/>
        <v>2.898550724637694</v>
      </c>
      <c r="F29" s="42">
        <f t="shared" si="87"/>
        <v>1.6759776536312776</v>
      </c>
      <c r="G29" s="43">
        <f t="shared" si="87"/>
        <v>13.718728138024815</v>
      </c>
      <c r="H29" s="42">
        <f t="shared" si="67"/>
        <v>14.235247873998457</v>
      </c>
      <c r="I29" s="42">
        <f t="shared" si="67"/>
        <v>5.563784691654261</v>
      </c>
      <c r="J29" s="42">
        <f t="shared" si="67"/>
        <v>7.1283379277698788</v>
      </c>
      <c r="K29" s="42">
        <f t="shared" si="67"/>
        <v>0.63641456096559246</v>
      </c>
      <c r="L29" s="43">
        <f t="shared" si="67"/>
        <v>12.77397425398954</v>
      </c>
      <c r="M29" s="42">
        <f t="shared" si="87"/>
        <v>16.965539947322217</v>
      </c>
      <c r="N29" s="42">
        <f t="shared" si="87"/>
        <v>19.171917191719178</v>
      </c>
      <c r="O29" s="42">
        <f t="shared" si="87"/>
        <v>11.290322580645151</v>
      </c>
      <c r="P29" s="42">
        <f t="shared" si="87"/>
        <v>7.5528700906344559</v>
      </c>
      <c r="Q29" s="43">
        <f t="shared" si="87"/>
        <v>16.999417352213264</v>
      </c>
      <c r="R29" s="42">
        <f t="shared" si="87"/>
        <v>41.044652248275845</v>
      </c>
      <c r="S29" s="42">
        <f t="shared" si="87"/>
        <v>-18.140121722259995</v>
      </c>
      <c r="T29" s="42">
        <f t="shared" si="87"/>
        <v>15.927033819592417</v>
      </c>
      <c r="U29" s="42">
        <f t="shared" si="87"/>
        <v>2.2566354047663273</v>
      </c>
      <c r="V29" s="43">
        <f t="shared" si="87"/>
        <v>34.192041961215239</v>
      </c>
      <c r="W29" s="42">
        <f t="shared" si="87"/>
        <v>-5.9439733386756117</v>
      </c>
      <c r="X29" s="42">
        <f t="shared" si="87"/>
        <v>0.83951058847053783</v>
      </c>
      <c r="Y29" s="42">
        <f t="shared" si="87"/>
        <v>4.0122356798087067</v>
      </c>
      <c r="Z29" s="42">
        <f t="shared" si="87"/>
        <v>25.551262802757702</v>
      </c>
      <c r="AA29" s="43">
        <f t="shared" si="87"/>
        <v>-2.7528468779188131</v>
      </c>
      <c r="AB29" s="42">
        <f t="shared" si="87"/>
        <v>-37.520551101661994</v>
      </c>
      <c r="AC29" s="42">
        <f t="shared" si="87"/>
        <v>-2.8530258844154055</v>
      </c>
      <c r="AD29" s="42">
        <f t="shared" si="87"/>
        <v>3.6910968274118883</v>
      </c>
      <c r="AE29" s="42">
        <f t="shared" si="87"/>
        <v>24.384381923407329</v>
      </c>
      <c r="AF29" s="43">
        <f t="shared" si="87"/>
        <v>-14.93560948386914</v>
      </c>
      <c r="AG29" s="42">
        <f t="shared" ref="AG29:AK29" si="88">((AG10/AG9)-1)*100</f>
        <v>13.117688544787566</v>
      </c>
      <c r="AH29" s="42">
        <f t="shared" si="88"/>
        <v>29.523003160434435</v>
      </c>
      <c r="AI29" s="42">
        <f t="shared" si="88"/>
        <v>15.638858744413774</v>
      </c>
      <c r="AJ29" s="42">
        <f t="shared" si="88"/>
        <v>29.315405651777571</v>
      </c>
      <c r="AK29" s="43">
        <f t="shared" si="88"/>
        <v>14.349063347587144</v>
      </c>
      <c r="AL29" s="42">
        <f t="shared" ref="AL29:AP29" si="89">IFERROR(((AL10/AL9)-1)*100, "-")</f>
        <v>0.46040847730333123</v>
      </c>
      <c r="AM29" s="42">
        <f t="shared" si="89"/>
        <v>-8.2289375302574186</v>
      </c>
      <c r="AN29" s="42">
        <f t="shared" si="89"/>
        <v>4.1106382678326892</v>
      </c>
      <c r="AO29" s="42">
        <f t="shared" si="89"/>
        <v>-1.0224274372920839</v>
      </c>
      <c r="AP29" s="43">
        <f t="shared" si="89"/>
        <v>-0.83078126136673092</v>
      </c>
      <c r="AQ29" s="42">
        <f t="shared" ref="AQ29:AU29" si="90">IFERROR(((AQ10/AQ9)-1)*100," ")</f>
        <v>20.586501213774699</v>
      </c>
      <c r="AR29" s="42">
        <f t="shared" si="90"/>
        <v>-31.309422381745357</v>
      </c>
      <c r="AS29" s="42">
        <f t="shared" si="90"/>
        <v>4.1663202436917235</v>
      </c>
      <c r="AT29" s="42">
        <f t="shared" si="90"/>
        <v>-4.9243080927594214</v>
      </c>
      <c r="AU29" s="43">
        <f t="shared" si="90"/>
        <v>14.694624125559152</v>
      </c>
      <c r="AV29" s="42">
        <f t="shared" ref="AV29:BJ29" si="91">((AV10/AV9)-1)*100</f>
        <v>-19.586549419868092</v>
      </c>
      <c r="AW29" s="42">
        <f t="shared" si="91"/>
        <v>-15.383159921608192</v>
      </c>
      <c r="AX29" s="42">
        <f t="shared" si="91"/>
        <v>-6.5397302587226092</v>
      </c>
      <c r="AY29" s="42">
        <f t="shared" si="91"/>
        <v>16.734460639642702</v>
      </c>
      <c r="AZ29" s="43">
        <f t="shared" si="91"/>
        <v>-16.882361192167451</v>
      </c>
      <c r="BA29" s="42">
        <f t="shared" si="91"/>
        <v>-46.583028705311932</v>
      </c>
      <c r="BB29" s="42">
        <f t="shared" si="91"/>
        <v>-18.481655406031361</v>
      </c>
      <c r="BC29" s="42">
        <f t="shared" si="91"/>
        <v>-6.828289807253074</v>
      </c>
      <c r="BD29" s="42">
        <f t="shared" si="91"/>
        <v>15.64952364226917</v>
      </c>
      <c r="BE29" s="43">
        <f t="shared" si="91"/>
        <v>-27.295030658097797</v>
      </c>
      <c r="BF29" s="42">
        <f t="shared" si="91"/>
        <v>-3.2897308081231591</v>
      </c>
      <c r="BG29" s="42">
        <f t="shared" si="91"/>
        <v>8.685843286437045</v>
      </c>
      <c r="BH29" s="42">
        <f t="shared" si="91"/>
        <v>3.9073803210674551</v>
      </c>
      <c r="BI29" s="42">
        <f t="shared" si="91"/>
        <v>20.234267614433634</v>
      </c>
      <c r="BJ29" s="51">
        <f t="shared" si="91"/>
        <v>-2.2652711138274606</v>
      </c>
    </row>
    <row r="30" spans="1:62" ht="20.65" customHeight="1" x14ac:dyDescent="0.2">
      <c r="A30" s="34"/>
      <c r="B30" s="33" t="s">
        <v>33</v>
      </c>
      <c r="C30" s="42">
        <f t="shared" ref="C30:AF30" si="92">((C11/C10)-1)*100</f>
        <v>11.849172128703845</v>
      </c>
      <c r="D30" s="42">
        <f t="shared" si="92"/>
        <v>12.217114568599708</v>
      </c>
      <c r="E30" s="42">
        <f t="shared" si="92"/>
        <v>5.6338028169014009</v>
      </c>
      <c r="F30" s="42">
        <f t="shared" si="92"/>
        <v>0</v>
      </c>
      <c r="G30" s="43">
        <f t="shared" si="92"/>
        <v>11.837590545177278</v>
      </c>
      <c r="H30" s="42">
        <f t="shared" si="67"/>
        <v>13.23132386497614</v>
      </c>
      <c r="I30" s="42">
        <f t="shared" si="67"/>
        <v>5.3304894004950087</v>
      </c>
      <c r="J30" s="42">
        <f t="shared" si="67"/>
        <v>20.481896394874322</v>
      </c>
      <c r="K30" s="42">
        <f t="shared" si="67"/>
        <v>-0.28364865716826726</v>
      </c>
      <c r="L30" s="43">
        <f t="shared" si="67"/>
        <v>12.236193498471071</v>
      </c>
      <c r="M30" s="42">
        <f t="shared" si="92"/>
        <v>10.957130391540538</v>
      </c>
      <c r="N30" s="42">
        <f t="shared" si="92"/>
        <v>12.348942598187307</v>
      </c>
      <c r="O30" s="42">
        <f t="shared" si="92"/>
        <v>4.3478260869565188</v>
      </c>
      <c r="P30" s="42">
        <f t="shared" si="92"/>
        <v>-2.8089887640449507</v>
      </c>
      <c r="Q30" s="43">
        <f t="shared" si="92"/>
        <v>10.966332996769879</v>
      </c>
      <c r="R30" s="42">
        <f t="shared" si="92"/>
        <v>37.561103472546485</v>
      </c>
      <c r="S30" s="42">
        <f t="shared" si="92"/>
        <v>49.469901731848424</v>
      </c>
      <c r="T30" s="42">
        <f t="shared" si="92"/>
        <v>22.918569030015611</v>
      </c>
      <c r="U30" s="42">
        <f t="shared" si="92"/>
        <v>15.568012419334408</v>
      </c>
      <c r="V30" s="43">
        <f t="shared" si="92"/>
        <v>38.209613613600133</v>
      </c>
      <c r="W30" s="42">
        <f t="shared" si="92"/>
        <v>44.785045158609528</v>
      </c>
      <c r="X30" s="42">
        <f t="shared" si="92"/>
        <v>16.082436878334015</v>
      </c>
      <c r="Y30" s="42">
        <f t="shared" si="92"/>
        <v>3.8783044949080026</v>
      </c>
      <c r="Z30" s="42">
        <f t="shared" si="92"/>
        <v>4.4228682666676011</v>
      </c>
      <c r="AA30" s="43">
        <f t="shared" si="92"/>
        <v>31.349235585192691</v>
      </c>
      <c r="AB30" s="42">
        <f t="shared" si="92"/>
        <v>29.426186340098571</v>
      </c>
      <c r="AC30" s="42">
        <f t="shared" si="92"/>
        <v>12.174352262408572</v>
      </c>
      <c r="AD30" s="42">
        <f t="shared" si="92"/>
        <v>3.5379274444165443</v>
      </c>
      <c r="AE30" s="42">
        <f t="shared" si="92"/>
        <v>4.8197082207326103</v>
      </c>
      <c r="AF30" s="43">
        <f t="shared" si="92"/>
        <v>14.885338483837751</v>
      </c>
      <c r="AG30" s="42">
        <f t="shared" ref="AG30:AK30" si="93">((AG11/AG10)-1)*100</f>
        <v>49.906122304354739</v>
      </c>
      <c r="AH30" s="42">
        <f t="shared" si="93"/>
        <v>38.851940756564197</v>
      </c>
      <c r="AI30" s="42">
        <f t="shared" si="93"/>
        <v>14.928213048008221</v>
      </c>
      <c r="AJ30" s="42">
        <f t="shared" si="93"/>
        <v>3.1915493553458019</v>
      </c>
      <c r="AK30" s="43">
        <f t="shared" si="93"/>
        <v>48.54203779175905</v>
      </c>
      <c r="AL30" s="42">
        <f t="shared" ref="AL30:AP30" si="94">IFERROR(((AL11/AL10)-1)*100, "-")</f>
        <v>1.2357281774798334</v>
      </c>
      <c r="AM30" s="42">
        <f t="shared" si="94"/>
        <v>-6.1368759966598745</v>
      </c>
      <c r="AN30" s="42">
        <f t="shared" si="94"/>
        <v>14.056195253814362</v>
      </c>
      <c r="AO30" s="42">
        <f t="shared" si="94"/>
        <v>-0.28364865716826726</v>
      </c>
      <c r="AP30" s="43">
        <f t="shared" si="94"/>
        <v>0.35641232196679251</v>
      </c>
      <c r="AQ30" s="42">
        <f t="shared" ref="AQ30:AU30" si="95">IFERROR(((AQ11/AQ10)-1)*100," ")</f>
        <v>23.97680346195601</v>
      </c>
      <c r="AR30" s="42">
        <f t="shared" si="95"/>
        <v>33.040773037288965</v>
      </c>
      <c r="AS30" s="42">
        <f t="shared" si="95"/>
        <v>17.796961987098303</v>
      </c>
      <c r="AT30" s="42">
        <f t="shared" si="95"/>
        <v>18.908128385211143</v>
      </c>
      <c r="AU30" s="43">
        <f t="shared" si="95"/>
        <v>24.550942507601171</v>
      </c>
      <c r="AV30" s="42">
        <f t="shared" ref="AV30:BJ30" si="96">((AV11/AV10)-1)*100</f>
        <v>30.487373499745839</v>
      </c>
      <c r="AW30" s="42">
        <f t="shared" si="96"/>
        <v>3.323123648345705</v>
      </c>
      <c r="AX30" s="42">
        <f t="shared" si="96"/>
        <v>-0.44995819237984014</v>
      </c>
      <c r="AY30" s="42">
        <f t="shared" si="96"/>
        <v>7.4408702396926651</v>
      </c>
      <c r="AZ30" s="43">
        <f t="shared" si="96"/>
        <v>18.368546601441849</v>
      </c>
      <c r="BA30" s="42">
        <f t="shared" si="96"/>
        <v>16.645217737143405</v>
      </c>
      <c r="BB30" s="42">
        <f t="shared" si="96"/>
        <v>-0.15540007029983816</v>
      </c>
      <c r="BC30" s="42">
        <f t="shared" si="96"/>
        <v>-0.77615286576746545</v>
      </c>
      <c r="BD30" s="42">
        <f t="shared" si="96"/>
        <v>7.8491795565919453</v>
      </c>
      <c r="BE30" s="43">
        <f t="shared" si="96"/>
        <v>3.5317067629710319</v>
      </c>
      <c r="BF30" s="42">
        <f t="shared" si="96"/>
        <v>35.102739026660771</v>
      </c>
      <c r="BG30" s="42">
        <f t="shared" si="96"/>
        <v>23.5898955036578</v>
      </c>
      <c r="BH30" s="42">
        <f t="shared" si="96"/>
        <v>10.139537504341224</v>
      </c>
      <c r="BI30" s="42">
        <f t="shared" si="96"/>
        <v>6.1739640765985815</v>
      </c>
      <c r="BJ30" s="51">
        <f t="shared" si="96"/>
        <v>33.862256938852767</v>
      </c>
    </row>
    <row r="31" spans="1:62" ht="20.65" customHeight="1" x14ac:dyDescent="0.2">
      <c r="A31" s="34"/>
      <c r="B31" s="33" t="s">
        <v>34</v>
      </c>
      <c r="C31" s="42">
        <f t="shared" ref="C31:AF31" si="97">((C12/C11)-1)*100</f>
        <v>11.841885408295605</v>
      </c>
      <c r="D31" s="42">
        <f t="shared" si="97"/>
        <v>12.903734047581539</v>
      </c>
      <c r="E31" s="42">
        <f t="shared" si="97"/>
        <v>0</v>
      </c>
      <c r="F31" s="42">
        <f t="shared" si="97"/>
        <v>1.3736263736263687</v>
      </c>
      <c r="G31" s="43">
        <f t="shared" si="97"/>
        <v>11.849791592419855</v>
      </c>
      <c r="H31" s="42">
        <f t="shared" si="67"/>
        <v>14.247650344490893</v>
      </c>
      <c r="I31" s="42">
        <f t="shared" si="67"/>
        <v>5.6675210172649981</v>
      </c>
      <c r="J31" s="42">
        <f t="shared" si="67"/>
        <v>0</v>
      </c>
      <c r="K31" s="42">
        <f t="shared" si="67"/>
        <v>5.7172099367064355E-2</v>
      </c>
      <c r="L31" s="43">
        <f t="shared" si="67"/>
        <v>12.817329575348623</v>
      </c>
      <c r="M31" s="42">
        <f t="shared" si="97"/>
        <v>12.121481180818039</v>
      </c>
      <c r="N31" s="42">
        <f t="shared" si="97"/>
        <v>13.478991596638657</v>
      </c>
      <c r="O31" s="42">
        <f t="shared" si="97"/>
        <v>-5.5555555555555465</v>
      </c>
      <c r="P31" s="42">
        <f t="shared" si="97"/>
        <v>2.8901734104046284</v>
      </c>
      <c r="Q31" s="43">
        <f t="shared" si="97"/>
        <v>12.136346044581337</v>
      </c>
      <c r="R31" s="42">
        <f t="shared" si="97"/>
        <v>-12.907777334083747</v>
      </c>
      <c r="S31" s="42">
        <f t="shared" si="97"/>
        <v>45.451154748708909</v>
      </c>
      <c r="T31" s="42">
        <f t="shared" si="97"/>
        <v>-30.910594092326495</v>
      </c>
      <c r="U31" s="42">
        <f t="shared" si="97"/>
        <v>-9.9704363172419157</v>
      </c>
      <c r="V31" s="43">
        <f t="shared" si="97"/>
        <v>-8.7444430512522704</v>
      </c>
      <c r="W31" s="42">
        <f t="shared" si="97"/>
        <v>43.277755306601094</v>
      </c>
      <c r="X31" s="42">
        <f t="shared" si="97"/>
        <v>13.500185053206915</v>
      </c>
      <c r="Y31" s="42">
        <f t="shared" si="97"/>
        <v>5.3761322581221238</v>
      </c>
      <c r="Z31" s="42">
        <f t="shared" si="97"/>
        <v>1.2150305423582308</v>
      </c>
      <c r="AA31" s="43">
        <f t="shared" si="97"/>
        <v>31.998772627691796</v>
      </c>
      <c r="AB31" s="42">
        <f t="shared" si="97"/>
        <v>179.65107346310432</v>
      </c>
      <c r="AC31" s="42">
        <f t="shared" si="97"/>
        <v>19.086123647307861</v>
      </c>
      <c r="AD31" s="42">
        <f t="shared" si="97"/>
        <v>6.7510537160218043</v>
      </c>
      <c r="AE31" s="42">
        <f t="shared" si="97"/>
        <v>7.3018535857955369</v>
      </c>
      <c r="AF31" s="43">
        <f t="shared" si="97"/>
        <v>68.571580111290558</v>
      </c>
      <c r="AG31" s="42">
        <f t="shared" ref="AG31:AK31" si="98">((AG12/AG11)-1)*100</f>
        <v>4.0191775717925982</v>
      </c>
      <c r="AH31" s="42">
        <f t="shared" si="98"/>
        <v>-12.792042537642434</v>
      </c>
      <c r="AI31" s="42">
        <f t="shared" si="98"/>
        <v>-34.835260570873807</v>
      </c>
      <c r="AJ31" s="42">
        <f t="shared" si="98"/>
        <v>-17.969211641783922</v>
      </c>
      <c r="AK31" s="43">
        <f t="shared" si="98"/>
        <v>2.4603327028713817</v>
      </c>
      <c r="AL31" s="42">
        <f t="shared" ref="AL31:AP31" si="99">IFERROR(((AL12/AL11)-1)*100, "-")</f>
        <v>2.1510411125605255</v>
      </c>
      <c r="AM31" s="42">
        <f t="shared" si="99"/>
        <v>-6.4091884040495479</v>
      </c>
      <c r="AN31" s="42">
        <f t="shared" si="99"/>
        <v>0</v>
      </c>
      <c r="AO31" s="42">
        <f t="shared" si="99"/>
        <v>-1.2986161404617613</v>
      </c>
      <c r="AP31" s="43">
        <f t="shared" si="99"/>
        <v>0.86503333547056638</v>
      </c>
      <c r="AQ31" s="42">
        <f t="shared" ref="AQ31:AU31" si="100">IFERROR(((AQ12/AQ11)-1)*100," ")</f>
        <v>-22.323339159725474</v>
      </c>
      <c r="AR31" s="42">
        <f t="shared" si="100"/>
        <v>28.174521735014512</v>
      </c>
      <c r="AS31" s="42">
        <f t="shared" si="100"/>
        <v>-26.846511391875115</v>
      </c>
      <c r="AT31" s="42">
        <f t="shared" si="100"/>
        <v>-12.499356645409287</v>
      </c>
      <c r="AU31" s="43">
        <f t="shared" si="100"/>
        <v>-18.620893075588686</v>
      </c>
      <c r="AV31" s="42">
        <f t="shared" ref="AV31:BJ31" si="101">((AV12/AV11)-1)*100</f>
        <v>27.787961590997369</v>
      </c>
      <c r="AW31" s="42">
        <f t="shared" si="101"/>
        <v>1.8676105832504675E-2</v>
      </c>
      <c r="AX31" s="42">
        <f t="shared" si="101"/>
        <v>11.574728273305768</v>
      </c>
      <c r="AY31" s="42">
        <f t="shared" si="101"/>
        <v>-1.6280882931012708</v>
      </c>
      <c r="AZ31" s="43">
        <f t="shared" si="101"/>
        <v>17.71274638752174</v>
      </c>
      <c r="BA31" s="42">
        <f t="shared" si="101"/>
        <v>149.41792644721818</v>
      </c>
      <c r="BB31" s="42">
        <f t="shared" si="101"/>
        <v>4.9411190316175579</v>
      </c>
      <c r="BC31" s="42">
        <f t="shared" si="101"/>
        <v>13.030527464023066</v>
      </c>
      <c r="BD31" s="42">
        <f t="shared" si="101"/>
        <v>4.2877565749585678</v>
      </c>
      <c r="BE31" s="43">
        <f t="shared" si="101"/>
        <v>50.327334586301411</v>
      </c>
      <c r="BF31" s="42">
        <f t="shared" si="101"/>
        <v>-7.2263615532859982</v>
      </c>
      <c r="BG31" s="42">
        <f t="shared" si="101"/>
        <v>-23.150570660392845</v>
      </c>
      <c r="BH31" s="42">
        <f t="shared" si="101"/>
        <v>-31.002040604454617</v>
      </c>
      <c r="BI31" s="42">
        <f t="shared" si="101"/>
        <v>-20.27344726982372</v>
      </c>
      <c r="BJ31" s="51">
        <f t="shared" si="101"/>
        <v>-8.6287931460359406</v>
      </c>
    </row>
    <row r="32" spans="1:62" ht="20.65" customHeight="1" x14ac:dyDescent="0.2">
      <c r="A32" s="34"/>
      <c r="B32" s="33" t="s">
        <v>35</v>
      </c>
      <c r="C32" s="42">
        <f t="shared" ref="C32:AF34" si="102">((C13/C12)-1)*100</f>
        <v>12.73370137446288</v>
      </c>
      <c r="D32" s="42">
        <f t="shared" si="102"/>
        <v>15.154898130058614</v>
      </c>
      <c r="E32" s="42">
        <f t="shared" si="102"/>
        <v>0</v>
      </c>
      <c r="F32" s="42">
        <f t="shared" si="102"/>
        <v>0.54200542005420349</v>
      </c>
      <c r="G32" s="43">
        <f t="shared" si="102"/>
        <v>12.774903199440324</v>
      </c>
      <c r="H32" s="42">
        <f t="shared" si="67"/>
        <v>14.430534673293337</v>
      </c>
      <c r="I32" s="42">
        <f t="shared" si="67"/>
        <v>7.3727084248782937</v>
      </c>
      <c r="J32" s="42">
        <f t="shared" si="67"/>
        <v>0</v>
      </c>
      <c r="K32" s="42">
        <f t="shared" si="67"/>
        <v>0.2260734031068079</v>
      </c>
      <c r="L32" s="43">
        <f t="shared" si="67"/>
        <v>13.283353360938532</v>
      </c>
      <c r="M32" s="42">
        <f t="shared" si="102"/>
        <v>12.800217208493759</v>
      </c>
      <c r="N32" s="42">
        <f t="shared" si="102"/>
        <v>14.795616113744071</v>
      </c>
      <c r="O32" s="42">
        <f t="shared" si="102"/>
        <v>4.4117647058823595</v>
      </c>
      <c r="P32" s="42">
        <f t="shared" si="102"/>
        <v>1.1235955056179803</v>
      </c>
      <c r="Q32" s="43">
        <f t="shared" si="102"/>
        <v>12.832327920134823</v>
      </c>
      <c r="R32" s="42">
        <f t="shared" si="102"/>
        <v>4.0380215384467233</v>
      </c>
      <c r="S32" s="42">
        <f t="shared" si="102"/>
        <v>-50.160981930293815</v>
      </c>
      <c r="T32" s="42">
        <f t="shared" si="102"/>
        <v>-6.5188210504409261</v>
      </c>
      <c r="U32" s="42">
        <f t="shared" si="102"/>
        <v>-3.9970283709417131</v>
      </c>
      <c r="V32" s="43">
        <f t="shared" si="102"/>
        <v>-2.3078102892337693</v>
      </c>
      <c r="W32" s="42">
        <f t="shared" si="102"/>
        <v>3.8251504899189825</v>
      </c>
      <c r="X32" s="42">
        <f t="shared" si="102"/>
        <v>8.3700486349406855</v>
      </c>
      <c r="Y32" s="42">
        <f t="shared" si="102"/>
        <v>14.721196152788064</v>
      </c>
      <c r="Z32" s="42">
        <f t="shared" si="102"/>
        <v>-0.68373900872474858</v>
      </c>
      <c r="AA32" s="43">
        <f t="shared" si="102"/>
        <v>5.6386001667087182</v>
      </c>
      <c r="AB32" s="42">
        <f t="shared" si="102"/>
        <v>0.13261066936605115</v>
      </c>
      <c r="AC32" s="42">
        <f t="shared" si="102"/>
        <v>10.468939741515658</v>
      </c>
      <c r="AD32" s="42">
        <f t="shared" si="102"/>
        <v>14.81063678917074</v>
      </c>
      <c r="AE32" s="42">
        <f t="shared" si="102"/>
        <v>0.44660802116893716</v>
      </c>
      <c r="AF32" s="43">
        <f t="shared" si="102"/>
        <v>5.4237878651319127</v>
      </c>
      <c r="AG32" s="42">
        <f t="shared" ref="AG32:AK32" si="103">((AG13/AG12)-1)*100</f>
        <v>6.6829609187609718</v>
      </c>
      <c r="AH32" s="42">
        <f t="shared" si="103"/>
        <v>-5.1203933044096983</v>
      </c>
      <c r="AI32" s="42">
        <f t="shared" si="103"/>
        <v>10.436050240249429</v>
      </c>
      <c r="AJ32" s="42">
        <f t="shared" si="103"/>
        <v>-5.3438483702803019</v>
      </c>
      <c r="AK32" s="43">
        <f t="shared" si="103"/>
        <v>5.9240415902869881</v>
      </c>
      <c r="AL32" s="42">
        <f t="shared" ref="AL32:AP32" si="104">IFERROR(((AL13/AL12)-1)*100, "-")</f>
        <v>1.5051695084455252</v>
      </c>
      <c r="AM32" s="42">
        <f t="shared" si="104"/>
        <v>-6.7580188351093256</v>
      </c>
      <c r="AN32" s="42">
        <f t="shared" si="104"/>
        <v>0</v>
      </c>
      <c r="AO32" s="42">
        <f t="shared" si="104"/>
        <v>-0.31422887938972188</v>
      </c>
      <c r="AP32" s="43">
        <f t="shared" si="104"/>
        <v>0.45085399949225113</v>
      </c>
      <c r="AQ32" s="42">
        <f t="shared" ref="AQ32:AU32" si="105">IFERROR(((AQ13/AQ12)-1)*100," ")</f>
        <v>-7.7678890049045712</v>
      </c>
      <c r="AR32" s="42">
        <f t="shared" si="105"/>
        <v>-56.584563281298394</v>
      </c>
      <c r="AS32" s="42">
        <f t="shared" si="105"/>
        <v>-10.468730020140615</v>
      </c>
      <c r="AT32" s="42">
        <f t="shared" si="105"/>
        <v>-5.0637280557090154</v>
      </c>
      <c r="AU32" s="43">
        <f t="shared" si="105"/>
        <v>-13.418262734138665</v>
      </c>
      <c r="AV32" s="42">
        <f t="shared" ref="AV32:BJ32" si="106">((AV13/AV12)-1)*100</f>
        <v>-7.9566041100663565</v>
      </c>
      <c r="AW32" s="42">
        <f t="shared" si="106"/>
        <v>-5.5973979637311881</v>
      </c>
      <c r="AX32" s="42">
        <f t="shared" si="106"/>
        <v>9.8738216674589818</v>
      </c>
      <c r="AY32" s="42">
        <f t="shared" si="106"/>
        <v>-1.7872530197388881</v>
      </c>
      <c r="AZ32" s="43">
        <f t="shared" si="106"/>
        <v>-6.3755910083836964</v>
      </c>
      <c r="BA32" s="42">
        <f t="shared" si="106"/>
        <v>-11.230126016259002</v>
      </c>
      <c r="BB32" s="42">
        <f t="shared" si="106"/>
        <v>-3.7690257857419862</v>
      </c>
      <c r="BC32" s="42">
        <f t="shared" si="106"/>
        <v>9.9594831220226823</v>
      </c>
      <c r="BD32" s="42">
        <f t="shared" si="106"/>
        <v>-0.66946540128849374</v>
      </c>
      <c r="BE32" s="43">
        <f t="shared" si="106"/>
        <v>-6.5659728834513098</v>
      </c>
      <c r="BF32" s="42">
        <f t="shared" si="106"/>
        <v>-5.4230891048959613</v>
      </c>
      <c r="BG32" s="42">
        <f t="shared" si="106"/>
        <v>-17.34910277272278</v>
      </c>
      <c r="BH32" s="42">
        <f t="shared" si="106"/>
        <v>5.7697382582670542</v>
      </c>
      <c r="BI32" s="42">
        <f t="shared" si="106"/>
        <v>-6.3955833883882711</v>
      </c>
      <c r="BJ32" s="51">
        <f t="shared" si="106"/>
        <v>-6.1226126033113948</v>
      </c>
    </row>
    <row r="33" spans="1:62" ht="20.65" customHeight="1" x14ac:dyDescent="0.2">
      <c r="A33" s="34"/>
      <c r="B33" s="33" t="s">
        <v>36</v>
      </c>
      <c r="C33" s="42">
        <f t="shared" si="102"/>
        <v>7.019619721954018</v>
      </c>
      <c r="D33" s="42">
        <f t="shared" si="102"/>
        <v>7.3315559864275404</v>
      </c>
      <c r="E33" s="42">
        <f t="shared" si="102"/>
        <v>-2.6666666666666727</v>
      </c>
      <c r="F33" s="42">
        <f t="shared" si="102"/>
        <v>0.26954177897573484</v>
      </c>
      <c r="G33" s="43">
        <f t="shared" si="102"/>
        <v>7.0176031250767545</v>
      </c>
      <c r="H33" s="42">
        <f t="shared" si="67"/>
        <v>7.9885384816017924</v>
      </c>
      <c r="I33" s="42">
        <f t="shared" si="67"/>
        <v>4.0008939019604117</v>
      </c>
      <c r="J33" s="42">
        <f t="shared" si="67"/>
        <v>-0.83417829842008517</v>
      </c>
      <c r="K33" s="42">
        <f t="shared" si="67"/>
        <v>0.27804765284131783</v>
      </c>
      <c r="L33" s="43">
        <f t="shared" si="67"/>
        <v>7.3768417201221625</v>
      </c>
      <c r="M33" s="42">
        <f t="shared" si="102"/>
        <v>8.3349212876136178</v>
      </c>
      <c r="N33" s="42">
        <f t="shared" si="102"/>
        <v>9.4310411559798801</v>
      </c>
      <c r="O33" s="42">
        <f t="shared" si="102"/>
        <v>-1.4084507042253613</v>
      </c>
      <c r="P33" s="42">
        <f t="shared" si="102"/>
        <v>0.83333333333333037</v>
      </c>
      <c r="Q33" s="43">
        <f t="shared" si="102"/>
        <v>8.3515289171485207</v>
      </c>
      <c r="R33" s="42">
        <f t="shared" si="102"/>
        <v>12.838403834362255</v>
      </c>
      <c r="S33" s="42">
        <f t="shared" si="102"/>
        <v>17.778762748552523</v>
      </c>
      <c r="T33" s="42">
        <f t="shared" si="102"/>
        <v>-6.4382734429568771</v>
      </c>
      <c r="U33" s="42">
        <f t="shared" si="102"/>
        <v>-14.413216368945047</v>
      </c>
      <c r="V33" s="43">
        <f t="shared" si="102"/>
        <v>12.990260721316416</v>
      </c>
      <c r="W33" s="42">
        <f t="shared" si="102"/>
        <v>-20.642476796495689</v>
      </c>
      <c r="X33" s="42">
        <f t="shared" si="102"/>
        <v>-11.86944692695856</v>
      </c>
      <c r="Y33" s="42">
        <f t="shared" si="102"/>
        <v>-44.525207252677681</v>
      </c>
      <c r="Z33" s="42">
        <f t="shared" si="102"/>
        <v>-1.0951957717684757</v>
      </c>
      <c r="AA33" s="43">
        <f t="shared" si="102"/>
        <v>-20.92760571019976</v>
      </c>
      <c r="AB33" s="42">
        <f t="shared" si="102"/>
        <v>-44.273606592141043</v>
      </c>
      <c r="AC33" s="42">
        <f t="shared" si="102"/>
        <v>-15.363605746702236</v>
      </c>
      <c r="AD33" s="42">
        <f t="shared" si="102"/>
        <v>-45.245310408374159</v>
      </c>
      <c r="AE33" s="42">
        <f t="shared" si="102"/>
        <v>-4.3336095045809486E-2</v>
      </c>
      <c r="AF33" s="43">
        <f t="shared" si="102"/>
        <v>-34.862434148383393</v>
      </c>
      <c r="AG33" s="42">
        <f t="shared" ref="AG33:AK34" si="107">((AG14/AG13)-1)*100</f>
        <v>-3.476315322902368</v>
      </c>
      <c r="AH33" s="42">
        <f t="shared" si="107"/>
        <v>14.279019361857204</v>
      </c>
      <c r="AI33" s="42">
        <f t="shared" si="107"/>
        <v>-8.6580705394654238</v>
      </c>
      <c r="AJ33" s="42">
        <f t="shared" si="107"/>
        <v>-5.6970043549025684</v>
      </c>
      <c r="AK33" s="43">
        <f t="shared" si="107"/>
        <v>-2.4985301933171722</v>
      </c>
      <c r="AL33" s="42">
        <f t="shared" ref="AL33:AP34" si="108">IFERROR(((AL14/AL13)-1)*100, "-")</f>
        <v>0.90536554153819448</v>
      </c>
      <c r="AM33" s="42">
        <f t="shared" si="108"/>
        <v>-3.1031527064494413</v>
      </c>
      <c r="AN33" s="42">
        <f t="shared" si="108"/>
        <v>1.8826935290204627</v>
      </c>
      <c r="AO33" s="42">
        <f t="shared" si="108"/>
        <v>8.4830086132692273E-3</v>
      </c>
      <c r="AP33" s="43">
        <f t="shared" si="108"/>
        <v>0.33568177996432524</v>
      </c>
      <c r="AQ33" s="42">
        <f t="shared" ref="AQ33:AU34" si="109">IFERROR(((AQ14/AQ13)-1)*100," ")</f>
        <v>4.1569998789148688</v>
      </c>
      <c r="AR33" s="42">
        <f t="shared" si="109"/>
        <v>7.6282940419748257</v>
      </c>
      <c r="AS33" s="42">
        <f t="shared" si="109"/>
        <v>-5.1016773492848166</v>
      </c>
      <c r="AT33" s="42">
        <f t="shared" si="109"/>
        <v>-15.120545159284349</v>
      </c>
      <c r="AU33" s="43">
        <f t="shared" si="109"/>
        <v>4.2811872158397657</v>
      </c>
      <c r="AV33" s="42">
        <f t="shared" ref="AV33:BJ34" si="110">((AV14/AV13)-1)*100</f>
        <v>-26.74797538937468</v>
      </c>
      <c r="AW33" s="42">
        <f t="shared" si="110"/>
        <v>-19.464758680836582</v>
      </c>
      <c r="AX33" s="42">
        <f t="shared" si="110"/>
        <v>-43.732710213430202</v>
      </c>
      <c r="AY33" s="42">
        <f t="shared" si="110"/>
        <v>-1.9125908480348675</v>
      </c>
      <c r="AZ33" s="43">
        <f t="shared" si="110"/>
        <v>-27.022354848113583</v>
      </c>
      <c r="BA33" s="42">
        <f t="shared" si="110"/>
        <v>-48.561006233702422</v>
      </c>
      <c r="BB33" s="42">
        <f t="shared" si="110"/>
        <v>-22.657782143679462</v>
      </c>
      <c r="BC33" s="42">
        <f t="shared" si="110"/>
        <v>-44.463100557065218</v>
      </c>
      <c r="BD33" s="42">
        <f t="shared" si="110"/>
        <v>-0.86942422649169959</v>
      </c>
      <c r="BE33" s="43">
        <f t="shared" si="110"/>
        <v>-39.88311332327914</v>
      </c>
      <c r="BF33" s="42">
        <f t="shared" si="110"/>
        <v>-10.902520138597648</v>
      </c>
      <c r="BG33" s="42">
        <f t="shared" si="110"/>
        <v>4.4301673041446721</v>
      </c>
      <c r="BH33" s="42">
        <f t="shared" si="110"/>
        <v>-7.3531858328863553</v>
      </c>
      <c r="BI33" s="42">
        <f t="shared" si="110"/>
        <v>-6.4763679552752969</v>
      </c>
      <c r="BJ33" s="51">
        <f t="shared" si="110"/>
        <v>-10.013757275877722</v>
      </c>
    </row>
    <row r="34" spans="1:62" ht="20.65" customHeight="1" x14ac:dyDescent="0.2">
      <c r="A34" s="34"/>
      <c r="B34" s="33" t="s">
        <v>37</v>
      </c>
      <c r="C34" s="42">
        <f t="shared" si="102"/>
        <v>7.1444366149428173</v>
      </c>
      <c r="D34" s="42">
        <f t="shared" si="102"/>
        <v>8.7275601219374508</v>
      </c>
      <c r="E34" s="42">
        <f t="shared" si="102"/>
        <v>-1.3698630136986245</v>
      </c>
      <c r="F34" s="42">
        <f t="shared" si="102"/>
        <v>1.3440860215053752</v>
      </c>
      <c r="G34" s="43">
        <f t="shared" si="102"/>
        <v>7.1766984719133564</v>
      </c>
      <c r="H34" s="42">
        <f t="shared" si="67"/>
        <v>8.0652022171415094</v>
      </c>
      <c r="I34" s="42">
        <f t="shared" si="67"/>
        <v>5.5968907559273529</v>
      </c>
      <c r="J34" s="42">
        <f t="shared" si="67"/>
        <v>-0.42059768381207396</v>
      </c>
      <c r="K34" s="42">
        <f t="shared" si="67"/>
        <v>0.9215903430331851</v>
      </c>
      <c r="L34" s="43">
        <f t="shared" si="67"/>
        <v>7.6499941752038225</v>
      </c>
      <c r="M34" s="42">
        <f t="shared" si="102"/>
        <v>7.6220688208011422</v>
      </c>
      <c r="N34" s="42">
        <f t="shared" si="102"/>
        <v>8.1466635227540607</v>
      </c>
      <c r="O34" s="42">
        <f t="shared" si="102"/>
        <v>1.4285714285714457</v>
      </c>
      <c r="P34" s="42">
        <f t="shared" si="102"/>
        <v>-0.27548209366390353</v>
      </c>
      <c r="Q34" s="43">
        <f t="shared" si="102"/>
        <v>7.6255203108951619</v>
      </c>
      <c r="R34" s="42">
        <f t="shared" si="102"/>
        <v>25.052908522342587</v>
      </c>
      <c r="S34" s="42">
        <f t="shared" si="102"/>
        <v>15.320782912088514</v>
      </c>
      <c r="T34" s="42">
        <f t="shared" si="102"/>
        <v>9.7054464157359419</v>
      </c>
      <c r="U34" s="42">
        <f t="shared" si="102"/>
        <v>19.375524733217087</v>
      </c>
      <c r="V34" s="43">
        <f t="shared" si="102"/>
        <v>24.395581514959709</v>
      </c>
      <c r="W34" s="42">
        <f t="shared" si="102"/>
        <v>31.685903795695559</v>
      </c>
      <c r="X34" s="42">
        <f t="shared" si="102"/>
        <v>12.424646243468951</v>
      </c>
      <c r="Y34" s="42">
        <f t="shared" si="102"/>
        <v>-34.757882755272796</v>
      </c>
      <c r="Z34" s="42">
        <f t="shared" si="102"/>
        <v>-7.0086884567643892E-2</v>
      </c>
      <c r="AA34" s="43">
        <f t="shared" si="102"/>
        <v>22.7719535749223</v>
      </c>
      <c r="AB34" s="42">
        <f t="shared" si="102"/>
        <v>27.849129756420822</v>
      </c>
      <c r="AC34" s="42">
        <f t="shared" si="102"/>
        <v>10.67742246464174</v>
      </c>
      <c r="AD34" s="42">
        <f t="shared" si="102"/>
        <v>-36.087761073017518</v>
      </c>
      <c r="AE34" s="42">
        <f t="shared" si="102"/>
        <v>-4.417168533810278</v>
      </c>
      <c r="AF34" s="43">
        <f t="shared" si="102"/>
        <v>11.858179602329798</v>
      </c>
      <c r="AG34" s="42">
        <f t="shared" si="107"/>
        <v>33.294999869027841</v>
      </c>
      <c r="AH34" s="42">
        <f t="shared" si="107"/>
        <v>22.108378190045809</v>
      </c>
      <c r="AI34" s="42">
        <f t="shared" si="107"/>
        <v>4.9489310612118143</v>
      </c>
      <c r="AJ34" s="42">
        <f t="shared" si="107"/>
        <v>20.088254913027882</v>
      </c>
      <c r="AK34" s="43">
        <f t="shared" si="107"/>
        <v>32.414622177794563</v>
      </c>
      <c r="AL34" s="42">
        <f t="shared" si="108"/>
        <v>0.85936856013135721</v>
      </c>
      <c r="AM34" s="42">
        <f t="shared" si="108"/>
        <v>-2.8793705685100091</v>
      </c>
      <c r="AN34" s="42">
        <f t="shared" si="108"/>
        <v>0.9624495705794045</v>
      </c>
      <c r="AO34" s="42">
        <f t="shared" si="108"/>
        <v>-0.41689228751102814</v>
      </c>
      <c r="AP34" s="43">
        <f t="shared" si="108"/>
        <v>0.44160317497978774</v>
      </c>
      <c r="AQ34" s="42">
        <f t="shared" si="109"/>
        <v>16.196343270974545</v>
      </c>
      <c r="AR34" s="42">
        <f t="shared" si="109"/>
        <v>6.6336946103057848</v>
      </c>
      <c r="AS34" s="42">
        <f t="shared" si="109"/>
        <v>8.1602992831199206</v>
      </c>
      <c r="AT34" s="42">
        <f t="shared" si="109"/>
        <v>19.705291376126532</v>
      </c>
      <c r="AU34" s="43">
        <f t="shared" si="109"/>
        <v>15.581863070785884</v>
      </c>
      <c r="AV34" s="42">
        <f t="shared" si="110"/>
        <v>22.359572937556639</v>
      </c>
      <c r="AW34" s="42">
        <f t="shared" si="110"/>
        <v>3.955723257070054</v>
      </c>
      <c r="AX34" s="42">
        <f t="shared" si="110"/>
        <v>-35.676785815057713</v>
      </c>
      <c r="AY34" s="42">
        <f t="shared" si="110"/>
        <v>0.20596259917664561</v>
      </c>
      <c r="AZ34" s="43">
        <f t="shared" si="110"/>
        <v>14.073272974917117</v>
      </c>
      <c r="BA34" s="42">
        <f t="shared" si="110"/>
        <v>18.794529000645067</v>
      </c>
      <c r="BB34" s="42">
        <f t="shared" si="110"/>
        <v>2.3401174474099173</v>
      </c>
      <c r="BC34" s="42">
        <f t="shared" si="110"/>
        <v>-36.987933452270795</v>
      </c>
      <c r="BD34" s="42">
        <f t="shared" si="110"/>
        <v>-4.1531275629091979</v>
      </c>
      <c r="BE34" s="43">
        <f t="shared" si="110"/>
        <v>3.9327654623251718</v>
      </c>
      <c r="BF34" s="42">
        <f t="shared" si="110"/>
        <v>23.85470873169524</v>
      </c>
      <c r="BG34" s="42">
        <f t="shared" si="110"/>
        <v>12.909981882477783</v>
      </c>
      <c r="BH34" s="42">
        <f t="shared" si="110"/>
        <v>3.4707771026032175</v>
      </c>
      <c r="BI34" s="42">
        <f t="shared" si="110"/>
        <v>20.419990423837355</v>
      </c>
      <c r="BJ34" s="51">
        <f t="shared" si="110"/>
        <v>23.032735911790915</v>
      </c>
    </row>
    <row r="35" spans="1:62" ht="20.65" customHeight="1" x14ac:dyDescent="0.2">
      <c r="A35" s="34"/>
      <c r="B35" s="33" t="s">
        <v>38</v>
      </c>
      <c r="C35" s="42">
        <f t="shared" ref="C35:G35" si="111">((C16/C15)-1)*100</f>
        <v>6.5541200588874693</v>
      </c>
      <c r="D35" s="42">
        <f t="shared" si="111"/>
        <v>6.1370716510903423</v>
      </c>
      <c r="E35" s="42">
        <f t="shared" si="111"/>
        <v>8.333333333333325</v>
      </c>
      <c r="F35" s="42">
        <f t="shared" si="111"/>
        <v>-0.53050397877983935</v>
      </c>
      <c r="G35" s="43">
        <f t="shared" si="111"/>
        <v>6.5365584603356286</v>
      </c>
      <c r="H35" s="42">
        <f t="shared" ref="H35:L35" si="112">IFERROR(((H16/H15)-1)*100," ")</f>
        <v>7.7310627358275985</v>
      </c>
      <c r="I35" s="42">
        <f t="shared" si="112"/>
        <v>5.1167151344032158</v>
      </c>
      <c r="J35" s="42">
        <f t="shared" si="112"/>
        <v>49.083590763113641</v>
      </c>
      <c r="K35" s="42">
        <f t="shared" si="112"/>
        <v>-0.74543127831774303</v>
      </c>
      <c r="L35" s="43">
        <f t="shared" si="112"/>
        <v>7.9786757714648493</v>
      </c>
      <c r="M35" s="42">
        <f t="shared" ref="M35:AK35" si="113">((M16/M15)-1)*100</f>
        <v>6.7912225921051395</v>
      </c>
      <c r="N35" s="42">
        <f t="shared" si="113"/>
        <v>7.1841273302082342</v>
      </c>
      <c r="O35" s="42">
        <f t="shared" si="113"/>
        <v>1.4084507042253502</v>
      </c>
      <c r="P35" s="42">
        <f t="shared" si="113"/>
        <v>0</v>
      </c>
      <c r="Q35" s="43">
        <f t="shared" si="113"/>
        <v>6.7933531455359519</v>
      </c>
      <c r="R35" s="42">
        <f t="shared" si="113"/>
        <v>-2.195477524209033</v>
      </c>
      <c r="S35" s="42">
        <f t="shared" si="113"/>
        <v>30.115184521163265</v>
      </c>
      <c r="T35" s="42">
        <f t="shared" si="113"/>
        <v>109.02729548045551</v>
      </c>
      <c r="U35" s="42">
        <f t="shared" si="113"/>
        <v>23.193128621937365</v>
      </c>
      <c r="V35" s="43">
        <f t="shared" si="113"/>
        <v>-6.1476850654607063E-3</v>
      </c>
      <c r="W35" s="42">
        <f t="shared" si="113"/>
        <v>26.396966215424289</v>
      </c>
      <c r="X35" s="42">
        <f t="shared" si="113"/>
        <v>10.118822659191551</v>
      </c>
      <c r="Y35" s="42">
        <f t="shared" si="113"/>
        <v>29.399068546286998</v>
      </c>
      <c r="Z35" s="42">
        <f t="shared" si="113"/>
        <v>-5.0771206629719012</v>
      </c>
      <c r="AA35" s="43">
        <f t="shared" si="113"/>
        <v>22.909167193650326</v>
      </c>
      <c r="AB35" s="42">
        <f t="shared" si="113"/>
        <v>83.763898870606781</v>
      </c>
      <c r="AC35" s="42">
        <f t="shared" si="113"/>
        <v>15.800745167725893</v>
      </c>
      <c r="AD35" s="42">
        <f t="shared" si="113"/>
        <v>24.785877829142056</v>
      </c>
      <c r="AE35" s="42">
        <f t="shared" si="113"/>
        <v>-4.5290036192037757</v>
      </c>
      <c r="AF35" s="43">
        <f t="shared" si="113"/>
        <v>50.501739673226574</v>
      </c>
      <c r="AG35" s="42">
        <f t="shared" si="113"/>
        <v>3.3209253655901216</v>
      </c>
      <c r="AH35" s="42">
        <f t="shared" si="113"/>
        <v>-18.424406710371755</v>
      </c>
      <c r="AI35" s="42">
        <f t="shared" si="113"/>
        <v>113.27948070345482</v>
      </c>
      <c r="AJ35" s="42">
        <f t="shared" si="113"/>
        <v>-7.1001848945790202</v>
      </c>
      <c r="AK35" s="43">
        <f t="shared" si="113"/>
        <v>2.3149030036109464</v>
      </c>
      <c r="AL35" s="42">
        <f t="shared" ref="AL35:AP35" si="114">IFERROR(((AL16/AL15)-1)*100, "-")</f>
        <v>1.1045491964925436</v>
      </c>
      <c r="AM35" s="42">
        <f t="shared" si="114"/>
        <v>-0.96135732860748169</v>
      </c>
      <c r="AN35" s="42">
        <f t="shared" si="114"/>
        <v>37.615622242874139</v>
      </c>
      <c r="AO35" s="42">
        <f t="shared" si="114"/>
        <v>-0.21607357846876729</v>
      </c>
      <c r="AP35" s="43">
        <f t="shared" si="114"/>
        <v>1.3536360963510186</v>
      </c>
      <c r="AQ35" s="42">
        <f t="shared" ref="AQ35:AU35" si="115">IFERROR(((AQ16/AQ15)-1)*100," ")</f>
        <v>-8.4152048250625953</v>
      </c>
      <c r="AR35" s="42">
        <f t="shared" si="115"/>
        <v>21.394079293392011</v>
      </c>
      <c r="AS35" s="42">
        <f t="shared" si="115"/>
        <v>106.12413859878257</v>
      </c>
      <c r="AT35" s="42">
        <f t="shared" si="115"/>
        <v>23.19312862193734</v>
      </c>
      <c r="AU35" s="43">
        <f t="shared" si="115"/>
        <v>-6.3669700691345472</v>
      </c>
      <c r="AV35" s="42">
        <f t="shared" ref="AV35:BJ35" si="116">((AV16/AV15)-1)*100</f>
        <v>18.358946688160248</v>
      </c>
      <c r="AW35" s="42">
        <f t="shared" si="116"/>
        <v>2.7379943300207765</v>
      </c>
      <c r="AX35" s="42">
        <f t="shared" si="116"/>
        <v>27.601859260921934</v>
      </c>
      <c r="AY35" s="42">
        <f t="shared" si="116"/>
        <v>-5.0771206629719012</v>
      </c>
      <c r="AZ35" s="43">
        <f t="shared" si="116"/>
        <v>15.09065271707688</v>
      </c>
      <c r="BA35" s="42">
        <f t="shared" si="116"/>
        <v>72.077718009187848</v>
      </c>
      <c r="BB35" s="42">
        <f t="shared" si="116"/>
        <v>8.0390800878304969</v>
      </c>
      <c r="BC35" s="42">
        <f t="shared" si="116"/>
        <v>23.052740637070634</v>
      </c>
      <c r="BD35" s="42">
        <f t="shared" si="116"/>
        <v>-4.5290036192037642</v>
      </c>
      <c r="BE35" s="43">
        <f t="shared" si="116"/>
        <v>40.928002764484447</v>
      </c>
      <c r="BF35" s="42">
        <f t="shared" si="116"/>
        <v>-3.2496090430296887</v>
      </c>
      <c r="BG35" s="42">
        <f t="shared" si="116"/>
        <v>-23.89209547947927</v>
      </c>
      <c r="BH35" s="42">
        <f t="shared" si="116"/>
        <v>110.31726569368456</v>
      </c>
      <c r="BI35" s="42">
        <f t="shared" si="116"/>
        <v>-7.1001848945790202</v>
      </c>
      <c r="BJ35" s="51">
        <f t="shared" si="116"/>
        <v>-4.1935663690809033</v>
      </c>
    </row>
    <row r="36" spans="1:62" ht="20.65" customHeight="1" x14ac:dyDescent="0.2">
      <c r="A36" s="34"/>
      <c r="B36" s="33" t="s">
        <v>39</v>
      </c>
      <c r="C36" s="42">
        <f t="shared" ref="C36:G38" si="117">((C17/C16)-1)*100</f>
        <v>7.6007881763221707</v>
      </c>
      <c r="D36" s="42">
        <f t="shared" si="117"/>
        <v>4.6570785637413126</v>
      </c>
      <c r="E36" s="42">
        <f t="shared" si="117"/>
        <v>2.5641025641025772</v>
      </c>
      <c r="F36" s="42">
        <f t="shared" si="117"/>
        <v>0.53333333333334121</v>
      </c>
      <c r="G36" s="43">
        <f t="shared" si="117"/>
        <v>7.5175233791659579</v>
      </c>
      <c r="H36" s="42">
        <f t="shared" ref="H36:L38" si="118">IFERROR(((H17/H16)-1)*100," ")</f>
        <v>9.3280978006688322</v>
      </c>
      <c r="I36" s="42">
        <f t="shared" si="118"/>
        <v>4.3142247858357408</v>
      </c>
      <c r="J36" s="42">
        <f t="shared" si="118"/>
        <v>1.9355207805295427</v>
      </c>
      <c r="K36" s="42">
        <f t="shared" si="118"/>
        <v>-3.2186986651094873E-2</v>
      </c>
      <c r="L36" s="43">
        <f t="shared" si="118"/>
        <v>8.6468698583911383</v>
      </c>
      <c r="M36" s="42">
        <f t="shared" ref="M36:AK38" si="119">((M17/M16)-1)*100</f>
        <v>8.5220865418693883</v>
      </c>
      <c r="N36" s="42">
        <f t="shared" si="119"/>
        <v>5.9194467046379096</v>
      </c>
      <c r="O36" s="42">
        <f t="shared" si="119"/>
        <v>11.111111111111116</v>
      </c>
      <c r="P36" s="42">
        <f t="shared" si="119"/>
        <v>1.1049723756906049</v>
      </c>
      <c r="Q36" s="43">
        <f t="shared" si="119"/>
        <v>8.4486948342086698</v>
      </c>
      <c r="R36" s="42">
        <f t="shared" si="119"/>
        <v>-4.2680490733456029</v>
      </c>
      <c r="S36" s="42">
        <f t="shared" si="119"/>
        <v>17.729216125230597</v>
      </c>
      <c r="T36" s="42">
        <f t="shared" si="119"/>
        <v>13.282590438473507</v>
      </c>
      <c r="U36" s="42">
        <f t="shared" si="119"/>
        <v>-28.37325728279486</v>
      </c>
      <c r="V36" s="43">
        <f t="shared" si="119"/>
        <v>-2.5904609270511192</v>
      </c>
      <c r="W36" s="42">
        <f t="shared" si="119"/>
        <v>-1.389702604327403</v>
      </c>
      <c r="X36" s="42">
        <f t="shared" si="119"/>
        <v>11.090897761303076</v>
      </c>
      <c r="Y36" s="42">
        <f t="shared" si="119"/>
        <v>12.88127174025886</v>
      </c>
      <c r="Z36" s="42">
        <f t="shared" si="119"/>
        <v>-1.5420394839571805</v>
      </c>
      <c r="AA36" s="43">
        <f t="shared" si="119"/>
        <v>1.482180591645621</v>
      </c>
      <c r="AB36" s="42">
        <f t="shared" si="119"/>
        <v>-2.2591208034831833</v>
      </c>
      <c r="AC36" s="42">
        <f t="shared" si="119"/>
        <v>11.420478342550556</v>
      </c>
      <c r="AD36" s="42">
        <f t="shared" si="119"/>
        <v>12.96634349037582</v>
      </c>
      <c r="AE36" s="42">
        <f t="shared" si="119"/>
        <v>-1.4953029958971409</v>
      </c>
      <c r="AF36" s="43">
        <f t="shared" si="119"/>
        <v>3.0353356905771678</v>
      </c>
      <c r="AG36" s="42">
        <f t="shared" si="119"/>
        <v>-0.76768839463781102</v>
      </c>
      <c r="AH36" s="42">
        <f t="shared" si="119"/>
        <v>8.740612758344902</v>
      </c>
      <c r="AI36" s="42">
        <f t="shared" si="119"/>
        <v>11.976246112300061</v>
      </c>
      <c r="AJ36" s="42">
        <f t="shared" si="119"/>
        <v>-1.7193151171785104</v>
      </c>
      <c r="AK36" s="43">
        <f t="shared" si="119"/>
        <v>-0.22300454190005148</v>
      </c>
      <c r="AL36" s="42">
        <f t="shared" ref="AL36:AP38" si="120">IFERROR(((AL17/AL16)-1)*100, "-")</f>
        <v>1.6052945834524657</v>
      </c>
      <c r="AM36" s="42">
        <f t="shared" si="120"/>
        <v>-0.32759731363679601</v>
      </c>
      <c r="AN36" s="42">
        <f t="shared" si="120"/>
        <v>-0.61286723898370532</v>
      </c>
      <c r="AO36" s="42">
        <f t="shared" si="120"/>
        <v>-0.56252021218610171</v>
      </c>
      <c r="AP36" s="43">
        <f t="shared" si="120"/>
        <v>1.0503836432713243</v>
      </c>
      <c r="AQ36" s="42">
        <f t="shared" ref="AQ36:AU38" si="121">IFERROR(((AQ17/AQ16)-1)*100," ")</f>
        <v>-11.785744287436239</v>
      </c>
      <c r="AR36" s="42">
        <f t="shared" si="121"/>
        <v>11.149765022399393</v>
      </c>
      <c r="AS36" s="42">
        <f t="shared" si="121"/>
        <v>1.9543313946261298</v>
      </c>
      <c r="AT36" s="42">
        <f t="shared" si="121"/>
        <v>-29.156063214130423</v>
      </c>
      <c r="AU36" s="43">
        <f t="shared" si="121"/>
        <v>-10.179150406683945</v>
      </c>
      <c r="AV36" s="42">
        <f t="shared" ref="AV36:BJ38" si="122">((AV17/AV16)-1)*100</f>
        <v>-9.1334303108636554</v>
      </c>
      <c r="AW36" s="42">
        <f t="shared" si="122"/>
        <v>4.8824377558221554</v>
      </c>
      <c r="AX36" s="42">
        <f t="shared" si="122"/>
        <v>1.5931445662329624</v>
      </c>
      <c r="AY36" s="42">
        <f t="shared" si="122"/>
        <v>-2.6180827682855012</v>
      </c>
      <c r="AZ36" s="43">
        <f t="shared" si="122"/>
        <v>-6.4237879978298658</v>
      </c>
      <c r="BA36" s="42">
        <f t="shared" si="122"/>
        <v>-9.9345743239032114</v>
      </c>
      <c r="BB36" s="42">
        <f t="shared" si="122"/>
        <v>5.1935992955595367</v>
      </c>
      <c r="BC36" s="42">
        <f t="shared" si="122"/>
        <v>1.6697091413382381</v>
      </c>
      <c r="BD36" s="42">
        <f t="shared" si="122"/>
        <v>-2.5718570615157477</v>
      </c>
      <c r="BE36" s="43">
        <f t="shared" si="122"/>
        <v>-4.9916314363277481</v>
      </c>
      <c r="BF36" s="42">
        <f t="shared" si="122"/>
        <v>-8.5602620006048902</v>
      </c>
      <c r="BG36" s="42">
        <f t="shared" si="122"/>
        <v>2.6635015018290131</v>
      </c>
      <c r="BH36" s="42">
        <f t="shared" si="122"/>
        <v>0.77862150107006478</v>
      </c>
      <c r="BI36" s="42">
        <f t="shared" si="122"/>
        <v>-2.7934209628924012</v>
      </c>
      <c r="BJ36" s="51">
        <f t="shared" si="122"/>
        <v>-7.9961306951324858</v>
      </c>
    </row>
    <row r="37" spans="1:62" ht="20.65" customHeight="1" x14ac:dyDescent="0.2">
      <c r="A37" s="34"/>
      <c r="B37" s="33" t="s">
        <v>40</v>
      </c>
      <c r="C37" s="42">
        <f t="shared" si="117"/>
        <v>8.2226302336465338</v>
      </c>
      <c r="D37" s="42">
        <f t="shared" si="117"/>
        <v>3.8702439936430855</v>
      </c>
      <c r="E37" s="42">
        <f t="shared" si="117"/>
        <v>1.2499999999999956</v>
      </c>
      <c r="F37" s="42">
        <f t="shared" si="117"/>
        <v>-1.3262599469496039</v>
      </c>
      <c r="G37" s="43">
        <f t="shared" si="117"/>
        <v>8.1040838318034538</v>
      </c>
      <c r="H37" s="42">
        <f t="shared" si="118"/>
        <v>10.447900473238869</v>
      </c>
      <c r="I37" s="42">
        <f t="shared" si="118"/>
        <v>2.7995178964294487</v>
      </c>
      <c r="J37" s="42">
        <f t="shared" si="118"/>
        <v>0.94938484922089117</v>
      </c>
      <c r="K37" s="42">
        <f t="shared" si="118"/>
        <v>-1.3262088468229183</v>
      </c>
      <c r="L37" s="43">
        <f t="shared" si="118"/>
        <v>9.4952408320013291</v>
      </c>
      <c r="M37" s="42">
        <f t="shared" si="119"/>
        <v>6.6529105555885426</v>
      </c>
      <c r="N37" s="42">
        <f t="shared" si="119"/>
        <v>3.2168235068177342</v>
      </c>
      <c r="O37" s="42">
        <f t="shared" si="119"/>
        <v>-1.2500000000000067</v>
      </c>
      <c r="P37" s="42">
        <f t="shared" si="119"/>
        <v>-0.5464480874316946</v>
      </c>
      <c r="Q37" s="43">
        <f t="shared" si="119"/>
        <v>6.5588226790412874</v>
      </c>
      <c r="R37" s="42">
        <f t="shared" si="119"/>
        <v>19.875661588396976</v>
      </c>
      <c r="S37" s="42">
        <f t="shared" si="119"/>
        <v>11.30209950125205</v>
      </c>
      <c r="T37" s="42">
        <f t="shared" si="119"/>
        <v>-37.777821031646752</v>
      </c>
      <c r="U37" s="42">
        <f t="shared" si="119"/>
        <v>17.691461545397182</v>
      </c>
      <c r="V37" s="43">
        <f t="shared" si="119"/>
        <v>18.729976710495677</v>
      </c>
      <c r="W37" s="42">
        <f t="shared" si="119"/>
        <v>-19.22978012450368</v>
      </c>
      <c r="X37" s="42">
        <f t="shared" si="119"/>
        <v>-11.700543123971041</v>
      </c>
      <c r="Y37" s="42">
        <f t="shared" si="119"/>
        <v>-3.2458408254686599</v>
      </c>
      <c r="Z37" s="42">
        <f t="shared" si="119"/>
        <v>-3.037667609966499</v>
      </c>
      <c r="AA37" s="43">
        <f t="shared" si="119"/>
        <v>-16.970578068770472</v>
      </c>
      <c r="AB37" s="42">
        <f t="shared" si="119"/>
        <v>-43.906704320685975</v>
      </c>
      <c r="AC37" s="42">
        <f t="shared" si="119"/>
        <v>-14.549337582305455</v>
      </c>
      <c r="AD37" s="42">
        <f t="shared" si="119"/>
        <v>-0.10838176561105417</v>
      </c>
      <c r="AE37" s="42">
        <f t="shared" si="119"/>
        <v>-3.4069710578116474</v>
      </c>
      <c r="AF37" s="43">
        <f t="shared" si="119"/>
        <v>-30.603968808483341</v>
      </c>
      <c r="AG37" s="42">
        <f t="shared" si="119"/>
        <v>-1.840334408115829</v>
      </c>
      <c r="AH37" s="42">
        <f t="shared" si="119"/>
        <v>9.1152648359041688</v>
      </c>
      <c r="AI37" s="42">
        <f t="shared" si="119"/>
        <v>-36.91844810227353</v>
      </c>
      <c r="AJ37" s="42">
        <f t="shared" si="119"/>
        <v>-1.6336741075417049</v>
      </c>
      <c r="AK37" s="43">
        <f t="shared" si="119"/>
        <v>-1.5138928963112086</v>
      </c>
      <c r="AL37" s="42">
        <f t="shared" si="120"/>
        <v>2.0561967813830684</v>
      </c>
      <c r="AM37" s="42">
        <f t="shared" si="120"/>
        <v>-1.0308304438749083</v>
      </c>
      <c r="AN37" s="42">
        <f t="shared" si="120"/>
        <v>-0.29690385262134411</v>
      </c>
      <c r="AO37" s="42">
        <f t="shared" si="120"/>
        <v>5.178695634544539E-5</v>
      </c>
      <c r="AP37" s="43">
        <f t="shared" si="120"/>
        <v>1.2868681282774963</v>
      </c>
      <c r="AQ37" s="42">
        <f t="shared" si="121"/>
        <v>12.397927973954893</v>
      </c>
      <c r="AR37" s="42">
        <f t="shared" si="121"/>
        <v>7.833292790588775</v>
      </c>
      <c r="AS37" s="42">
        <f t="shared" si="121"/>
        <v>-36.990198513060001</v>
      </c>
      <c r="AT37" s="42">
        <f t="shared" si="121"/>
        <v>18.338117927514762</v>
      </c>
      <c r="AU37" s="43">
        <f t="shared" si="121"/>
        <v>11.422004978521883</v>
      </c>
      <c r="AV37" s="42">
        <f t="shared" si="122"/>
        <v>-24.268152219438889</v>
      </c>
      <c r="AW37" s="42">
        <f t="shared" si="122"/>
        <v>-14.45245660926917</v>
      </c>
      <c r="AX37" s="42">
        <f t="shared" si="122"/>
        <v>-2.0211046333859728</v>
      </c>
      <c r="AY37" s="42">
        <f t="shared" si="122"/>
        <v>-2.5049075418894007</v>
      </c>
      <c r="AZ37" s="43">
        <f t="shared" si="122"/>
        <v>-22.081138057130278</v>
      </c>
      <c r="BA37" s="42">
        <f t="shared" si="122"/>
        <v>-47.405752560238255</v>
      </c>
      <c r="BB37" s="42">
        <f t="shared" si="122"/>
        <v>-17.212466423121121</v>
      </c>
      <c r="BC37" s="42">
        <f t="shared" si="122"/>
        <v>1.1560690981153865</v>
      </c>
      <c r="BD37" s="42">
        <f t="shared" si="122"/>
        <v>-2.876240129557861</v>
      </c>
      <c r="BE37" s="43">
        <f t="shared" si="122"/>
        <v>-34.875377329815457</v>
      </c>
      <c r="BF37" s="42">
        <f t="shared" si="122"/>
        <v>-7.9634441474315203</v>
      </c>
      <c r="BG37" s="42">
        <f t="shared" si="122"/>
        <v>5.7146123361341505</v>
      </c>
      <c r="BH37" s="42">
        <f t="shared" si="122"/>
        <v>-36.119947445340273</v>
      </c>
      <c r="BI37" s="42">
        <f t="shared" si="122"/>
        <v>-1.0931997894512713</v>
      </c>
      <c r="BJ37" s="51">
        <f t="shared" si="122"/>
        <v>-7.5758302995405424</v>
      </c>
    </row>
    <row r="38" spans="1:62" ht="20.65" customHeight="1" x14ac:dyDescent="0.2">
      <c r="A38" s="34"/>
      <c r="B38" s="33" t="s">
        <v>41</v>
      </c>
      <c r="C38" s="42">
        <f t="shared" si="117"/>
        <v>7.1031125600168554</v>
      </c>
      <c r="D38" s="42">
        <f t="shared" si="117"/>
        <v>4.9140491404914055</v>
      </c>
      <c r="E38" s="42">
        <f t="shared" si="117"/>
        <v>3.7037037037036979</v>
      </c>
      <c r="F38" s="42">
        <f t="shared" si="117"/>
        <v>1.8817204301075252</v>
      </c>
      <c r="G38" s="43">
        <f t="shared" si="117"/>
        <v>7.0457253194199154</v>
      </c>
      <c r="H38" s="42">
        <f t="shared" si="118"/>
        <v>9.1316368019377592</v>
      </c>
      <c r="I38" s="42">
        <f t="shared" si="118"/>
        <v>3.1390921082412371</v>
      </c>
      <c r="J38" s="42">
        <f t="shared" si="118"/>
        <v>0.33038440567376703</v>
      </c>
      <c r="K38" s="42">
        <f t="shared" si="118"/>
        <v>0.90206980294793571</v>
      </c>
      <c r="L38" s="43">
        <f t="shared" si="118"/>
        <v>8.415176342460807</v>
      </c>
      <c r="M38" s="42">
        <f t="shared" si="119"/>
        <v>6.8134473431475717</v>
      </c>
      <c r="N38" s="42">
        <f t="shared" si="119"/>
        <v>2.9956275002325894</v>
      </c>
      <c r="O38" s="42">
        <f t="shared" si="119"/>
        <v>-1.2658227848101222</v>
      </c>
      <c r="P38" s="42">
        <f t="shared" si="119"/>
        <v>0.27472527472527375</v>
      </c>
      <c r="Q38" s="43">
        <f t="shared" si="119"/>
        <v>6.7138328517226897</v>
      </c>
      <c r="R38" s="42">
        <f t="shared" si="119"/>
        <v>23.711493106089463</v>
      </c>
      <c r="S38" s="42">
        <f t="shared" si="119"/>
        <v>-12.636618599542738</v>
      </c>
      <c r="T38" s="42">
        <f t="shared" si="119"/>
        <v>118.44272878217348</v>
      </c>
      <c r="U38" s="42">
        <f t="shared" si="119"/>
        <v>-13.07913179643856</v>
      </c>
      <c r="V38" s="43">
        <f t="shared" si="119"/>
        <v>20.905689033373818</v>
      </c>
      <c r="W38" s="42">
        <f t="shared" si="119"/>
        <v>13.093651825839681</v>
      </c>
      <c r="X38" s="42">
        <f t="shared" si="119"/>
        <v>1.7416368850855513</v>
      </c>
      <c r="Y38" s="42">
        <f t="shared" si="119"/>
        <v>-7.1107543134213742</v>
      </c>
      <c r="Z38" s="42">
        <f t="shared" si="119"/>
        <v>3.7954927780828651</v>
      </c>
      <c r="AA38" s="43">
        <f t="shared" si="119"/>
        <v>9.6116797160115794</v>
      </c>
      <c r="AB38" s="42">
        <f t="shared" si="119"/>
        <v>-11.165677516593997</v>
      </c>
      <c r="AC38" s="42">
        <f t="shared" si="119"/>
        <v>-0.85570663519648482</v>
      </c>
      <c r="AD38" s="42">
        <f t="shared" si="119"/>
        <v>-13.850953748769779</v>
      </c>
      <c r="AE38" s="42">
        <f t="shared" si="119"/>
        <v>6.396119393301869</v>
      </c>
      <c r="AF38" s="43">
        <f t="shared" si="119"/>
        <v>-6.9490551709426089</v>
      </c>
      <c r="AG38" s="42">
        <f t="shared" si="119"/>
        <v>22.862680618072527</v>
      </c>
      <c r="AH38" s="42">
        <f t="shared" si="119"/>
        <v>16.604123341232913</v>
      </c>
      <c r="AI38" s="42">
        <f t="shared" si="119"/>
        <v>107.44003983940513</v>
      </c>
      <c r="AJ38" s="42">
        <f t="shared" si="119"/>
        <v>-5.9131623221877705</v>
      </c>
      <c r="AK38" s="43">
        <f t="shared" si="119"/>
        <v>22.84143302921764</v>
      </c>
      <c r="AL38" s="42">
        <f t="shared" si="120"/>
        <v>1.8939918676818879</v>
      </c>
      <c r="AM38" s="42">
        <f t="shared" si="120"/>
        <v>-1.6918201583024373</v>
      </c>
      <c r="AN38" s="42">
        <f t="shared" si="120"/>
        <v>-3.2528436088145818</v>
      </c>
      <c r="AO38" s="42">
        <f t="shared" si="120"/>
        <v>-0.96155681610385901</v>
      </c>
      <c r="AP38" s="43">
        <f t="shared" si="120"/>
        <v>1.2793140678476478</v>
      </c>
      <c r="AQ38" s="42">
        <f t="shared" si="121"/>
        <v>15.820148289620729</v>
      </c>
      <c r="AR38" s="42">
        <f t="shared" si="121"/>
        <v>-15.177582271383327</v>
      </c>
      <c r="AS38" s="42">
        <f t="shared" si="121"/>
        <v>121.24327658707314</v>
      </c>
      <c r="AT38" s="42">
        <f t="shared" si="121"/>
        <v>-13.317271161379828</v>
      </c>
      <c r="AU38" s="43">
        <f t="shared" si="121"/>
        <v>13.298984585597729</v>
      </c>
      <c r="AV38" s="42">
        <f t="shared" si="122"/>
        <v>5.8796009668299787</v>
      </c>
      <c r="AW38" s="42">
        <f t="shared" si="122"/>
        <v>-1.2175183020698754</v>
      </c>
      <c r="AX38" s="42">
        <f t="shared" si="122"/>
        <v>-5.9198665482088302</v>
      </c>
      <c r="AY38" s="42">
        <f t="shared" si="122"/>
        <v>3.5111215649922256</v>
      </c>
      <c r="AZ38" s="43">
        <f t="shared" si="122"/>
        <v>2.7155306738118945</v>
      </c>
      <c r="BA38" s="42">
        <f t="shared" si="122"/>
        <v>-16.832267197576755</v>
      </c>
      <c r="BB38" s="42">
        <f t="shared" si="122"/>
        <v>-3.7393180942757787</v>
      </c>
      <c r="BC38" s="42">
        <f t="shared" si="122"/>
        <v>-12.746478796830928</v>
      </c>
      <c r="BD38" s="42">
        <f t="shared" si="122"/>
        <v>6.1046231757859504</v>
      </c>
      <c r="BE38" s="43">
        <f t="shared" si="122"/>
        <v>-12.803296121553132</v>
      </c>
      <c r="BF38" s="42">
        <f t="shared" si="122"/>
        <v>15.025480100239985</v>
      </c>
      <c r="BG38" s="42">
        <f t="shared" si="122"/>
        <v>13.21269278248689</v>
      </c>
      <c r="BH38" s="42">
        <f t="shared" si="122"/>
        <v>110.09952752965391</v>
      </c>
      <c r="BI38" s="42">
        <f t="shared" si="122"/>
        <v>-6.1709344802091781</v>
      </c>
      <c r="BJ38" s="51">
        <f t="shared" si="122"/>
        <v>15.112942480384906</v>
      </c>
    </row>
    <row r="39" spans="1:62" ht="23.45" customHeight="1" x14ac:dyDescent="0.2">
      <c r="A39" s="34"/>
      <c r="B39" s="33"/>
      <c r="C39" s="42"/>
      <c r="D39" s="42"/>
      <c r="E39" s="42"/>
      <c r="F39" s="42"/>
      <c r="G39" s="51"/>
      <c r="H39" s="42"/>
      <c r="I39" s="42"/>
      <c r="J39" s="42"/>
      <c r="K39" s="42"/>
      <c r="L39" s="51"/>
      <c r="M39" s="42"/>
      <c r="N39" s="42"/>
      <c r="O39" s="42"/>
      <c r="P39" s="42"/>
      <c r="Q39" s="51"/>
      <c r="R39" s="42"/>
      <c r="S39" s="42"/>
      <c r="T39" s="42"/>
      <c r="U39" s="42"/>
      <c r="V39" s="51"/>
      <c r="W39" s="42"/>
      <c r="X39" s="42"/>
      <c r="Y39" s="42"/>
      <c r="Z39" s="42"/>
      <c r="AA39" s="51"/>
      <c r="AB39" s="42"/>
      <c r="AC39" s="42"/>
      <c r="AD39" s="42"/>
      <c r="AE39" s="42"/>
      <c r="AF39" s="51"/>
      <c r="AG39" s="42"/>
      <c r="AH39" s="42"/>
      <c r="AI39" s="42"/>
      <c r="AJ39" s="42"/>
      <c r="AK39" s="51"/>
      <c r="AL39" s="42"/>
      <c r="AM39" s="42"/>
      <c r="AN39" s="42"/>
      <c r="AO39" s="42"/>
      <c r="AP39" s="51"/>
      <c r="AQ39" s="42"/>
      <c r="AR39" s="42"/>
      <c r="AS39" s="42"/>
      <c r="AT39" s="42"/>
      <c r="AU39" s="51"/>
      <c r="AV39" s="42"/>
      <c r="AW39" s="42"/>
      <c r="AX39" s="42"/>
      <c r="AY39" s="42"/>
      <c r="AZ39" s="51"/>
      <c r="BA39" s="42"/>
      <c r="BB39" s="42"/>
      <c r="BC39" s="42"/>
      <c r="BD39" s="42"/>
      <c r="BE39" s="51"/>
      <c r="BF39" s="42"/>
      <c r="BG39" s="42"/>
      <c r="BH39" s="42"/>
      <c r="BI39" s="42"/>
      <c r="BJ39" s="51"/>
    </row>
    <row r="40" spans="1:62" ht="20.25" x14ac:dyDescent="0.3">
      <c r="A40" s="34"/>
      <c r="B40" s="8" t="s">
        <v>43</v>
      </c>
      <c r="C40" s="3"/>
      <c r="D40" s="3"/>
      <c r="E40" s="3"/>
      <c r="F40" s="3"/>
      <c r="G40" s="3"/>
      <c r="H40" s="1"/>
      <c r="I40" s="3"/>
      <c r="J40" s="3"/>
      <c r="K40" s="3"/>
      <c r="L40" s="3"/>
      <c r="M40" s="2"/>
      <c r="N40" s="3"/>
      <c r="O40" s="3"/>
      <c r="P40" s="3"/>
      <c r="Q40" s="3"/>
      <c r="R40" s="3"/>
      <c r="S40" s="3"/>
      <c r="T40" s="46"/>
      <c r="U40" s="46"/>
      <c r="V40" s="46"/>
      <c r="W40" s="46"/>
      <c r="X40" s="34"/>
      <c r="Y40" s="46"/>
      <c r="Z40" s="46"/>
      <c r="AA40" s="46"/>
      <c r="AB40" s="46"/>
      <c r="AC40" s="34"/>
      <c r="AD40" s="46"/>
      <c r="AE40" s="46"/>
      <c r="AF40" s="46"/>
      <c r="AG40" s="34"/>
      <c r="AH40" s="34"/>
      <c r="AI40" s="34"/>
      <c r="AJ40" s="34"/>
      <c r="AK40" s="34"/>
      <c r="AL40" s="3"/>
      <c r="AM40" s="3"/>
      <c r="AN40" s="3"/>
      <c r="AO40" s="3"/>
      <c r="AP40" s="3"/>
      <c r="AQ40" s="1"/>
      <c r="AR40" s="3"/>
      <c r="AS40" s="3"/>
      <c r="AT40" s="3"/>
      <c r="AU40" s="3"/>
      <c r="AV40" s="2"/>
      <c r="AW40" s="3"/>
      <c r="AX40" s="3"/>
      <c r="AY40" s="3"/>
      <c r="AZ40" s="3"/>
      <c r="BA40" s="3"/>
      <c r="BB40" s="3"/>
      <c r="BC40" s="46"/>
      <c r="BD40" s="46"/>
      <c r="BE40" s="46"/>
      <c r="BF40" s="46"/>
      <c r="BG40" s="34"/>
      <c r="BH40" s="46"/>
      <c r="BI40" s="46"/>
      <c r="BJ40" s="46"/>
    </row>
    <row r="41" spans="1:62" ht="17.649999999999999" customHeight="1" x14ac:dyDescent="0.25">
      <c r="A41" s="34"/>
      <c r="B41" s="12"/>
      <c r="C41" s="13" t="str">
        <f>C22</f>
        <v>Promedio de Clientes Registrados</v>
      </c>
      <c r="D41" s="13"/>
      <c r="E41" s="13"/>
      <c r="F41" s="13"/>
      <c r="G41" s="14"/>
      <c r="H41" s="15" t="str">
        <f>H22</f>
        <v>Capacidad Registrada Promedio (KW)</v>
      </c>
      <c r="I41" s="15"/>
      <c r="J41" s="15"/>
      <c r="K41" s="15"/>
      <c r="L41" s="16"/>
      <c r="M41" s="13" t="str">
        <f>M22</f>
        <v>Clientes Promedio Facturados</v>
      </c>
      <c r="N41" s="13"/>
      <c r="O41" s="13"/>
      <c r="P41" s="13"/>
      <c r="Q41" s="13"/>
      <c r="R41" s="15" t="str">
        <f>R22</f>
        <v>Exportaciones (MWh)</v>
      </c>
      <c r="S41" s="15"/>
      <c r="T41" s="15"/>
      <c r="U41" s="15"/>
      <c r="V41" s="15"/>
      <c r="W41" s="13" t="str">
        <f>W22</f>
        <v>Consumo LUMA (MWh)</v>
      </c>
      <c r="X41" s="13"/>
      <c r="Y41" s="13"/>
      <c r="Z41" s="13"/>
      <c r="AA41" s="14"/>
      <c r="AB41" s="15" t="str">
        <f>AB22</f>
        <v>Consumo Neto Facturado (MWh)</v>
      </c>
      <c r="AC41" s="15"/>
      <c r="AD41" s="15"/>
      <c r="AE41" s="15"/>
      <c r="AF41" s="15"/>
      <c r="AG41" s="13" t="str">
        <f>AG22</f>
        <v>Acreditado (MWh)</v>
      </c>
      <c r="AH41" s="13"/>
      <c r="AI41" s="13"/>
      <c r="AJ41" s="13"/>
      <c r="AK41" s="14"/>
      <c r="AL41" s="13" t="str">
        <f>AL22</f>
        <v>Capacidad (KW) por cliente registrado</v>
      </c>
      <c r="AM41" s="13"/>
      <c r="AN41" s="13"/>
      <c r="AO41" s="13"/>
      <c r="AP41" s="14"/>
      <c r="AQ41" s="15" t="str">
        <f>AQ22</f>
        <v>Exportaciones (KWh) por cliente</v>
      </c>
      <c r="AR41" s="15"/>
      <c r="AS41" s="15"/>
      <c r="AT41" s="15"/>
      <c r="AU41" s="16"/>
      <c r="AV41" s="13" t="str">
        <f>AV22</f>
        <v>Consumo LUMA (MWh) por cliente</v>
      </c>
      <c r="AW41" s="13"/>
      <c r="AX41" s="13"/>
      <c r="AY41" s="13"/>
      <c r="AZ41" s="13"/>
      <c r="BA41" s="15" t="str">
        <f>BA22</f>
        <v>Consumo Neto Facturado (MWH) por cliente</v>
      </c>
      <c r="BB41" s="15"/>
      <c r="BC41" s="15"/>
      <c r="BD41" s="15"/>
      <c r="BE41" s="15"/>
      <c r="BF41" s="13" t="str">
        <f>BF22</f>
        <v>Acreditado (MWh) por cliente</v>
      </c>
      <c r="BG41" s="13"/>
      <c r="BH41" s="13"/>
      <c r="BI41" s="13"/>
      <c r="BJ41" s="13"/>
    </row>
    <row r="42" spans="1:62" ht="16.149999999999999" customHeight="1" thickBot="1" x14ac:dyDescent="0.3">
      <c r="A42" s="34"/>
      <c r="B42" s="17" t="s">
        <v>25</v>
      </c>
      <c r="C42" s="18" t="s">
        <v>8</v>
      </c>
      <c r="D42" s="18" t="s">
        <v>9</v>
      </c>
      <c r="E42" s="18" t="s">
        <v>10</v>
      </c>
      <c r="F42" s="19" t="s">
        <v>11</v>
      </c>
      <c r="G42" s="20" t="s">
        <v>12</v>
      </c>
      <c r="H42" s="21" t="s">
        <v>8</v>
      </c>
      <c r="I42" s="21" t="s">
        <v>9</v>
      </c>
      <c r="J42" s="21" t="s">
        <v>10</v>
      </c>
      <c r="K42" s="22" t="s">
        <v>11</v>
      </c>
      <c r="L42" s="23" t="s">
        <v>12</v>
      </c>
      <c r="M42" s="18" t="s">
        <v>8</v>
      </c>
      <c r="N42" s="18" t="s">
        <v>9</v>
      </c>
      <c r="O42" s="18" t="s">
        <v>10</v>
      </c>
      <c r="P42" s="19" t="s">
        <v>11</v>
      </c>
      <c r="Q42" s="20" t="s">
        <v>12</v>
      </c>
      <c r="R42" s="21" t="s">
        <v>8</v>
      </c>
      <c r="S42" s="21" t="s">
        <v>9</v>
      </c>
      <c r="T42" s="21" t="s">
        <v>10</v>
      </c>
      <c r="U42" s="22" t="s">
        <v>11</v>
      </c>
      <c r="V42" s="23" t="s">
        <v>12</v>
      </c>
      <c r="W42" s="18" t="s">
        <v>8</v>
      </c>
      <c r="X42" s="18" t="s">
        <v>9</v>
      </c>
      <c r="Y42" s="18" t="s">
        <v>10</v>
      </c>
      <c r="Z42" s="19" t="s">
        <v>11</v>
      </c>
      <c r="AA42" s="20" t="s">
        <v>12</v>
      </c>
      <c r="AB42" s="21" t="s">
        <v>8</v>
      </c>
      <c r="AC42" s="21" t="s">
        <v>9</v>
      </c>
      <c r="AD42" s="21" t="s">
        <v>10</v>
      </c>
      <c r="AE42" s="22" t="s">
        <v>11</v>
      </c>
      <c r="AF42" s="23" t="s">
        <v>12</v>
      </c>
      <c r="AG42" s="18" t="s">
        <v>8</v>
      </c>
      <c r="AH42" s="18" t="s">
        <v>9</v>
      </c>
      <c r="AI42" s="18" t="s">
        <v>10</v>
      </c>
      <c r="AJ42" s="19" t="s">
        <v>11</v>
      </c>
      <c r="AK42" s="20" t="s">
        <v>12</v>
      </c>
      <c r="AL42" s="18" t="s">
        <v>8</v>
      </c>
      <c r="AM42" s="18" t="s">
        <v>9</v>
      </c>
      <c r="AN42" s="18" t="s">
        <v>10</v>
      </c>
      <c r="AO42" s="19" t="s">
        <v>11</v>
      </c>
      <c r="AP42" s="20" t="s">
        <v>12</v>
      </c>
      <c r="AQ42" s="21" t="s">
        <v>8</v>
      </c>
      <c r="AR42" s="21" t="s">
        <v>9</v>
      </c>
      <c r="AS42" s="21" t="s">
        <v>10</v>
      </c>
      <c r="AT42" s="22" t="s">
        <v>11</v>
      </c>
      <c r="AU42" s="23" t="s">
        <v>12</v>
      </c>
      <c r="AV42" s="18" t="s">
        <v>8</v>
      </c>
      <c r="AW42" s="18" t="s">
        <v>9</v>
      </c>
      <c r="AX42" s="18" t="s">
        <v>10</v>
      </c>
      <c r="AY42" s="19" t="s">
        <v>11</v>
      </c>
      <c r="AZ42" s="20" t="s">
        <v>12</v>
      </c>
      <c r="BA42" s="21" t="s">
        <v>8</v>
      </c>
      <c r="BB42" s="21" t="s">
        <v>9</v>
      </c>
      <c r="BC42" s="21" t="s">
        <v>10</v>
      </c>
      <c r="BD42" s="22" t="s">
        <v>11</v>
      </c>
      <c r="BE42" s="23" t="s">
        <v>12</v>
      </c>
      <c r="BF42" s="18" t="s">
        <v>8</v>
      </c>
      <c r="BG42" s="18" t="s">
        <v>9</v>
      </c>
      <c r="BH42" s="18" t="s">
        <v>10</v>
      </c>
      <c r="BI42" s="19" t="s">
        <v>11</v>
      </c>
      <c r="BJ42" s="18" t="s">
        <v>12</v>
      </c>
    </row>
    <row r="43" spans="1:62" ht="20.65" customHeight="1" x14ac:dyDescent="0.2">
      <c r="A43" s="34"/>
      <c r="B43" s="33" t="s">
        <v>30</v>
      </c>
      <c r="C43" s="42">
        <f>((C8/C4)-1)*100</f>
        <v>68.343734522040606</v>
      </c>
      <c r="D43" s="42">
        <f t="shared" ref="D43:AF50" si="123">((D8/D4)-1)*100</f>
        <v>28.128760529482566</v>
      </c>
      <c r="E43" s="42">
        <f t="shared" si="123"/>
        <v>14.999999999999991</v>
      </c>
      <c r="F43" s="42">
        <f t="shared" si="123"/>
        <v>15.460526315789469</v>
      </c>
      <c r="G43" s="43">
        <f t="shared" si="123"/>
        <v>66.882012270876714</v>
      </c>
      <c r="H43" s="42">
        <f>IFERROR(((H8/H4)-1)*100, "")</f>
        <v>62.014841272326727</v>
      </c>
      <c r="I43" s="42">
        <f t="shared" ref="I43:L43" si="124">IFERROR(((I8/I4)-1)*100, "")</f>
        <v>13.26021062276055</v>
      </c>
      <c r="J43" s="42">
        <f t="shared" si="124"/>
        <v>11.47082011583802</v>
      </c>
      <c r="K43" s="42">
        <f t="shared" si="124"/>
        <v>12.364572390584883</v>
      </c>
      <c r="L43" s="43">
        <f t="shared" si="124"/>
        <v>50.047263827880343</v>
      </c>
      <c r="M43" s="42">
        <f t="shared" si="123"/>
        <v>76.045997049751904</v>
      </c>
      <c r="N43" s="42">
        <f t="shared" si="123"/>
        <v>35.952380952380935</v>
      </c>
      <c r="O43" s="42">
        <f t="shared" si="123"/>
        <v>12.5</v>
      </c>
      <c r="P43" s="42">
        <f t="shared" si="123"/>
        <v>27.906976744186053</v>
      </c>
      <c r="Q43" s="43">
        <f t="shared" si="123"/>
        <v>74.602644007850088</v>
      </c>
      <c r="R43" s="42">
        <f t="shared" si="123"/>
        <v>84.338393491306675</v>
      </c>
      <c r="S43" s="42">
        <f t="shared" si="123"/>
        <v>18.05172123051122</v>
      </c>
      <c r="T43" s="42">
        <f t="shared" si="123"/>
        <v>8.1207123452359031</v>
      </c>
      <c r="U43" s="42">
        <f t="shared" si="123"/>
        <v>45.124934553792272</v>
      </c>
      <c r="V43" s="43">
        <f t="shared" si="123"/>
        <v>73.965918021459444</v>
      </c>
      <c r="W43" s="42">
        <f t="shared" si="123"/>
        <v>61.028826991868222</v>
      </c>
      <c r="X43" s="42">
        <f t="shared" si="123"/>
        <v>18.667808862617228</v>
      </c>
      <c r="Y43" s="42">
        <f t="shared" si="123"/>
        <v>-16.213642443423293</v>
      </c>
      <c r="Z43" s="42">
        <f t="shared" si="123"/>
        <v>21.826006052803471</v>
      </c>
      <c r="AA43" s="43">
        <f t="shared" si="123"/>
        <v>33.742037769392596</v>
      </c>
      <c r="AB43" s="42">
        <f t="shared" si="123"/>
        <v>39.890971172708149</v>
      </c>
      <c r="AC43" s="42">
        <f t="shared" si="123"/>
        <v>24.538066273996549</v>
      </c>
      <c r="AD43" s="42">
        <f t="shared" si="123"/>
        <v>-16.997563060462838</v>
      </c>
      <c r="AE43" s="42">
        <f t="shared" si="123"/>
        <v>15.1590806005792</v>
      </c>
      <c r="AF43" s="43">
        <f t="shared" si="123"/>
        <v>18.141505532955726</v>
      </c>
      <c r="AG43" s="42">
        <f t="shared" ref="AG43:AK43" si="125">((AG8/AG4)-1)*100</f>
        <v>77.120461373785517</v>
      </c>
      <c r="AH43" s="42">
        <f t="shared" si="125"/>
        <v>-9.248715293663512</v>
      </c>
      <c r="AI43" s="42">
        <f t="shared" si="125"/>
        <v>7.088220061352879</v>
      </c>
      <c r="AJ43" s="42">
        <f t="shared" si="125"/>
        <v>50.740053689620225</v>
      </c>
      <c r="AK43" s="43">
        <f t="shared" si="125"/>
        <v>62.98070527851538</v>
      </c>
      <c r="AL43" s="44">
        <f>IFERROR(((AL8/AL4)-1)*100,"-")</f>
        <v>-3.7595062671520241</v>
      </c>
      <c r="AM43" s="44">
        <f t="shared" ref="AM43:AP43" si="126">IFERROR(((AM8/AM4)-1)*100,"-")</f>
        <v>-11.604381284325893</v>
      </c>
      <c r="AN43" s="44">
        <f t="shared" si="126"/>
        <v>-3.068852073184325</v>
      </c>
      <c r="AO43" s="44">
        <f t="shared" si="126"/>
        <v>-2.6813959921999864</v>
      </c>
      <c r="AP43" s="45">
        <f t="shared" si="126"/>
        <v>-10.087814866272604</v>
      </c>
      <c r="AQ43" s="42">
        <f>IFERROR(((AQ8/AQ4)-1)*100, "")</f>
        <v>4.7103578499494425</v>
      </c>
      <c r="AR43" s="42">
        <f t="shared" ref="AR43:AU43" si="127">IFERROR(((AR8/AR4)-1)*100, "")</f>
        <v>-13.16686004060471</v>
      </c>
      <c r="AS43" s="42">
        <f t="shared" si="127"/>
        <v>-3.8927001375680947</v>
      </c>
      <c r="AT43" s="42">
        <f t="shared" si="127"/>
        <v>13.46131246932849</v>
      </c>
      <c r="AU43" s="43">
        <f t="shared" si="127"/>
        <v>-0.36467144584708677</v>
      </c>
      <c r="AV43" s="42">
        <f t="shared" ref="AV43:BJ43" si="128">((AV8/AV4)-1)*100</f>
        <v>-8.530253632316164</v>
      </c>
      <c r="AW43" s="42">
        <f t="shared" si="128"/>
        <v>-12.713695757794664</v>
      </c>
      <c r="AX43" s="42">
        <f t="shared" si="128"/>
        <v>-25.523237727487381</v>
      </c>
      <c r="AY43" s="42">
        <f t="shared" si="128"/>
        <v>-4.754213449626377</v>
      </c>
      <c r="AZ43" s="43">
        <f t="shared" si="128"/>
        <v>-23.402054688599339</v>
      </c>
      <c r="BA43" s="42">
        <f t="shared" si="128"/>
        <v>-20.537260990277495</v>
      </c>
      <c r="BB43" s="42">
        <f t="shared" si="128"/>
        <v>-8.3958181522267079</v>
      </c>
      <c r="BC43" s="42">
        <f t="shared" si="128"/>
        <v>-26.220056053744745</v>
      </c>
      <c r="BD43" s="42">
        <f t="shared" si="128"/>
        <v>-9.9665369850017278</v>
      </c>
      <c r="BE43" s="43">
        <f t="shared" si="128"/>
        <v>-32.336932121346287</v>
      </c>
      <c r="BF43" s="42">
        <f t="shared" si="128"/>
        <v>0.61033158494931961</v>
      </c>
      <c r="BG43" s="42">
        <f t="shared" si="128"/>
        <v>-33.247741547002931</v>
      </c>
      <c r="BH43" s="42">
        <f t="shared" si="128"/>
        <v>-4.8104710565752278</v>
      </c>
      <c r="BI43" s="42">
        <f t="shared" si="128"/>
        <v>17.851314702793996</v>
      </c>
      <c r="BJ43" s="51">
        <f t="shared" si="128"/>
        <v>-6.6562214996080833</v>
      </c>
    </row>
    <row r="44" spans="1:62" ht="20.65" customHeight="1" x14ac:dyDescent="0.2">
      <c r="A44" s="34"/>
      <c r="B44" s="33" t="s">
        <v>31</v>
      </c>
      <c r="C44" s="42">
        <f t="shared" ref="C44:R50" si="129">((C9/C5)-1)*100</f>
        <v>74.067060657571403</v>
      </c>
      <c r="D44" s="42">
        <f t="shared" si="129"/>
        <v>37.808295964125563</v>
      </c>
      <c r="E44" s="42">
        <f t="shared" si="129"/>
        <v>4.5454545454545414</v>
      </c>
      <c r="F44" s="42">
        <f t="shared" si="129"/>
        <v>8.814589665653493</v>
      </c>
      <c r="G44" s="43">
        <f t="shared" si="129"/>
        <v>72.744293714149521</v>
      </c>
      <c r="H44" s="42">
        <f t="shared" ref="H44:L50" si="130">IFERROR(((H9/H5)-1)*100, "")</f>
        <v>69.520524148850484</v>
      </c>
      <c r="I44" s="42">
        <f t="shared" si="130"/>
        <v>16.492739021752101</v>
      </c>
      <c r="J44" s="42">
        <f t="shared" si="130"/>
        <v>5.9349281732102188</v>
      </c>
      <c r="K44" s="42">
        <f t="shared" si="130"/>
        <v>4.5690825940385871</v>
      </c>
      <c r="L44" s="43">
        <f t="shared" si="130"/>
        <v>56.884169568623321</v>
      </c>
      <c r="M44" s="42">
        <f t="shared" si="129"/>
        <v>71.620145402493691</v>
      </c>
      <c r="N44" s="42">
        <f t="shared" si="129"/>
        <v>34.016887816646559</v>
      </c>
      <c r="O44" s="42">
        <f t="shared" si="129"/>
        <v>10.714285714285721</v>
      </c>
      <c r="P44" s="42">
        <f t="shared" si="129"/>
        <v>7.4675324675324672</v>
      </c>
      <c r="Q44" s="43">
        <f t="shared" si="129"/>
        <v>70.274329195034042</v>
      </c>
      <c r="R44" s="42">
        <f t="shared" si="129"/>
        <v>68.744468828481615</v>
      </c>
      <c r="S44" s="42">
        <f t="shared" si="123"/>
        <v>25.818016626291197</v>
      </c>
      <c r="T44" s="42">
        <f t="shared" si="123"/>
        <v>-30.185084693031893</v>
      </c>
      <c r="U44" s="42">
        <f t="shared" si="123"/>
        <v>10.296627863532137</v>
      </c>
      <c r="V44" s="43">
        <f t="shared" si="123"/>
        <v>60.85079148903543</v>
      </c>
      <c r="W44" s="42">
        <f t="shared" si="123"/>
        <v>43.921917506152752</v>
      </c>
      <c r="X44" s="42">
        <f t="shared" si="123"/>
        <v>-0.574682843164942</v>
      </c>
      <c r="Y44" s="42">
        <f t="shared" si="123"/>
        <v>-6.3178805275281968</v>
      </c>
      <c r="Z44" s="42">
        <f t="shared" si="123"/>
        <v>-16.441595708631041</v>
      </c>
      <c r="AA44" s="43">
        <f t="shared" si="123"/>
        <v>21.311078543514796</v>
      </c>
      <c r="AB44" s="42">
        <f t="shared" si="123"/>
        <v>26.158349704732252</v>
      </c>
      <c r="AC44" s="42">
        <f t="shared" si="123"/>
        <v>0.59856010523746672</v>
      </c>
      <c r="AD44" s="42">
        <f t="shared" si="123"/>
        <v>-6.1874330012442353</v>
      </c>
      <c r="AE44" s="42">
        <f t="shared" si="123"/>
        <v>-19.869752570643151</v>
      </c>
      <c r="AF44" s="43">
        <f t="shared" si="123"/>
        <v>7.3229840583688421</v>
      </c>
      <c r="AG44" s="42">
        <f t="shared" ref="AG44:AK44" si="131">((AG9/AG5)-1)*100</f>
        <v>57.291409476038879</v>
      </c>
      <c r="AH44" s="42">
        <f t="shared" si="131"/>
        <v>-8.8338636727685724</v>
      </c>
      <c r="AI44" s="42">
        <f t="shared" si="131"/>
        <v>-10.808035195421095</v>
      </c>
      <c r="AJ44" s="42">
        <f t="shared" si="131"/>
        <v>-3.0636139510634708</v>
      </c>
      <c r="AK44" s="43">
        <f t="shared" si="131"/>
        <v>48.476954192336486</v>
      </c>
      <c r="AL44" s="44">
        <f t="shared" ref="AL44:AP44" si="132">IFERROR(((AL9/AL5)-1)*100,"-")</f>
        <v>-2.6119453568903328</v>
      </c>
      <c r="AM44" s="44">
        <f t="shared" si="132"/>
        <v>-15.467542641933797</v>
      </c>
      <c r="AN44" s="44">
        <f t="shared" si="132"/>
        <v>1.3290617308967523</v>
      </c>
      <c r="AO44" s="44">
        <f t="shared" si="132"/>
        <v>-3.9015972808974952</v>
      </c>
      <c r="AP44" s="45">
        <f t="shared" si="132"/>
        <v>-9.1812723908385134</v>
      </c>
      <c r="AQ44" s="42">
        <f t="shared" ref="AQ44:AU44" si="133">IFERROR(((AQ9/AQ5)-1)*100, "")</f>
        <v>-1.6756054874955573</v>
      </c>
      <c r="AR44" s="42">
        <f t="shared" si="133"/>
        <v>-6.1177895740815336</v>
      </c>
      <c r="AS44" s="42">
        <f t="shared" si="133"/>
        <v>-36.941366819512666</v>
      </c>
      <c r="AT44" s="42">
        <f t="shared" si="133"/>
        <v>2.6325117279997201</v>
      </c>
      <c r="AU44" s="43">
        <f t="shared" si="133"/>
        <v>-5.5343267247318417</v>
      </c>
      <c r="AV44" s="42">
        <f t="shared" ref="AV44:BJ44" si="134">((AV9/AV5)-1)*100</f>
        <v>-16.139263739336329</v>
      </c>
      <c r="AW44" s="42">
        <f t="shared" si="134"/>
        <v>-25.811352004485812</v>
      </c>
      <c r="AX44" s="42">
        <f t="shared" si="134"/>
        <v>-15.383892089380314</v>
      </c>
      <c r="AY44" s="42">
        <f t="shared" si="134"/>
        <v>-22.24776881649052</v>
      </c>
      <c r="AZ44" s="43">
        <f t="shared" si="134"/>
        <v>-28.755509349525166</v>
      </c>
      <c r="BA44" s="42">
        <f t="shared" si="134"/>
        <v>-26.48977810334663</v>
      </c>
      <c r="BB44" s="42">
        <f t="shared" si="134"/>
        <v>-24.935907896271971</v>
      </c>
      <c r="BC44" s="42">
        <f t="shared" si="134"/>
        <v>-15.266068517252872</v>
      </c>
      <c r="BD44" s="42">
        <f t="shared" si="134"/>
        <v>-25.437715382954952</v>
      </c>
      <c r="BE44" s="43">
        <f t="shared" si="134"/>
        <v>-36.970543612924814</v>
      </c>
      <c r="BF44" s="42">
        <f t="shared" si="134"/>
        <v>-8.3490990482790846</v>
      </c>
      <c r="BG44" s="42">
        <f t="shared" si="134"/>
        <v>-31.974143100562678</v>
      </c>
      <c r="BH44" s="42">
        <f t="shared" si="134"/>
        <v>-19.439515660380337</v>
      </c>
      <c r="BI44" s="42">
        <f t="shared" si="134"/>
        <v>-9.7993749151889631</v>
      </c>
      <c r="BJ44" s="51">
        <f t="shared" si="134"/>
        <v>-12.801327778382031</v>
      </c>
    </row>
    <row r="45" spans="1:62" ht="20.65" customHeight="1" x14ac:dyDescent="0.2">
      <c r="A45" s="34"/>
      <c r="B45" s="33" t="s">
        <v>32</v>
      </c>
      <c r="C45" s="42">
        <f t="shared" si="129"/>
        <v>76.08164224712057</v>
      </c>
      <c r="D45" s="42">
        <f t="shared" si="123"/>
        <v>50.987720234917219</v>
      </c>
      <c r="E45" s="42">
        <f t="shared" si="123"/>
        <v>2.898550724637694</v>
      </c>
      <c r="F45" s="42">
        <f t="shared" si="123"/>
        <v>5.2023121387283267</v>
      </c>
      <c r="G45" s="43">
        <f t="shared" si="123"/>
        <v>75.143977965111404</v>
      </c>
      <c r="H45" s="42">
        <f t="shared" si="130"/>
        <v>71.276171332783903</v>
      </c>
      <c r="I45" s="42">
        <f t="shared" si="130"/>
        <v>18.917486252989612</v>
      </c>
      <c r="J45" s="42">
        <f t="shared" si="130"/>
        <v>7.1283379277698788</v>
      </c>
      <c r="K45" s="42">
        <f t="shared" si="130"/>
        <v>2.8994330547123193</v>
      </c>
      <c r="L45" s="43">
        <f t="shared" si="130"/>
        <v>59.529903545222808</v>
      </c>
      <c r="M45" s="42">
        <f t="shared" si="123"/>
        <v>77.622785527390306</v>
      </c>
      <c r="N45" s="42">
        <f t="shared" si="123"/>
        <v>48.222781975930573</v>
      </c>
      <c r="O45" s="42">
        <f t="shared" si="123"/>
        <v>9.5238095238095344</v>
      </c>
      <c r="P45" s="42">
        <f t="shared" si="123"/>
        <v>7.5528700906344559</v>
      </c>
      <c r="Q45" s="43">
        <f t="shared" si="123"/>
        <v>76.553765739314201</v>
      </c>
      <c r="R45" s="42">
        <f t="shared" si="123"/>
        <v>106.39743350790592</v>
      </c>
      <c r="S45" s="42">
        <f t="shared" si="123"/>
        <v>-2.4697741786627647</v>
      </c>
      <c r="T45" s="42">
        <f t="shared" si="123"/>
        <v>-15.682912465046661</v>
      </c>
      <c r="U45" s="42">
        <f t="shared" si="123"/>
        <v>9.1110433882833028</v>
      </c>
      <c r="V45" s="43">
        <f t="shared" si="123"/>
        <v>90.038314504841694</v>
      </c>
      <c r="W45" s="42">
        <f t="shared" si="123"/>
        <v>57.996141045027194</v>
      </c>
      <c r="X45" s="42">
        <f t="shared" si="123"/>
        <v>11.961475649506959</v>
      </c>
      <c r="Y45" s="42">
        <f t="shared" si="123"/>
        <v>27.655957964424349</v>
      </c>
      <c r="Z45" s="42">
        <f t="shared" si="123"/>
        <v>-1.4772809025852762</v>
      </c>
      <c r="AA45" s="43">
        <f t="shared" si="123"/>
        <v>37.865767786946883</v>
      </c>
      <c r="AB45" s="42">
        <f t="shared" si="123"/>
        <v>14.658249813637747</v>
      </c>
      <c r="AC45" s="42">
        <f t="shared" si="123"/>
        <v>12.565690672036833</v>
      </c>
      <c r="AD45" s="42">
        <f t="shared" si="123"/>
        <v>30.081475817441472</v>
      </c>
      <c r="AE45" s="42">
        <f t="shared" si="123"/>
        <v>-7.47009910730897</v>
      </c>
      <c r="AF45" s="43">
        <f t="shared" si="123"/>
        <v>16.866007566789531</v>
      </c>
      <c r="AG45" s="42">
        <f t="shared" ref="AG45:AK45" si="135">((AG10/AG6)-1)*100</f>
        <v>80.779275821691641</v>
      </c>
      <c r="AH45" s="42">
        <f t="shared" si="135"/>
        <v>8.566240281078997</v>
      </c>
      <c r="AI45" s="42">
        <f t="shared" si="135"/>
        <v>-20.47959855215532</v>
      </c>
      <c r="AJ45" s="42">
        <f t="shared" si="135"/>
        <v>23.300970873786419</v>
      </c>
      <c r="AK45" s="43">
        <f t="shared" si="135"/>
        <v>69.711516709592061</v>
      </c>
      <c r="AL45" s="44">
        <f t="shared" ref="AL45:AP45" si="136">IFERROR(((AL10/AL6)-1)*100,"-")</f>
        <v>-2.7291152291687881</v>
      </c>
      <c r="AM45" s="44">
        <f t="shared" si="136"/>
        <v>-21.240292874169175</v>
      </c>
      <c r="AN45" s="44">
        <f t="shared" si="136"/>
        <v>4.1106382678326892</v>
      </c>
      <c r="AO45" s="44">
        <f t="shared" si="136"/>
        <v>-2.189000447993239</v>
      </c>
      <c r="AP45" s="45">
        <f t="shared" si="136"/>
        <v>-8.9149935962964832</v>
      </c>
      <c r="AQ45" s="42">
        <f t="shared" ref="AQ45:AU45" si="137">IFERROR(((AQ10/AQ6)-1)*100, "")</f>
        <v>16.199863038449202</v>
      </c>
      <c r="AR45" s="42">
        <f t="shared" si="137"/>
        <v>-34.200246061246609</v>
      </c>
      <c r="AS45" s="42">
        <f t="shared" si="137"/>
        <v>-23.014833120259993</v>
      </c>
      <c r="AT45" s="42">
        <f t="shared" si="137"/>
        <v>1.4487510155105854</v>
      </c>
      <c r="AU45" s="43">
        <f t="shared" si="137"/>
        <v>7.6376443793545468</v>
      </c>
      <c r="AV45" s="42">
        <f t="shared" ref="AV45:BJ45" si="138">((AV10/AV6)-1)*100</f>
        <v>-11.049620927905456</v>
      </c>
      <c r="AW45" s="42">
        <f t="shared" si="138"/>
        <v>-24.464057308215949</v>
      </c>
      <c r="AX45" s="42">
        <f t="shared" si="138"/>
        <v>16.555439880561362</v>
      </c>
      <c r="AY45" s="42">
        <f t="shared" si="138"/>
        <v>-8.3960111762801493</v>
      </c>
      <c r="AZ45" s="43">
        <f t="shared" si="138"/>
        <v>-21.912870445080767</v>
      </c>
      <c r="BA45" s="42">
        <f t="shared" si="138"/>
        <v>-35.448456416670204</v>
      </c>
      <c r="BB45" s="42">
        <f t="shared" si="138"/>
        <v>-24.056417528099004</v>
      </c>
      <c r="BC45" s="42">
        <f t="shared" si="138"/>
        <v>18.770043137663972</v>
      </c>
      <c r="BD45" s="42">
        <f t="shared" si="138"/>
        <v>-13.967985405953009</v>
      </c>
      <c r="BE45" s="43">
        <f t="shared" si="138"/>
        <v>-33.807128339961359</v>
      </c>
      <c r="BF45" s="42">
        <f t="shared" si="138"/>
        <v>1.7770751004322127</v>
      </c>
      <c r="BG45" s="42">
        <f t="shared" si="138"/>
        <v>-26.754687212179906</v>
      </c>
      <c r="BH45" s="42">
        <f t="shared" si="138"/>
        <v>-27.394416069359195</v>
      </c>
      <c r="BI45" s="42">
        <f t="shared" si="138"/>
        <v>14.642194829278932</v>
      </c>
      <c r="BJ45" s="51">
        <f t="shared" si="138"/>
        <v>-3.8754477997511971</v>
      </c>
    </row>
    <row r="46" spans="1:62" ht="20.65" customHeight="1" x14ac:dyDescent="0.2">
      <c r="A46" s="34"/>
      <c r="B46" s="33" t="s">
        <v>33</v>
      </c>
      <c r="C46" s="42">
        <f t="shared" si="129"/>
        <v>72.638736263736249</v>
      </c>
      <c r="D46" s="42">
        <f t="shared" si="123"/>
        <v>61.173184357541885</v>
      </c>
      <c r="E46" s="42">
        <f t="shared" si="123"/>
        <v>8.6956521739130377</v>
      </c>
      <c r="F46" s="42">
        <f t="shared" si="123"/>
        <v>4.5977011494252817</v>
      </c>
      <c r="G46" s="43">
        <f t="shared" si="123"/>
        <v>72.150311760194711</v>
      </c>
      <c r="H46" s="42">
        <f t="shared" si="130"/>
        <v>68.537921628644469</v>
      </c>
      <c r="I46" s="42">
        <f t="shared" si="130"/>
        <v>21.105321383814378</v>
      </c>
      <c r="J46" s="42">
        <f t="shared" si="130"/>
        <v>29.070253111686583</v>
      </c>
      <c r="K46" s="42">
        <f t="shared" si="130"/>
        <v>2.607560194618852</v>
      </c>
      <c r="L46" s="43">
        <f t="shared" si="130"/>
        <v>59.243908712378833</v>
      </c>
      <c r="M46" s="42">
        <f t="shared" si="123"/>
        <v>79.870865686624938</v>
      </c>
      <c r="N46" s="42">
        <f t="shared" si="123"/>
        <v>61.99292131772394</v>
      </c>
      <c r="O46" s="42">
        <f t="shared" si="123"/>
        <v>10.769230769230752</v>
      </c>
      <c r="P46" s="42">
        <f t="shared" si="123"/>
        <v>9.8412698412698276</v>
      </c>
      <c r="Q46" s="43">
        <f t="shared" si="123"/>
        <v>79.190521159180747</v>
      </c>
      <c r="R46" s="42">
        <f t="shared" si="123"/>
        <v>107.82715538675376</v>
      </c>
      <c r="S46" s="42">
        <f t="shared" si="123"/>
        <v>5.8296382417398762</v>
      </c>
      <c r="T46" s="42">
        <f t="shared" si="123"/>
        <v>-40.862779832156072</v>
      </c>
      <c r="U46" s="42">
        <f t="shared" si="123"/>
        <v>-4.8408317822989595</v>
      </c>
      <c r="V46" s="43">
        <f t="shared" si="123"/>
        <v>91.393888466444565</v>
      </c>
      <c r="W46" s="42">
        <f t="shared" si="123"/>
        <v>86.444013061719048</v>
      </c>
      <c r="X46" s="42">
        <f t="shared" si="123"/>
        <v>21.949072699235252</v>
      </c>
      <c r="Y46" s="42">
        <f t="shared" si="123"/>
        <v>48.492819422970214</v>
      </c>
      <c r="Z46" s="42">
        <f t="shared" si="123"/>
        <v>6.9904568763830222</v>
      </c>
      <c r="AA46" s="43">
        <f t="shared" si="123"/>
        <v>61.278197455466163</v>
      </c>
      <c r="AB46" s="42">
        <f t="shared" si="123"/>
        <v>42.734472419638855</v>
      </c>
      <c r="AC46" s="42">
        <f t="shared" si="123"/>
        <v>17.244478301584397</v>
      </c>
      <c r="AD46" s="42">
        <f t="shared" si="123"/>
        <v>56.403076429541407</v>
      </c>
      <c r="AE46" s="42">
        <f t="shared" si="123"/>
        <v>5.2270744598963415</v>
      </c>
      <c r="AF46" s="43">
        <f t="shared" si="123"/>
        <v>32.394100421474484</v>
      </c>
      <c r="AG46" s="42">
        <f t="shared" ref="AG46:AK46" si="139">((AG11/AG7)-1)*100</f>
        <v>104.46922925891559</v>
      </c>
      <c r="AH46" s="42">
        <f t="shared" si="139"/>
        <v>50.344512168706146</v>
      </c>
      <c r="AI46" s="42">
        <f t="shared" si="139"/>
        <v>-40.103688798817728</v>
      </c>
      <c r="AJ46" s="42">
        <f t="shared" si="139"/>
        <v>12.956468395893395</v>
      </c>
      <c r="AK46" s="43">
        <f t="shared" si="139"/>
        <v>95.774788491396919</v>
      </c>
      <c r="AL46" s="44">
        <f t="shared" ref="AL46:AP46" si="140">IFERROR(((AL11/AL7)-1)*100,"-")</f>
        <v>-2.3753734091444101</v>
      </c>
      <c r="AM46" s="44">
        <f t="shared" si="140"/>
        <v>-24.860129886645488</v>
      </c>
      <c r="AN46" s="44">
        <f t="shared" si="140"/>
        <v>18.744632862751629</v>
      </c>
      <c r="AO46" s="44">
        <f t="shared" si="140"/>
        <v>-1.9026622315182373</v>
      </c>
      <c r="AP46" s="45">
        <f t="shared" si="140"/>
        <v>-7.4971708827309635</v>
      </c>
      <c r="AQ46" s="42">
        <f t="shared" ref="AQ46:AU46" si="141">IFERROR(((AQ11/AQ7)-1)*100, "")</f>
        <v>15.542422389201649</v>
      </c>
      <c r="AR46" s="42">
        <f t="shared" si="141"/>
        <v>-34.670208191275535</v>
      </c>
      <c r="AS46" s="42">
        <f t="shared" si="141"/>
        <v>-46.612231792918671</v>
      </c>
      <c r="AT46" s="42">
        <f t="shared" si="141"/>
        <v>-13.36665321220859</v>
      </c>
      <c r="AU46" s="43">
        <f t="shared" si="141"/>
        <v>6.810275023656609</v>
      </c>
      <c r="AV46" s="42">
        <f t="shared" ref="AV46:BJ46" si="142">((AV11/AV7)-1)*100</f>
        <v>3.6543702338910133</v>
      </c>
      <c r="AW46" s="42">
        <f t="shared" si="142"/>
        <v>-24.719505206001489</v>
      </c>
      <c r="AX46" s="42">
        <f t="shared" si="142"/>
        <v>34.05601753462588</v>
      </c>
      <c r="AY46" s="42">
        <f t="shared" si="142"/>
        <v>-2.5953933061831025</v>
      </c>
      <c r="AZ46" s="43">
        <f t="shared" si="142"/>
        <v>-9.9962451070737863</v>
      </c>
      <c r="BA46" s="42">
        <f t="shared" si="142"/>
        <v>-20.646141399956306</v>
      </c>
      <c r="BB46" s="42">
        <f t="shared" si="142"/>
        <v>-27.623702722400079</v>
      </c>
      <c r="BC46" s="42">
        <f t="shared" si="142"/>
        <v>41.197221776669338</v>
      </c>
      <c r="BD46" s="42">
        <f t="shared" si="142"/>
        <v>-4.2007848125221292</v>
      </c>
      <c r="BE46" s="43">
        <f t="shared" si="142"/>
        <v>-26.115455457677641</v>
      </c>
      <c r="BF46" s="42">
        <f t="shared" si="142"/>
        <v>13.675568568812313</v>
      </c>
      <c r="BG46" s="42">
        <f t="shared" si="142"/>
        <v>-7.1906902192172106</v>
      </c>
      <c r="BH46" s="42">
        <f t="shared" si="142"/>
        <v>-45.926941276710451</v>
      </c>
      <c r="BI46" s="42">
        <f t="shared" si="142"/>
        <v>2.8360911696717395</v>
      </c>
      <c r="BJ46" s="51">
        <f t="shared" si="142"/>
        <v>9.2551030182471692</v>
      </c>
    </row>
    <row r="47" spans="1:62" ht="20.65" customHeight="1" x14ac:dyDescent="0.2">
      <c r="A47" s="34"/>
      <c r="B47" s="33" t="s">
        <v>34</v>
      </c>
      <c r="C47" s="42">
        <f t="shared" si="129"/>
        <v>65.424877753128996</v>
      </c>
      <c r="D47" s="42">
        <f t="shared" si="123"/>
        <v>68.255459027940816</v>
      </c>
      <c r="E47" s="42">
        <f t="shared" si="123"/>
        <v>8.6956521739130377</v>
      </c>
      <c r="F47" s="42">
        <f t="shared" si="123"/>
        <v>5.1282051282051322</v>
      </c>
      <c r="G47" s="43">
        <f t="shared" si="123"/>
        <v>65.350299504071671</v>
      </c>
      <c r="H47" s="42">
        <f t="shared" si="130"/>
        <v>72.749997384079791</v>
      </c>
      <c r="I47" s="42">
        <f t="shared" si="130"/>
        <v>24.35665550914312</v>
      </c>
      <c r="J47" s="42">
        <f t="shared" si="130"/>
        <v>29.070253111686583</v>
      </c>
      <c r="K47" s="42">
        <f t="shared" si="130"/>
        <v>1.7685729565199537</v>
      </c>
      <c r="L47" s="43">
        <f t="shared" si="130"/>
        <v>63.785677419668033</v>
      </c>
      <c r="M47" s="42">
        <f t="shared" si="123"/>
        <v>68.334888563031228</v>
      </c>
      <c r="N47" s="42">
        <f t="shared" si="123"/>
        <v>68.926695021265942</v>
      </c>
      <c r="O47" s="42">
        <f t="shared" si="123"/>
        <v>7.9365079365079527</v>
      </c>
      <c r="P47" s="42">
        <f t="shared" si="123"/>
        <v>7.8787878787878851</v>
      </c>
      <c r="Q47" s="43">
        <f t="shared" si="123"/>
        <v>68.202787744792289</v>
      </c>
      <c r="R47" s="42">
        <f t="shared" si="123"/>
        <v>70.333133355830554</v>
      </c>
      <c r="S47" s="42">
        <f t="shared" si="123"/>
        <v>121.82419228558987</v>
      </c>
      <c r="T47" s="42">
        <f t="shared" si="123"/>
        <v>-37.752173516430311</v>
      </c>
      <c r="U47" s="42">
        <f t="shared" si="123"/>
        <v>-0.36388177885318118</v>
      </c>
      <c r="V47" s="43">
        <f t="shared" si="123"/>
        <v>73.538015101471558</v>
      </c>
      <c r="W47" s="42">
        <f t="shared" si="123"/>
        <v>88.308395319085633</v>
      </c>
      <c r="X47" s="42">
        <f t="shared" si="123"/>
        <v>24.441517250331344</v>
      </c>
      <c r="Y47" s="42">
        <f t="shared" si="123"/>
        <v>18.025999891074363</v>
      </c>
      <c r="Z47" s="42">
        <f t="shared" si="123"/>
        <v>6.0477600824733857</v>
      </c>
      <c r="AA47" s="43">
        <f t="shared" si="123"/>
        <v>62.641712166370134</v>
      </c>
      <c r="AB47" s="42">
        <f t="shared" si="123"/>
        <v>118.79603817406066</v>
      </c>
      <c r="AC47" s="42">
        <f t="shared" si="123"/>
        <v>24.188169267363669</v>
      </c>
      <c r="AD47" s="42">
        <f t="shared" si="123"/>
        <v>20.630990329022403</v>
      </c>
      <c r="AE47" s="42">
        <f t="shared" si="123"/>
        <v>11.105500458951333</v>
      </c>
      <c r="AF47" s="43">
        <f t="shared" si="123"/>
        <v>61.110674694920306</v>
      </c>
      <c r="AG47" s="42">
        <f t="shared" ref="AG47:AK47" si="143">((AG12/AG8)-1)*100</f>
        <v>69.977485374714178</v>
      </c>
      <c r="AH47" s="42">
        <f t="shared" si="143"/>
        <v>26.094890800584093</v>
      </c>
      <c r="AI47" s="42">
        <f t="shared" si="143"/>
        <v>-41.990936888751527</v>
      </c>
      <c r="AJ47" s="42">
        <f t="shared" si="143"/>
        <v>-10.70974458118007</v>
      </c>
      <c r="AK47" s="43">
        <f t="shared" si="143"/>
        <v>64.72174547490836</v>
      </c>
      <c r="AL47" s="42">
        <f t="shared" ref="AL47:AP47" si="144">IFERROR(((AL12/AL8)-1)*100,"-")</f>
        <v>4.4280641040475244</v>
      </c>
      <c r="AM47" s="42">
        <f t="shared" si="144"/>
        <v>-26.090567148556985</v>
      </c>
      <c r="AN47" s="42">
        <f t="shared" si="144"/>
        <v>18.744632862751629</v>
      </c>
      <c r="AO47" s="42">
        <f t="shared" si="144"/>
        <v>-3.1957476755054115</v>
      </c>
      <c r="AP47" s="43">
        <f t="shared" si="144"/>
        <v>-0.94624690072913076</v>
      </c>
      <c r="AQ47" s="42">
        <f t="shared" ref="AQ47:AU47" si="145">IFERROR(((AQ12/AQ8)-1)*100, "")</f>
        <v>1.1870651472532634</v>
      </c>
      <c r="AR47" s="42">
        <f t="shared" si="145"/>
        <v>31.313876861004573</v>
      </c>
      <c r="AS47" s="42">
        <f t="shared" si="145"/>
        <v>-42.329219581398668</v>
      </c>
      <c r="AT47" s="42">
        <f t="shared" si="145"/>
        <v>-7.6406769298358324</v>
      </c>
      <c r="AU47" s="43">
        <f t="shared" si="145"/>
        <v>3.1719018621583217</v>
      </c>
      <c r="AV47" s="42">
        <f t="shared" ref="AV47:BJ47" si="146">((AV12/AV8)-1)*100</f>
        <v>11.865339934315223</v>
      </c>
      <c r="AW47" s="42">
        <f t="shared" si="146"/>
        <v>-26.33401296659147</v>
      </c>
      <c r="AX47" s="42">
        <f t="shared" si="146"/>
        <v>9.3476175461424162</v>
      </c>
      <c r="AY47" s="42">
        <f t="shared" si="146"/>
        <v>-1.6973010471454719</v>
      </c>
      <c r="AZ47" s="43">
        <f t="shared" si="146"/>
        <v>-3.3061732525264564</v>
      </c>
      <c r="BA47" s="42">
        <f t="shared" si="146"/>
        <v>29.976643607147892</v>
      </c>
      <c r="BB47" s="42">
        <f t="shared" si="146"/>
        <v>-26.483988068475618</v>
      </c>
      <c r="BC47" s="42">
        <f t="shared" si="146"/>
        <v>11.761064569535451</v>
      </c>
      <c r="BD47" s="42">
        <f t="shared" si="146"/>
        <v>2.9910537962189343</v>
      </c>
      <c r="BE47" s="43">
        <f t="shared" si="146"/>
        <v>-4.2164063657687656</v>
      </c>
      <c r="BF47" s="42">
        <f t="shared" si="146"/>
        <v>0.97579107082601535</v>
      </c>
      <c r="BG47" s="42">
        <f t="shared" si="146"/>
        <v>-25.355260881230059</v>
      </c>
      <c r="BH47" s="42">
        <f t="shared" si="146"/>
        <v>-46.256309176343322</v>
      </c>
      <c r="BI47" s="42">
        <f t="shared" si="146"/>
        <v>-17.230943010644463</v>
      </c>
      <c r="BJ47" s="51">
        <f t="shared" si="146"/>
        <v>-2.0695508775785409</v>
      </c>
    </row>
    <row r="48" spans="1:62" ht="20.65" customHeight="1" x14ac:dyDescent="0.2">
      <c r="A48" s="34"/>
      <c r="B48" s="33" t="s">
        <v>35</v>
      </c>
      <c r="C48" s="42">
        <f t="shared" si="129"/>
        <v>60.36005950393151</v>
      </c>
      <c r="D48" s="42">
        <f t="shared" si="123"/>
        <v>67.825910107789284</v>
      </c>
      <c r="E48" s="42">
        <f t="shared" si="123"/>
        <v>8.6956521739130377</v>
      </c>
      <c r="F48" s="42">
        <f t="shared" si="123"/>
        <v>3.6312849162011274</v>
      </c>
      <c r="G48" s="43">
        <f t="shared" si="123"/>
        <v>60.423297106090331</v>
      </c>
      <c r="H48" s="42">
        <f t="shared" si="130"/>
        <v>69.104793149305394</v>
      </c>
      <c r="I48" s="42">
        <f t="shared" si="130"/>
        <v>26.155003888576388</v>
      </c>
      <c r="J48" s="42">
        <f t="shared" si="130"/>
        <v>29.070253111686583</v>
      </c>
      <c r="K48" s="42">
        <f t="shared" si="130"/>
        <v>0.63533000990736443</v>
      </c>
      <c r="L48" s="43">
        <f t="shared" si="130"/>
        <v>61.764688834679937</v>
      </c>
      <c r="M48" s="42">
        <f t="shared" si="123"/>
        <v>64.139047410008772</v>
      </c>
      <c r="N48" s="42">
        <f t="shared" si="123"/>
        <v>74.414941494149417</v>
      </c>
      <c r="O48" s="42">
        <f t="shared" si="123"/>
        <v>14.516129032258075</v>
      </c>
      <c r="P48" s="42">
        <f t="shared" si="123"/>
        <v>8.7613293051359555</v>
      </c>
      <c r="Q48" s="43">
        <f t="shared" si="123"/>
        <v>64.268723573715647</v>
      </c>
      <c r="R48" s="42">
        <f t="shared" si="123"/>
        <v>75.80196876605909</v>
      </c>
      <c r="S48" s="42">
        <f t="shared" si="123"/>
        <v>-11.302476481004609</v>
      </c>
      <c r="T48" s="42">
        <f t="shared" si="123"/>
        <v>-7.9682121783314237</v>
      </c>
      <c r="U48" s="42">
        <f t="shared" si="123"/>
        <v>2.1407316878769178</v>
      </c>
      <c r="V48" s="43">
        <f t="shared" si="123"/>
        <v>65.342377622092144</v>
      </c>
      <c r="W48" s="42">
        <f t="shared" si="123"/>
        <v>102.57771698756235</v>
      </c>
      <c r="X48" s="42">
        <f t="shared" si="123"/>
        <v>43.980303145953229</v>
      </c>
      <c r="Y48" s="42">
        <f t="shared" si="123"/>
        <v>30.615646541495202</v>
      </c>
      <c r="Z48" s="42">
        <f t="shared" si="123"/>
        <v>31.789883772100126</v>
      </c>
      <c r="AA48" s="43">
        <f t="shared" si="123"/>
        <v>78.113556965857327</v>
      </c>
      <c r="AB48" s="42">
        <f t="shared" si="123"/>
        <v>126.43907633654119</v>
      </c>
      <c r="AC48" s="42">
        <f t="shared" si="123"/>
        <v>43.358745853817581</v>
      </c>
      <c r="AD48" s="42">
        <f t="shared" si="123"/>
        <v>31.581620897300454</v>
      </c>
      <c r="AE48" s="42">
        <f t="shared" si="123"/>
        <v>40.524257358592934</v>
      </c>
      <c r="AF48" s="43">
        <f t="shared" si="123"/>
        <v>73.674227892556203</v>
      </c>
      <c r="AG48" s="42">
        <f t="shared" ref="AG48:AK48" si="147">((AG13/AG9)-1)*100</f>
        <v>88.17345926831068</v>
      </c>
      <c r="AH48" s="42">
        <f t="shared" si="147"/>
        <v>48.808538182475033</v>
      </c>
      <c r="AI48" s="42">
        <f t="shared" si="147"/>
        <v>-4.3568260858419698</v>
      </c>
      <c r="AJ48" s="42">
        <f t="shared" si="147"/>
        <v>3.6144029170464886</v>
      </c>
      <c r="AK48" s="43">
        <f t="shared" si="147"/>
        <v>84.345395320484101</v>
      </c>
      <c r="AL48" s="42">
        <f t="shared" ref="AL48:AP48" si="148">IFERROR(((AL13/AL9)-1)*100,"-")</f>
        <v>5.4531868299534381</v>
      </c>
      <c r="AM48" s="42">
        <f t="shared" si="148"/>
        <v>-24.829840751317235</v>
      </c>
      <c r="AN48" s="42">
        <f t="shared" si="148"/>
        <v>18.744632862751629</v>
      </c>
      <c r="AO48" s="42">
        <f t="shared" si="148"/>
        <v>-2.8909753543212013</v>
      </c>
      <c r="AP48" s="43">
        <f t="shared" si="148"/>
        <v>0.83615768581450922</v>
      </c>
      <c r="AQ48" s="42">
        <f t="shared" ref="AQ48:AU48" si="149">IFERROR(((AQ13/AQ9)-1)*100, "")</f>
        <v>7.1055130025929003</v>
      </c>
      <c r="AR48" s="42">
        <f t="shared" si="149"/>
        <v>-49.145685135025744</v>
      </c>
      <c r="AS48" s="42">
        <f t="shared" si="149"/>
        <v>-19.634213451500681</v>
      </c>
      <c r="AT48" s="42">
        <f t="shared" si="149"/>
        <v>-6.0872716980909347</v>
      </c>
      <c r="AU48" s="43">
        <f t="shared" si="149"/>
        <v>0.65359614722684256</v>
      </c>
      <c r="AV48" s="42">
        <f t="shared" ref="AV48:BJ48" si="150">((AV13/AV9)-1)*100</f>
        <v>23.418357900869413</v>
      </c>
      <c r="AW48" s="42">
        <f t="shared" si="150"/>
        <v>-17.449559130355286</v>
      </c>
      <c r="AX48" s="42">
        <f t="shared" si="150"/>
        <v>14.058733599615536</v>
      </c>
      <c r="AY48" s="42">
        <f t="shared" si="150"/>
        <v>21.17347646823653</v>
      </c>
      <c r="AZ48" s="43">
        <f t="shared" si="150"/>
        <v>8.4281615458762449</v>
      </c>
      <c r="BA48" s="42">
        <f t="shared" si="150"/>
        <v>37.955641822942312</v>
      </c>
      <c r="BB48" s="42">
        <f t="shared" si="150"/>
        <v>-17.805926128968451</v>
      </c>
      <c r="BC48" s="42">
        <f t="shared" si="150"/>
        <v>14.902260501868025</v>
      </c>
      <c r="BD48" s="42">
        <f t="shared" si="150"/>
        <v>29.204247738039602</v>
      </c>
      <c r="BE48" s="43">
        <f t="shared" si="150"/>
        <v>5.7256817452652875</v>
      </c>
      <c r="BF48" s="42">
        <f t="shared" si="150"/>
        <v>14.642714355631337</v>
      </c>
      <c r="BG48" s="42">
        <f t="shared" si="150"/>
        <v>-14.681312903764798</v>
      </c>
      <c r="BH48" s="42">
        <f t="shared" si="150"/>
        <v>-16.48060869467891</v>
      </c>
      <c r="BI48" s="42">
        <f t="shared" si="150"/>
        <v>-4.7323128734933606</v>
      </c>
      <c r="BJ48" s="51">
        <f t="shared" si="150"/>
        <v>12.221846806862825</v>
      </c>
    </row>
    <row r="49" spans="1:62" ht="20.65" customHeight="1" x14ac:dyDescent="0.2">
      <c r="A49" s="34"/>
      <c r="B49" s="33" t="s">
        <v>36</v>
      </c>
      <c r="C49" s="42">
        <f t="shared" si="129"/>
        <v>50.922650434070647</v>
      </c>
      <c r="D49" s="42">
        <f t="shared" si="123"/>
        <v>56.594766619519099</v>
      </c>
      <c r="E49" s="42">
        <f t="shared" si="123"/>
        <v>2.8169014084507005</v>
      </c>
      <c r="F49" s="42">
        <f t="shared" si="123"/>
        <v>2.1978021978022122</v>
      </c>
      <c r="G49" s="43">
        <f t="shared" si="123"/>
        <v>50.970003119259701</v>
      </c>
      <c r="H49" s="42">
        <f t="shared" si="130"/>
        <v>59.857660418169623</v>
      </c>
      <c r="I49" s="42">
        <f t="shared" si="130"/>
        <v>24.28725640086402</v>
      </c>
      <c r="J49" s="42">
        <f t="shared" si="130"/>
        <v>19.47686256162331</v>
      </c>
      <c r="K49" s="42">
        <f t="shared" si="130"/>
        <v>0.2769669638762684</v>
      </c>
      <c r="L49" s="43">
        <f t="shared" si="130"/>
        <v>54.022960561680854</v>
      </c>
      <c r="M49" s="42">
        <f t="shared" si="123"/>
        <v>52.027603936985713</v>
      </c>
      <c r="N49" s="42">
        <f t="shared" si="123"/>
        <v>60.158610271903342</v>
      </c>
      <c r="O49" s="42">
        <f t="shared" si="123"/>
        <v>1.4492753623188248</v>
      </c>
      <c r="P49" s="42">
        <f t="shared" si="123"/>
        <v>1.9662921348314599</v>
      </c>
      <c r="Q49" s="43">
        <f t="shared" si="123"/>
        <v>52.126974264319536</v>
      </c>
      <c r="R49" s="42">
        <f t="shared" si="123"/>
        <v>40.644917976626125</v>
      </c>
      <c r="S49" s="42">
        <f t="shared" si="123"/>
        <v>27.616663971618195</v>
      </c>
      <c r="T49" s="42">
        <f t="shared" si="123"/>
        <v>-25.723511738195516</v>
      </c>
      <c r="U49" s="42">
        <f t="shared" si="123"/>
        <v>-14.510225490164242</v>
      </c>
      <c r="V49" s="43">
        <f t="shared" si="123"/>
        <v>39.218973664638909</v>
      </c>
      <c r="W49" s="42">
        <f t="shared" si="123"/>
        <v>70.920104186836213</v>
      </c>
      <c r="X49" s="42">
        <f t="shared" si="123"/>
        <v>25.834245662511467</v>
      </c>
      <c r="Y49" s="42">
        <f t="shared" si="123"/>
        <v>-30.336312126270791</v>
      </c>
      <c r="Z49" s="42">
        <f t="shared" si="123"/>
        <v>3.819367187238254</v>
      </c>
      <c r="AA49" s="43">
        <f t="shared" si="123"/>
        <v>44.825477688612651</v>
      </c>
      <c r="AB49" s="42">
        <f t="shared" si="123"/>
        <v>101.96453831362078</v>
      </c>
      <c r="AC49" s="42">
        <f t="shared" si="123"/>
        <v>24.897017577777049</v>
      </c>
      <c r="AD49" s="42">
        <f t="shared" si="123"/>
        <v>-30.517556196878516</v>
      </c>
      <c r="AE49" s="42">
        <f t="shared" si="123"/>
        <v>12.92684616896298</v>
      </c>
      <c r="AF49" s="43">
        <f t="shared" si="123"/>
        <v>32.990037164079887</v>
      </c>
      <c r="AG49" s="42">
        <f t="shared" ref="AG49:AK50" si="151">((AG14/AG10)-1)*100</f>
        <v>60.569013393706349</v>
      </c>
      <c r="AH49" s="42">
        <f t="shared" si="151"/>
        <v>31.294776998804828</v>
      </c>
      <c r="AI49" s="42">
        <f t="shared" si="151"/>
        <v>-24.452453613732249</v>
      </c>
      <c r="AJ49" s="42">
        <f t="shared" si="151"/>
        <v>-24.439408144707077</v>
      </c>
      <c r="AK49" s="43">
        <f t="shared" si="151"/>
        <v>57.184907944595388</v>
      </c>
      <c r="AL49" s="42">
        <f t="shared" ref="AL49:AP50" si="152">IFERROR(((AL14/AL10)-1)*100,"-")</f>
        <v>5.9202577998735739</v>
      </c>
      <c r="AM49" s="42">
        <f t="shared" si="152"/>
        <v>-20.631283481620542</v>
      </c>
      <c r="AN49" s="42">
        <f t="shared" si="152"/>
        <v>16.20352386130488</v>
      </c>
      <c r="AO49" s="42">
        <f t="shared" si="152"/>
        <v>-1.8795269493253719</v>
      </c>
      <c r="AP49" s="43">
        <f t="shared" si="152"/>
        <v>2.022227846156599</v>
      </c>
      <c r="AQ49" s="42">
        <f t="shared" ref="AQ49:AU50" si="153">IFERROR(((AQ14/AQ10)-1)*100, "")</f>
        <v>-7.4872494636418878</v>
      </c>
      <c r="AR49" s="42">
        <f t="shared" si="153"/>
        <v>-20.31857434641713</v>
      </c>
      <c r="AS49" s="42">
        <f t="shared" si="153"/>
        <v>-26.78460442764986</v>
      </c>
      <c r="AT49" s="42">
        <f t="shared" si="153"/>
        <v>-16.158788634982002</v>
      </c>
      <c r="AU49" s="43">
        <f t="shared" si="153"/>
        <v>-8.4850176387870953</v>
      </c>
      <c r="AV49" s="42">
        <f t="shared" ref="AV49:BJ50" si="154">((AV14/AV10)-1)*100</f>
        <v>12.42701967313864</v>
      </c>
      <c r="AW49" s="42">
        <f t="shared" si="154"/>
        <v>-21.431482547906068</v>
      </c>
      <c r="AX49" s="42">
        <f t="shared" si="154"/>
        <v>-31.331507667324065</v>
      </c>
      <c r="AY49" s="42">
        <f t="shared" si="154"/>
        <v>1.8173408227460497</v>
      </c>
      <c r="AZ49" s="43">
        <f t="shared" si="154"/>
        <v>-4.7996067830946121</v>
      </c>
      <c r="BA49" s="42">
        <f t="shared" si="154"/>
        <v>32.847281074911614</v>
      </c>
      <c r="BB49" s="42">
        <f t="shared" si="154"/>
        <v>-22.016669996238235</v>
      </c>
      <c r="BC49" s="42">
        <f t="shared" si="154"/>
        <v>-31.510162536923115</v>
      </c>
      <c r="BD49" s="42">
        <f t="shared" si="154"/>
        <v>10.749193488018793</v>
      </c>
      <c r="BE49" s="43">
        <f t="shared" si="154"/>
        <v>-12.579581755822844</v>
      </c>
      <c r="BF49" s="42">
        <f t="shared" si="154"/>
        <v>5.6183280111820721</v>
      </c>
      <c r="BG49" s="42">
        <f t="shared" si="154"/>
        <v>-18.022030301147108</v>
      </c>
      <c r="BH49" s="42">
        <f t="shared" si="154"/>
        <v>-25.531704276393221</v>
      </c>
      <c r="BI49" s="42">
        <f t="shared" si="154"/>
        <v>-25.896499447701704</v>
      </c>
      <c r="BJ49" s="51">
        <f t="shared" si="154"/>
        <v>3.3248105437814868</v>
      </c>
    </row>
    <row r="50" spans="1:62" ht="20.65" customHeight="1" x14ac:dyDescent="0.2">
      <c r="A50" s="34"/>
      <c r="B50" s="33" t="s">
        <v>37</v>
      </c>
      <c r="C50" s="42">
        <f t="shared" si="129"/>
        <v>44.574358892752301</v>
      </c>
      <c r="D50" s="42">
        <f t="shared" si="123"/>
        <v>51.725224515519152</v>
      </c>
      <c r="E50" s="42">
        <f t="shared" si="123"/>
        <v>-4.0000000000000036</v>
      </c>
      <c r="F50" s="42">
        <f t="shared" si="123"/>
        <v>3.5714285714285809</v>
      </c>
      <c r="G50" s="43">
        <f t="shared" si="123"/>
        <v>44.678246587229054</v>
      </c>
      <c r="H50" s="42">
        <f t="shared" si="130"/>
        <v>52.564235843859343</v>
      </c>
      <c r="I50" s="42">
        <f t="shared" si="130"/>
        <v>24.601603118102421</v>
      </c>
      <c r="J50" s="42">
        <f t="shared" si="130"/>
        <v>-1.2512674476301444</v>
      </c>
      <c r="K50" s="42">
        <f t="shared" si="130"/>
        <v>1.4889819421546102</v>
      </c>
      <c r="L50" s="43">
        <f t="shared" si="130"/>
        <v>47.729268879191466</v>
      </c>
      <c r="M50" s="42">
        <f t="shared" si="123"/>
        <v>47.45807859154214</v>
      </c>
      <c r="N50" s="42">
        <f t="shared" si="123"/>
        <v>54.168067226890756</v>
      </c>
      <c r="O50" s="42">
        <f t="shared" si="123"/>
        <v>-1.388888888888884</v>
      </c>
      <c r="P50" s="42">
        <f t="shared" si="123"/>
        <v>4.6242774566473965</v>
      </c>
      <c r="Q50" s="43">
        <f t="shared" si="123"/>
        <v>47.546956958523111</v>
      </c>
      <c r="R50" s="42">
        <f t="shared" si="123"/>
        <v>27.856317068389245</v>
      </c>
      <c r="S50" s="42">
        <f t="shared" si="123"/>
        <v>-1.5396850381408589</v>
      </c>
      <c r="T50" s="42">
        <f t="shared" si="123"/>
        <v>-33.707857427427157</v>
      </c>
      <c r="U50" s="42">
        <f t="shared" si="123"/>
        <v>-11.693673034661444</v>
      </c>
      <c r="V50" s="43">
        <f t="shared" si="123"/>
        <v>25.304056166064459</v>
      </c>
      <c r="W50" s="42">
        <f t="shared" si="123"/>
        <v>55.456444911427852</v>
      </c>
      <c r="X50" s="42">
        <f t="shared" si="123"/>
        <v>21.869172756503662</v>
      </c>
      <c r="Y50" s="42">
        <f t="shared" si="123"/>
        <v>-56.246816752956221</v>
      </c>
      <c r="Z50" s="42">
        <f t="shared" si="123"/>
        <v>-0.64762139816129105</v>
      </c>
      <c r="AA50" s="43">
        <f t="shared" si="123"/>
        <v>35.368178916579353</v>
      </c>
      <c r="AB50" s="42">
        <f t="shared" si="123"/>
        <v>99.503602750086742</v>
      </c>
      <c r="AC50" s="42">
        <f t="shared" si="123"/>
        <v>23.230308000288026</v>
      </c>
      <c r="AD50" s="42">
        <f t="shared" si="123"/>
        <v>-57.109644174017994</v>
      </c>
      <c r="AE50" s="42">
        <f t="shared" si="123"/>
        <v>2.975555728949919</v>
      </c>
      <c r="AF50" s="43">
        <f t="shared" si="123"/>
        <v>29.485830470116483</v>
      </c>
      <c r="AG50" s="42">
        <f t="shared" si="151"/>
        <v>42.776334216886511</v>
      </c>
      <c r="AH50" s="42">
        <f t="shared" si="151"/>
        <v>15.462500536852364</v>
      </c>
      <c r="AI50" s="42">
        <f t="shared" si="151"/>
        <v>-31.012289956826024</v>
      </c>
      <c r="AJ50" s="42">
        <f t="shared" si="151"/>
        <v>-12.067028038787731</v>
      </c>
      <c r="AK50" s="43">
        <f t="shared" si="151"/>
        <v>40.11912389887604</v>
      </c>
      <c r="AL50" s="42">
        <f t="shared" si="152"/>
        <v>5.5264827126323635</v>
      </c>
      <c r="AM50" s="42">
        <f t="shared" si="152"/>
        <v>-17.876804258505096</v>
      </c>
      <c r="AN50" s="42">
        <f t="shared" si="152"/>
        <v>2.8632630753852695</v>
      </c>
      <c r="AO50" s="42">
        <f t="shared" si="152"/>
        <v>-2.0106381248162553</v>
      </c>
      <c r="AP50" s="43">
        <f t="shared" si="152"/>
        <v>2.1088327816600305</v>
      </c>
      <c r="AQ50" s="42">
        <f t="shared" si="153"/>
        <v>-13.293107919471581</v>
      </c>
      <c r="AR50" s="42">
        <f t="shared" si="153"/>
        <v>-36.134429954969818</v>
      </c>
      <c r="AS50" s="42">
        <f t="shared" si="153"/>
        <v>-32.774165278517685</v>
      </c>
      <c r="AT50" s="42">
        <f t="shared" si="153"/>
        <v>-15.596715110477522</v>
      </c>
      <c r="AU50" s="43">
        <f t="shared" si="153"/>
        <v>-15.075133537800667</v>
      </c>
      <c r="AV50" s="42">
        <f t="shared" si="154"/>
        <v>5.4241628510847129</v>
      </c>
      <c r="AW50" s="42">
        <f t="shared" si="154"/>
        <v>-20.95044392225045</v>
      </c>
      <c r="AX50" s="42">
        <f t="shared" si="154"/>
        <v>-55.630574735392237</v>
      </c>
      <c r="AY50" s="42">
        <f t="shared" si="154"/>
        <v>-5.0388867507287554</v>
      </c>
      <c r="AZ50" s="43">
        <f t="shared" si="154"/>
        <v>-8.2541709385218311</v>
      </c>
      <c r="BA50" s="42">
        <f t="shared" si="154"/>
        <v>35.295132457754534</v>
      </c>
      <c r="BB50" s="42">
        <f t="shared" si="154"/>
        <v>-20.067553406550342</v>
      </c>
      <c r="BC50" s="42">
        <f t="shared" si="154"/>
        <v>-56.505554655342195</v>
      </c>
      <c r="BD50" s="42">
        <f t="shared" si="154"/>
        <v>-1.5758500491252048</v>
      </c>
      <c r="BE50" s="43">
        <f t="shared" si="154"/>
        <v>-12.240934588358742</v>
      </c>
      <c r="BF50" s="42">
        <f t="shared" si="154"/>
        <v>-3.1749663493337854</v>
      </c>
      <c r="BG50" s="42">
        <f t="shared" si="154"/>
        <v>-25.106085447043323</v>
      </c>
      <c r="BH50" s="42">
        <f t="shared" si="154"/>
        <v>-30.040632068893981</v>
      </c>
      <c r="BI50" s="42">
        <f t="shared" si="154"/>
        <v>-15.953568235968396</v>
      </c>
      <c r="BJ50" s="51">
        <f t="shared" si="154"/>
        <v>-5.0342163693251285</v>
      </c>
    </row>
    <row r="51" spans="1:62" ht="20.65" customHeight="1" x14ac:dyDescent="0.2">
      <c r="A51" s="34"/>
      <c r="B51" s="33" t="s">
        <v>38</v>
      </c>
      <c r="C51" s="42">
        <f t="shared" ref="C51:G51" si="155">((C16/C12)-1)*100</f>
        <v>37.739037022281671</v>
      </c>
      <c r="D51" s="42">
        <f t="shared" si="155"/>
        <v>42.631872732347212</v>
      </c>
      <c r="E51" s="42">
        <f t="shared" si="155"/>
        <v>4.0000000000000036</v>
      </c>
      <c r="F51" s="42">
        <f t="shared" si="155"/>
        <v>1.6260162601626105</v>
      </c>
      <c r="G51" s="43">
        <f t="shared" si="155"/>
        <v>37.805553823881844</v>
      </c>
      <c r="H51" s="42">
        <f t="shared" ref="H51:L51" si="156">IFERROR(((H16/H12)-1)*100, "")</f>
        <v>43.862103188811538</v>
      </c>
      <c r="I51" s="42">
        <f t="shared" si="156"/>
        <v>23.952100836315694</v>
      </c>
      <c r="J51" s="42">
        <f t="shared" si="156"/>
        <v>47.218156322136664</v>
      </c>
      <c r="K51" s="42">
        <f t="shared" si="156"/>
        <v>0.67489337663255711</v>
      </c>
      <c r="L51" s="43">
        <f t="shared" si="156"/>
        <v>41.393267207304163</v>
      </c>
      <c r="M51" s="42">
        <f t="shared" ref="M51:AK51" si="157">((M16/M12)-1)*100</f>
        <v>40.447917098758232</v>
      </c>
      <c r="N51" s="42">
        <f t="shared" si="157"/>
        <v>45.61611374407584</v>
      </c>
      <c r="O51" s="42">
        <f t="shared" si="157"/>
        <v>5.8823529411764719</v>
      </c>
      <c r="P51" s="42">
        <f t="shared" si="157"/>
        <v>1.6853932584269593</v>
      </c>
      <c r="Q51" s="43">
        <f t="shared" si="157"/>
        <v>40.516744443914085</v>
      </c>
      <c r="R51" s="42">
        <f t="shared" si="157"/>
        <v>43.582580092779779</v>
      </c>
      <c r="S51" s="42">
        <f t="shared" si="157"/>
        <v>-11.92107019426828</v>
      </c>
      <c r="T51" s="42">
        <f t="shared" si="157"/>
        <v>100.56428466134251</v>
      </c>
      <c r="U51" s="42">
        <f t="shared" si="157"/>
        <v>20.835115166233308</v>
      </c>
      <c r="V51" s="43">
        <f t="shared" si="157"/>
        <v>37.302710165571476</v>
      </c>
      <c r="W51" s="42">
        <f t="shared" si="157"/>
        <v>37.140779274439353</v>
      </c>
      <c r="X51" s="42">
        <f t="shared" si="157"/>
        <v>18.238484070353735</v>
      </c>
      <c r="Y51" s="42">
        <f t="shared" si="157"/>
        <v>-46.272262638809359</v>
      </c>
      <c r="Z51" s="42">
        <f t="shared" si="157"/>
        <v>-6.8239786587596214</v>
      </c>
      <c r="AA51" s="43">
        <f t="shared" si="157"/>
        <v>26.046551827311216</v>
      </c>
      <c r="AB51" s="42">
        <f t="shared" si="157"/>
        <v>31.097511717313608</v>
      </c>
      <c r="AC51" s="42">
        <f t="shared" si="157"/>
        <v>19.830598701365389</v>
      </c>
      <c r="AD51" s="42">
        <f t="shared" si="157"/>
        <v>-49.863626485720147</v>
      </c>
      <c r="AE51" s="42">
        <f t="shared" si="157"/>
        <v>-8.3782937594053308</v>
      </c>
      <c r="AF51" s="43">
        <f t="shared" si="157"/>
        <v>15.605742889277007</v>
      </c>
      <c r="AG51" s="42">
        <f t="shared" si="157"/>
        <v>41.817915849353881</v>
      </c>
      <c r="AH51" s="42">
        <f t="shared" si="157"/>
        <v>8.0053043102555677</v>
      </c>
      <c r="AI51" s="42">
        <f t="shared" si="157"/>
        <v>125.79178712026282</v>
      </c>
      <c r="AJ51" s="42">
        <f t="shared" si="157"/>
        <v>-0.41596575673289449</v>
      </c>
      <c r="AK51" s="43">
        <f t="shared" si="157"/>
        <v>39.920242229144009</v>
      </c>
      <c r="AL51" s="42">
        <f t="shared" ref="AL51:AP51" si="158">IFERROR(((AL16/AL12)-1)*100,"-")</f>
        <v>4.4454109008613019</v>
      </c>
      <c r="AM51" s="42">
        <f t="shared" si="158"/>
        <v>-13.096492066036781</v>
      </c>
      <c r="AN51" s="42">
        <f t="shared" si="158"/>
        <v>41.55591954051603</v>
      </c>
      <c r="AO51" s="42">
        <f t="shared" si="158"/>
        <v>-0.93590491739354853</v>
      </c>
      <c r="AP51" s="43">
        <f t="shared" si="158"/>
        <v>2.6034606616852862</v>
      </c>
      <c r="AQ51" s="42">
        <f t="shared" ref="AQ51:AU51" si="159">IFERROR(((AQ16/AQ12)-1)*100, "")</f>
        <v>2.2319042238393427</v>
      </c>
      <c r="AR51" s="42">
        <f t="shared" si="159"/>
        <v>-39.512923713557726</v>
      </c>
      <c r="AS51" s="42">
        <f t="shared" si="159"/>
        <v>89.421824402379045</v>
      </c>
      <c r="AT51" s="42">
        <f t="shared" si="159"/>
        <v>18.832323202152068</v>
      </c>
      <c r="AU51" s="43">
        <f t="shared" si="159"/>
        <v>-2.2872962870453262</v>
      </c>
      <c r="AV51" s="42">
        <f t="shared" ref="AV51:BJ51" si="160">((AV16/AV12)-1)*100</f>
        <v>-2.3547076330034944</v>
      </c>
      <c r="AW51" s="42">
        <f t="shared" si="160"/>
        <v>-18.801236325973527</v>
      </c>
      <c r="AX51" s="42">
        <f t="shared" si="160"/>
        <v>-49.257136936653268</v>
      </c>
      <c r="AY51" s="42">
        <f t="shared" si="160"/>
        <v>-8.3683326036420489</v>
      </c>
      <c r="AZ51" s="43">
        <f t="shared" si="160"/>
        <v>-10.297842206541109</v>
      </c>
      <c r="BA51" s="42">
        <f t="shared" si="160"/>
        <v>-6.6575607346812564</v>
      </c>
      <c r="BB51" s="42">
        <f t="shared" si="160"/>
        <v>-17.707872006548119</v>
      </c>
      <c r="BC51" s="42">
        <f t="shared" si="160"/>
        <v>-52.648980569846806</v>
      </c>
      <c r="BD51" s="42">
        <f t="shared" si="160"/>
        <v>-9.8968855755477652</v>
      </c>
      <c r="BE51" s="43">
        <f t="shared" si="160"/>
        <v>-17.728137421074454</v>
      </c>
      <c r="BF51" s="42">
        <f t="shared" si="160"/>
        <v>0.97544967479463729</v>
      </c>
      <c r="BG51" s="42">
        <f t="shared" si="160"/>
        <v>-25.828741384983168</v>
      </c>
      <c r="BH51" s="42">
        <f t="shared" si="160"/>
        <v>113.2477989469149</v>
      </c>
      <c r="BI51" s="42">
        <f t="shared" si="160"/>
        <v>-2.0665298602124516</v>
      </c>
      <c r="BJ51" s="51">
        <f t="shared" si="160"/>
        <v>-0.42450614489447647</v>
      </c>
    </row>
    <row r="52" spans="1:62" ht="20.65" customHeight="1" x14ac:dyDescent="0.2">
      <c r="A52" s="34"/>
      <c r="B52" s="33" t="s">
        <v>39</v>
      </c>
      <c r="C52" s="42">
        <f t="shared" ref="C52:G54" si="161">((C17/C13)-1)*100</f>
        <v>31.46759811438633</v>
      </c>
      <c r="D52" s="42">
        <f t="shared" si="161"/>
        <v>29.629180804653423</v>
      </c>
      <c r="E52" s="42">
        <f t="shared" si="161"/>
        <v>6.6666666666666652</v>
      </c>
      <c r="F52" s="42">
        <f t="shared" si="161"/>
        <v>1.6172506738544534</v>
      </c>
      <c r="G52" s="43">
        <f t="shared" si="161"/>
        <v>31.381286391666418</v>
      </c>
      <c r="H52" s="42">
        <f t="shared" ref="H52:L54" si="162">IFERROR(((H17/H13)-1)*100, "")</f>
        <v>37.447317992013708</v>
      </c>
      <c r="I52" s="42">
        <f t="shared" si="162"/>
        <v>20.421357521797745</v>
      </c>
      <c r="J52" s="42">
        <f t="shared" si="162"/>
        <v>50.067594330464061</v>
      </c>
      <c r="K52" s="42">
        <f t="shared" si="162"/>
        <v>0.41547647722244285</v>
      </c>
      <c r="L52" s="43">
        <f t="shared" si="162"/>
        <v>35.60629558854216</v>
      </c>
      <c r="M52" s="42">
        <f t="shared" ref="M52:AK54" si="163">((M17/M13)-1)*100</f>
        <v>35.121202699856589</v>
      </c>
      <c r="N52" s="42">
        <f t="shared" si="163"/>
        <v>34.356857179718773</v>
      </c>
      <c r="O52" s="42">
        <f t="shared" si="163"/>
        <v>12.676056338028175</v>
      </c>
      <c r="P52" s="42">
        <f t="shared" si="163"/>
        <v>1.6666666666666607</v>
      </c>
      <c r="Q52" s="43">
        <f t="shared" si="163"/>
        <v>35.05754794034668</v>
      </c>
      <c r="R52" s="42">
        <f t="shared" si="163"/>
        <v>32.119395468173728</v>
      </c>
      <c r="S52" s="42">
        <f t="shared" si="163"/>
        <v>108.05914251109429</v>
      </c>
      <c r="T52" s="42">
        <f t="shared" si="163"/>
        <v>143.04830096479483</v>
      </c>
      <c r="U52" s="42">
        <f t="shared" si="163"/>
        <v>-9.8462728981200343</v>
      </c>
      <c r="V52" s="43">
        <f t="shared" si="163"/>
        <v>36.905455290670531</v>
      </c>
      <c r="W52" s="42">
        <f t="shared" si="163"/>
        <v>30.252573345798673</v>
      </c>
      <c r="X52" s="42">
        <f t="shared" si="163"/>
        <v>21.207100216028408</v>
      </c>
      <c r="Y52" s="42">
        <f t="shared" si="163"/>
        <v>-47.133960205745076</v>
      </c>
      <c r="Z52" s="42">
        <f t="shared" si="163"/>
        <v>-7.6292146050109588</v>
      </c>
      <c r="AA52" s="43">
        <f t="shared" si="163"/>
        <v>21.087168092980502</v>
      </c>
      <c r="AB52" s="42">
        <f t="shared" si="163"/>
        <v>27.966163770920293</v>
      </c>
      <c r="AC52" s="42">
        <f t="shared" si="163"/>
        <v>20.862775171206337</v>
      </c>
      <c r="AD52" s="42">
        <f t="shared" si="163"/>
        <v>-50.669006372847356</v>
      </c>
      <c r="AE52" s="42">
        <f t="shared" si="163"/>
        <v>-10.149594993524724</v>
      </c>
      <c r="AF52" s="43">
        <f t="shared" si="163"/>
        <v>12.98661115832318</v>
      </c>
      <c r="AG52" s="42">
        <f t="shared" si="163"/>
        <v>31.913470488531349</v>
      </c>
      <c r="AH52" s="42">
        <f t="shared" si="163"/>
        <v>23.783849668872527</v>
      </c>
      <c r="AI52" s="42">
        <f t="shared" si="163"/>
        <v>128.94079125169472</v>
      </c>
      <c r="AJ52" s="42">
        <f t="shared" si="163"/>
        <v>3.3972638894998353</v>
      </c>
      <c r="AK52" s="43">
        <f t="shared" si="163"/>
        <v>31.800308634312181</v>
      </c>
      <c r="AL52" s="42">
        <f t="shared" ref="AL52:AP54" si="164">IFERROR(((AL17/AL13)-1)*100,"-")</f>
        <v>4.5484362408634071</v>
      </c>
      <c r="AM52" s="42">
        <f t="shared" si="164"/>
        <v>-7.1032025549336293</v>
      </c>
      <c r="AN52" s="42">
        <f t="shared" si="164"/>
        <v>40.68836968481007</v>
      </c>
      <c r="AO52" s="42">
        <f t="shared" si="164"/>
        <v>-1.1826478168447507</v>
      </c>
      <c r="AP52" s="43">
        <f t="shared" si="164"/>
        <v>3.2158378966395285</v>
      </c>
      <c r="AQ52" s="42">
        <f t="shared" ref="AQ52:AU54" si="165">IFERROR(((AQ17/AQ13)-1)*100, "")</f>
        <v>-2.2215663949874176</v>
      </c>
      <c r="AR52" s="42">
        <f t="shared" si="165"/>
        <v>54.855618744333782</v>
      </c>
      <c r="AS52" s="42">
        <f t="shared" si="165"/>
        <v>115.70536710625544</v>
      </c>
      <c r="AT52" s="42">
        <f t="shared" si="165"/>
        <v>-11.324202850609877</v>
      </c>
      <c r="AU52" s="43">
        <f t="shared" si="165"/>
        <v>1.3682370060058124</v>
      </c>
      <c r="AV52" s="42">
        <f t="shared" ref="AV52:BJ54" si="166">((AV17/AV13)-1)*100</f>
        <v>-3.603157207586849</v>
      </c>
      <c r="AW52" s="42">
        <f t="shared" si="166"/>
        <v>-9.7871870775459886</v>
      </c>
      <c r="AX52" s="42">
        <f t="shared" si="166"/>
        <v>-53.081389682598747</v>
      </c>
      <c r="AY52" s="42">
        <f t="shared" si="166"/>
        <v>-9.1434897754206208</v>
      </c>
      <c r="AZ52" s="43">
        <f t="shared" si="166"/>
        <v>-10.344020056943947</v>
      </c>
      <c r="BA52" s="42">
        <f t="shared" si="166"/>
        <v>-5.2952747503511315</v>
      </c>
      <c r="BB52" s="42">
        <f t="shared" si="166"/>
        <v>-10.043463572880739</v>
      </c>
      <c r="BC52" s="42">
        <f t="shared" si="166"/>
        <v>-56.218743155902033</v>
      </c>
      <c r="BD52" s="42">
        <f t="shared" si="166"/>
        <v>-11.62255245264725</v>
      </c>
      <c r="BE52" s="43">
        <f t="shared" si="166"/>
        <v>-16.341875828940687</v>
      </c>
      <c r="BF52" s="42">
        <f t="shared" si="166"/>
        <v>-2.3739665923863451</v>
      </c>
      <c r="BG52" s="42">
        <f t="shared" si="166"/>
        <v>-7.869347149660932</v>
      </c>
      <c r="BH52" s="42">
        <f t="shared" si="166"/>
        <v>103.18495223587902</v>
      </c>
      <c r="BI52" s="42">
        <f t="shared" si="166"/>
        <v>1.7022267765572252</v>
      </c>
      <c r="BJ52" s="51">
        <f t="shared" si="166"/>
        <v>-2.4117417765300964</v>
      </c>
    </row>
    <row r="53" spans="1:62" ht="20.65" customHeight="1" x14ac:dyDescent="0.2">
      <c r="A53" s="34"/>
      <c r="B53" s="33" t="s">
        <v>40</v>
      </c>
      <c r="C53" s="42">
        <f t="shared" si="161"/>
        <v>32.945429028843677</v>
      </c>
      <c r="D53" s="42">
        <f t="shared" si="161"/>
        <v>25.448797561250981</v>
      </c>
      <c r="E53" s="42">
        <f t="shared" si="161"/>
        <v>10.95890410958904</v>
      </c>
      <c r="F53" s="42">
        <f t="shared" si="161"/>
        <v>0</v>
      </c>
      <c r="G53" s="43">
        <f t="shared" si="161"/>
        <v>32.715115861969998</v>
      </c>
      <c r="H53" s="42">
        <f t="shared" si="162"/>
        <v>40.577582689313999</v>
      </c>
      <c r="I53" s="42">
        <f t="shared" si="162"/>
        <v>19.03029900246873</v>
      </c>
      <c r="J53" s="42">
        <f t="shared" si="162"/>
        <v>52.766659656705258</v>
      </c>
      <c r="K53" s="42">
        <f t="shared" si="162"/>
        <v>-1.1909786201400485</v>
      </c>
      <c r="L53" s="43">
        <f t="shared" si="162"/>
        <v>38.281623448237958</v>
      </c>
      <c r="M53" s="42">
        <f t="shared" si="163"/>
        <v>33.023307484130981</v>
      </c>
      <c r="N53" s="42">
        <f t="shared" si="163"/>
        <v>26.727186984201822</v>
      </c>
      <c r="O53" s="42">
        <f t="shared" si="163"/>
        <v>12.857142857142856</v>
      </c>
      <c r="P53" s="42">
        <f t="shared" si="163"/>
        <v>0.27548209366390353</v>
      </c>
      <c r="Q53" s="43">
        <f t="shared" si="163"/>
        <v>32.822983175863605</v>
      </c>
      <c r="R53" s="42">
        <f t="shared" si="163"/>
        <v>40.359127763408907</v>
      </c>
      <c r="S53" s="42">
        <f t="shared" si="163"/>
        <v>96.617954217723351</v>
      </c>
      <c r="T53" s="42">
        <f t="shared" si="163"/>
        <v>61.636552007891751</v>
      </c>
      <c r="U53" s="42">
        <f t="shared" si="163"/>
        <v>23.971522894513917</v>
      </c>
      <c r="V53" s="43">
        <f t="shared" si="163"/>
        <v>43.860023106704269</v>
      </c>
      <c r="W53" s="42">
        <f t="shared" si="163"/>
        <v>32.571287053787465</v>
      </c>
      <c r="X53" s="42">
        <f t="shared" si="163"/>
        <v>21.439395821374351</v>
      </c>
      <c r="Y53" s="42">
        <f t="shared" si="163"/>
        <v>-7.7957938035317369</v>
      </c>
      <c r="Z53" s="42">
        <f t="shared" si="163"/>
        <v>-9.4433595366156471</v>
      </c>
      <c r="AA53" s="43">
        <f t="shared" si="163"/>
        <v>27.146745211769275</v>
      </c>
      <c r="AB53" s="42">
        <f t="shared" si="163"/>
        <v>28.808692297991989</v>
      </c>
      <c r="AC53" s="42">
        <f t="shared" si="163"/>
        <v>22.025569391716559</v>
      </c>
      <c r="AD53" s="42">
        <f t="shared" si="163"/>
        <v>-10.003091620480042</v>
      </c>
      <c r="AE53" s="42">
        <f t="shared" si="163"/>
        <v>-13.173144918978675</v>
      </c>
      <c r="AF53" s="43">
        <f t="shared" si="163"/>
        <v>20.373279069533478</v>
      </c>
      <c r="AG53" s="42">
        <f t="shared" si="163"/>
        <v>34.149273243517754</v>
      </c>
      <c r="AH53" s="42">
        <f t="shared" si="163"/>
        <v>18.190614641683702</v>
      </c>
      <c r="AI53" s="42">
        <f t="shared" si="163"/>
        <v>58.108554200074835</v>
      </c>
      <c r="AJ53" s="42">
        <f t="shared" si="163"/>
        <v>7.8524482342020363</v>
      </c>
      <c r="AK53" s="43">
        <f t="shared" si="163"/>
        <v>33.13131933492572</v>
      </c>
      <c r="AL53" s="42">
        <f t="shared" si="164"/>
        <v>5.7408169022602928</v>
      </c>
      <c r="AM53" s="42">
        <f t="shared" si="164"/>
        <v>-5.1164289204512876</v>
      </c>
      <c r="AN53" s="42">
        <f t="shared" si="164"/>
        <v>37.678594505425721</v>
      </c>
      <c r="AO53" s="42">
        <f t="shared" si="164"/>
        <v>-1.1909786201400596</v>
      </c>
      <c r="AP53" s="43">
        <f t="shared" si="164"/>
        <v>4.1943282422006734</v>
      </c>
      <c r="AQ53" s="42">
        <f t="shared" si="165"/>
        <v>5.5146879280182359</v>
      </c>
      <c r="AR53" s="42">
        <f t="shared" si="165"/>
        <v>55.150570999602699</v>
      </c>
      <c r="AS53" s="42">
        <f t="shared" si="165"/>
        <v>43.222261272815452</v>
      </c>
      <c r="AT53" s="42">
        <f t="shared" si="165"/>
        <v>23.630941787660873</v>
      </c>
      <c r="AU53" s="43">
        <f t="shared" si="165"/>
        <v>8.3095859368157008</v>
      </c>
      <c r="AV53" s="42">
        <f t="shared" si="166"/>
        <v>-0.33980543627472048</v>
      </c>
      <c r="AW53" s="42">
        <f t="shared" si="166"/>
        <v>-4.1725783461812878</v>
      </c>
      <c r="AX53" s="42">
        <f t="shared" si="166"/>
        <v>-18.300070458825591</v>
      </c>
      <c r="AY53" s="42">
        <f t="shared" si="166"/>
        <v>-9.6921415159106452</v>
      </c>
      <c r="AZ53" s="43">
        <f t="shared" si="166"/>
        <v>-4.2735359712398058</v>
      </c>
      <c r="BA53" s="42">
        <f t="shared" si="166"/>
        <v>-3.1683283672989337</v>
      </c>
      <c r="BB53" s="42">
        <f t="shared" si="166"/>
        <v>-3.7100307395534604</v>
      </c>
      <c r="BC53" s="42">
        <f t="shared" si="166"/>
        <v>-20.255903967513955</v>
      </c>
      <c r="BD53" s="42">
        <f t="shared" si="166"/>
        <v>-13.411680235135325</v>
      </c>
      <c r="BE53" s="43">
        <f t="shared" si="166"/>
        <v>-9.3731550132751913</v>
      </c>
      <c r="BF53" s="42">
        <f t="shared" si="166"/>
        <v>0.84644246236402765</v>
      </c>
      <c r="BG53" s="42">
        <f t="shared" si="166"/>
        <v>-6.7361807246477445</v>
      </c>
      <c r="BH53" s="42">
        <f t="shared" si="166"/>
        <v>40.096187265889085</v>
      </c>
      <c r="BI53" s="42">
        <f t="shared" si="166"/>
        <v>7.5561502994927254</v>
      </c>
      <c r="BJ53" s="51">
        <f t="shared" si="166"/>
        <v>0.23214066699124292</v>
      </c>
    </row>
    <row r="54" spans="1:62" ht="20.65" customHeight="1" x14ac:dyDescent="0.2">
      <c r="A54" s="34"/>
      <c r="B54" s="33" t="s">
        <v>41</v>
      </c>
      <c r="C54" s="42">
        <f t="shared" si="161"/>
        <v>32.894153905422343</v>
      </c>
      <c r="D54" s="42">
        <f t="shared" si="161"/>
        <v>21.048805815160954</v>
      </c>
      <c r="E54" s="42">
        <f t="shared" si="161"/>
        <v>16.666666666666675</v>
      </c>
      <c r="F54" s="42">
        <f t="shared" si="161"/>
        <v>0.53050397877982824</v>
      </c>
      <c r="G54" s="43">
        <f t="shared" si="161"/>
        <v>32.552933994495078</v>
      </c>
      <c r="H54" s="42">
        <f t="shared" si="162"/>
        <v>41.964863635919755</v>
      </c>
      <c r="I54" s="42">
        <f t="shared" si="162"/>
        <v>16.259833832257087</v>
      </c>
      <c r="J54" s="42">
        <f t="shared" si="162"/>
        <v>53.91875559827848</v>
      </c>
      <c r="K54" s="42">
        <f t="shared" si="162"/>
        <v>-1.2100905411479679</v>
      </c>
      <c r="L54" s="43">
        <f t="shared" si="162"/>
        <v>39.264536946121886</v>
      </c>
      <c r="M54" s="42">
        <f t="shared" si="163"/>
        <v>32.023833076709131</v>
      </c>
      <c r="N54" s="42">
        <f t="shared" si="163"/>
        <v>20.691158835713509</v>
      </c>
      <c r="O54" s="42">
        <f t="shared" si="163"/>
        <v>9.8591549295774517</v>
      </c>
      <c r="P54" s="42">
        <f t="shared" si="163"/>
        <v>0.82872928176795924</v>
      </c>
      <c r="Q54" s="43">
        <f t="shared" si="163"/>
        <v>31.697849957445602</v>
      </c>
      <c r="R54" s="42">
        <f t="shared" si="163"/>
        <v>38.853525854437422</v>
      </c>
      <c r="S54" s="42">
        <f t="shared" si="163"/>
        <v>48.951549675093361</v>
      </c>
      <c r="T54" s="42">
        <f t="shared" si="163"/>
        <v>221.84664157641146</v>
      </c>
      <c r="U54" s="42">
        <f t="shared" si="163"/>
        <v>-9.7326489111513421</v>
      </c>
      <c r="V54" s="43">
        <f t="shared" si="163"/>
        <v>39.82405971534795</v>
      </c>
      <c r="W54" s="42">
        <f t="shared" si="163"/>
        <v>13.854031054268145</v>
      </c>
      <c r="X54" s="42">
        <f t="shared" si="163"/>
        <v>9.8997713227868331</v>
      </c>
      <c r="Y54" s="42">
        <f t="shared" si="163"/>
        <v>31.276842696454523</v>
      </c>
      <c r="Z54" s="42">
        <f t="shared" si="163"/>
        <v>-5.9403653201706152</v>
      </c>
      <c r="AA54" s="43">
        <f t="shared" si="163"/>
        <v>13.517525031323952</v>
      </c>
      <c r="AB54" s="42">
        <f t="shared" si="163"/>
        <v>-10.498937833474253</v>
      </c>
      <c r="AC54" s="42">
        <f t="shared" si="163"/>
        <v>9.3099078418142902</v>
      </c>
      <c r="AD54" s="42">
        <f t="shared" si="163"/>
        <v>21.30928211281562</v>
      </c>
      <c r="AE54" s="42">
        <f t="shared" si="163"/>
        <v>-3.3504208021603588</v>
      </c>
      <c r="AF54" s="43">
        <f t="shared" si="163"/>
        <v>0.13436111165352482</v>
      </c>
      <c r="AG54" s="42">
        <f t="shared" si="163"/>
        <v>23.650094376079988</v>
      </c>
      <c r="AH54" s="42">
        <f t="shared" si="163"/>
        <v>12.862960033797854</v>
      </c>
      <c r="AI54" s="42">
        <f t="shared" si="163"/>
        <v>212.51432911769911</v>
      </c>
      <c r="AJ54" s="42">
        <f t="shared" si="163"/>
        <v>-15.49968148412859</v>
      </c>
      <c r="AK54" s="43">
        <f t="shared" si="163"/>
        <v>23.50631508213581</v>
      </c>
      <c r="AL54" s="42">
        <f t="shared" si="164"/>
        <v>6.8255144894882713</v>
      </c>
      <c r="AM54" s="42">
        <f t="shared" si="164"/>
        <v>-3.9562323235278529</v>
      </c>
      <c r="AN54" s="42">
        <f t="shared" si="164"/>
        <v>31.930361941381548</v>
      </c>
      <c r="AO54" s="42">
        <f t="shared" si="164"/>
        <v>-1.7314093245719753</v>
      </c>
      <c r="AP54" s="43">
        <f t="shared" si="164"/>
        <v>5.0633379053726113</v>
      </c>
      <c r="AQ54" s="42">
        <f t="shared" si="165"/>
        <v>5.1730756626041208</v>
      </c>
      <c r="AR54" s="42">
        <f t="shared" si="165"/>
        <v>23.415460678315526</v>
      </c>
      <c r="AS54" s="42">
        <f t="shared" si="165"/>
        <v>192.96296861442582</v>
      </c>
      <c r="AT54" s="42">
        <f t="shared" si="165"/>
        <v>-10.474572344758315</v>
      </c>
      <c r="AU54" s="43">
        <f t="shared" si="165"/>
        <v>6.1703435253712247</v>
      </c>
      <c r="AV54" s="42">
        <f t="shared" si="166"/>
        <v>-13.762516660066893</v>
      </c>
      <c r="AW54" s="42">
        <f t="shared" si="166"/>
        <v>-8.9413239685734105</v>
      </c>
      <c r="AX54" s="42">
        <f t="shared" si="166"/>
        <v>19.495587582670183</v>
      </c>
      <c r="AY54" s="42">
        <f t="shared" si="166"/>
        <v>-6.7134582079500298</v>
      </c>
      <c r="AZ54" s="43">
        <f t="shared" si="166"/>
        <v>-13.804572308504737</v>
      </c>
      <c r="BA54" s="42">
        <f t="shared" si="166"/>
        <v>-32.208405042653609</v>
      </c>
      <c r="BB54" s="42">
        <f t="shared" si="166"/>
        <v>-9.4300619065159186</v>
      </c>
      <c r="BC54" s="42">
        <f t="shared" si="166"/>
        <v>10.422551666793712</v>
      </c>
      <c r="BD54" s="42">
        <f t="shared" si="166"/>
        <v>-4.1448009051563091</v>
      </c>
      <c r="BE54" s="43">
        <f t="shared" si="166"/>
        <v>-23.966593878329</v>
      </c>
      <c r="BF54" s="42">
        <f t="shared" si="166"/>
        <v>-6.3425962612097431</v>
      </c>
      <c r="BG54" s="42">
        <f t="shared" si="166"/>
        <v>-6.4861410541028235</v>
      </c>
      <c r="BH54" s="42">
        <f t="shared" si="166"/>
        <v>184.46817137636714</v>
      </c>
      <c r="BI54" s="42">
        <f t="shared" si="166"/>
        <v>-16.194204650012466</v>
      </c>
      <c r="BJ54" s="51">
        <f t="shared" si="166"/>
        <v>-6.2199457910335099</v>
      </c>
    </row>
    <row r="55" spans="1:62" x14ac:dyDescent="0.2">
      <c r="A55" s="34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</row>
    <row r="56" spans="1:62" x14ac:dyDescent="0.2">
      <c r="A56" s="34"/>
      <c r="B56" s="33"/>
      <c r="C56" s="38"/>
      <c r="D56" s="38"/>
      <c r="E56" s="38"/>
      <c r="F56" s="38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</row>
    <row r="57" spans="1:62" x14ac:dyDescent="0.2">
      <c r="A57" s="34"/>
      <c r="B57" s="34"/>
      <c r="C57" s="38"/>
      <c r="D57" s="38"/>
      <c r="E57" s="38"/>
      <c r="F57" s="38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</row>
    <row r="58" spans="1:62" x14ac:dyDescent="0.2">
      <c r="A58" s="34"/>
      <c r="B58" s="34"/>
      <c r="C58" s="38"/>
      <c r="D58" s="38"/>
      <c r="E58" s="38"/>
      <c r="F58" s="38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</row>
    <row r="59" spans="1:62" x14ac:dyDescent="0.2">
      <c r="A59" s="34"/>
      <c r="B59" s="34"/>
      <c r="C59" s="38"/>
      <c r="D59" s="38"/>
      <c r="E59" s="38"/>
      <c r="F59" s="38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</row>
    <row r="60" spans="1:62" x14ac:dyDescent="0.2">
      <c r="A60" s="34"/>
      <c r="B60" s="34"/>
      <c r="C60" s="38"/>
      <c r="D60" s="38"/>
      <c r="E60" s="38"/>
      <c r="F60" s="38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</row>
    <row r="61" spans="1:62" x14ac:dyDescent="0.2">
      <c r="A61" s="34"/>
      <c r="B61" s="34"/>
      <c r="C61" s="38"/>
      <c r="D61" s="38"/>
      <c r="E61" s="38"/>
      <c r="F61" s="38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</row>
    <row r="62" spans="1:62" x14ac:dyDescent="0.2">
      <c r="A62" s="34"/>
      <c r="B62" s="34"/>
      <c r="C62" s="38"/>
      <c r="D62" s="38"/>
      <c r="E62" s="38"/>
      <c r="F62" s="38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</row>
    <row r="63" spans="1:62" x14ac:dyDescent="0.2">
      <c r="A63" s="34"/>
      <c r="B63" s="34"/>
      <c r="C63" s="38"/>
      <c r="D63" s="38"/>
      <c r="E63" s="38"/>
      <c r="F63" s="38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</row>
    <row r="64" spans="1:62" x14ac:dyDescent="0.2">
      <c r="A64" s="34"/>
      <c r="B64" s="34"/>
      <c r="C64" s="38"/>
      <c r="D64" s="38"/>
      <c r="E64" s="38"/>
      <c r="F64" s="38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</row>
    <row r="65" spans="1:62" x14ac:dyDescent="0.2">
      <c r="A65" s="34"/>
      <c r="B65" s="34"/>
      <c r="C65" s="38"/>
      <c r="D65" s="38"/>
      <c r="E65" s="38"/>
      <c r="F65" s="38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</row>
  </sheetData>
  <phoneticPr fontId="12" type="noConversion"/>
  <pageMargins left="0.7" right="0.7" top="0.75" bottom="0.75" header="0.3" footer="0.3"/>
  <ignoredErrors>
    <ignoredError sqref="C4:BJ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32FC3-E3A9-4419-A247-0C9B47EED422}">
  <dimension ref="A1"/>
  <sheetViews>
    <sheetView showGridLines="0" tabSelected="1" topLeftCell="E100" zoomScale="70" zoomScaleNormal="70" workbookViewId="0">
      <selection activeCell="CJ40" sqref="CJ4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4DF80-7696-44F2-BD36-4B238416F80B}">
  <dimension ref="B2:O37"/>
  <sheetViews>
    <sheetView showGridLines="0" topLeftCell="A8" zoomScale="90" zoomScaleNormal="90" workbookViewId="0">
      <selection activeCell="O6" sqref="O6"/>
    </sheetView>
  </sheetViews>
  <sheetFormatPr defaultRowHeight="15" x14ac:dyDescent="0.25"/>
  <cols>
    <col min="2" max="2" width="11" bestFit="1" customWidth="1"/>
    <col min="3" max="3" width="13.5703125" customWidth="1"/>
    <col min="4" max="4" width="14.85546875" customWidth="1"/>
    <col min="5" max="12" width="13.5703125" customWidth="1"/>
  </cols>
  <sheetData>
    <row r="2" spans="2:12" ht="15.75" x14ac:dyDescent="0.2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12" ht="15.75" x14ac:dyDescent="0.25">
      <c r="B3" s="12"/>
      <c r="C3" s="13" t="s">
        <v>44</v>
      </c>
      <c r="D3" s="13"/>
      <c r="E3" s="13"/>
      <c r="F3" s="13"/>
      <c r="G3" s="14"/>
      <c r="H3" s="15" t="s">
        <v>45</v>
      </c>
      <c r="I3" s="15"/>
      <c r="J3" s="15"/>
      <c r="K3" s="15"/>
      <c r="L3" s="15"/>
    </row>
    <row r="4" spans="2:12" ht="32.25" thickBot="1" x14ac:dyDescent="0.3">
      <c r="B4" s="17" t="s">
        <v>7</v>
      </c>
      <c r="C4" s="18" t="s">
        <v>8</v>
      </c>
      <c r="D4" s="18" t="s">
        <v>9</v>
      </c>
      <c r="E4" s="18" t="s">
        <v>10</v>
      </c>
      <c r="F4" s="19" t="s">
        <v>11</v>
      </c>
      <c r="G4" s="20" t="s">
        <v>12</v>
      </c>
      <c r="H4" s="21" t="s">
        <v>8</v>
      </c>
      <c r="I4" s="21" t="s">
        <v>9</v>
      </c>
      <c r="J4" s="21" t="s">
        <v>10</v>
      </c>
      <c r="K4" s="22" t="s">
        <v>11</v>
      </c>
      <c r="L4" s="21" t="s">
        <v>12</v>
      </c>
    </row>
    <row r="5" spans="2:12" ht="15.75" x14ac:dyDescent="0.25">
      <c r="B5" s="36">
        <v>44378</v>
      </c>
      <c r="C5" s="2">
        <v>3198</v>
      </c>
      <c r="D5" s="2">
        <v>45</v>
      </c>
      <c r="E5" s="2">
        <v>0</v>
      </c>
      <c r="F5" s="2">
        <v>11</v>
      </c>
      <c r="G5" s="10">
        <f t="shared" ref="G5:G15" si="0">SUM(C5:F5)</f>
        <v>3254</v>
      </c>
      <c r="H5" s="3">
        <v>47</v>
      </c>
      <c r="I5" s="3">
        <v>1</v>
      </c>
      <c r="J5" s="3">
        <v>0</v>
      </c>
      <c r="K5" s="3">
        <v>0</v>
      </c>
      <c r="L5" s="5">
        <f>SUM(H5:K5)</f>
        <v>48</v>
      </c>
    </row>
    <row r="6" spans="2:12" ht="15.75" x14ac:dyDescent="0.25">
      <c r="B6" s="36">
        <v>44409</v>
      </c>
      <c r="C6" s="2">
        <v>2454</v>
      </c>
      <c r="D6" s="2">
        <v>45</v>
      </c>
      <c r="E6" s="2">
        <v>1</v>
      </c>
      <c r="F6" s="2">
        <v>19</v>
      </c>
      <c r="G6" s="10">
        <f t="shared" si="0"/>
        <v>2519</v>
      </c>
      <c r="H6" s="3">
        <v>40</v>
      </c>
      <c r="I6" s="3">
        <v>1</v>
      </c>
      <c r="J6" s="3">
        <v>0</v>
      </c>
      <c r="K6" s="3">
        <v>0</v>
      </c>
      <c r="L6" s="5">
        <f t="shared" ref="L6:L37" si="1">SUM(H6:K6)</f>
        <v>41</v>
      </c>
    </row>
    <row r="7" spans="2:12" ht="15.75" x14ac:dyDescent="0.25">
      <c r="B7" s="36">
        <v>44440</v>
      </c>
      <c r="C7" s="2">
        <v>1325</v>
      </c>
      <c r="D7" s="2">
        <v>26</v>
      </c>
      <c r="E7" s="2">
        <v>0</v>
      </c>
      <c r="F7" s="2">
        <v>11</v>
      </c>
      <c r="G7" s="10">
        <f t="shared" si="0"/>
        <v>1362</v>
      </c>
      <c r="H7" s="3">
        <v>64</v>
      </c>
      <c r="I7" s="3">
        <v>3</v>
      </c>
      <c r="J7" s="3">
        <v>0</v>
      </c>
      <c r="K7" s="3">
        <v>0</v>
      </c>
      <c r="L7" s="5">
        <f t="shared" si="1"/>
        <v>67</v>
      </c>
    </row>
    <row r="8" spans="2:12" ht="15.75" x14ac:dyDescent="0.25">
      <c r="B8" s="36">
        <v>44470</v>
      </c>
      <c r="C8" s="2">
        <v>2633</v>
      </c>
      <c r="D8" s="2">
        <v>56</v>
      </c>
      <c r="E8" s="2">
        <v>1</v>
      </c>
      <c r="F8" s="2">
        <v>4</v>
      </c>
      <c r="G8" s="10">
        <f t="shared" si="0"/>
        <v>2694</v>
      </c>
      <c r="H8" s="3">
        <v>72</v>
      </c>
      <c r="I8" s="3">
        <v>4</v>
      </c>
      <c r="J8" s="3">
        <v>0</v>
      </c>
      <c r="K8" s="3">
        <v>0</v>
      </c>
      <c r="L8" s="5">
        <f t="shared" si="1"/>
        <v>76</v>
      </c>
    </row>
    <row r="9" spans="2:12" ht="15.75" x14ac:dyDescent="0.25">
      <c r="B9" s="36">
        <v>44501</v>
      </c>
      <c r="C9" s="2">
        <v>3002</v>
      </c>
      <c r="D9" s="2">
        <v>57</v>
      </c>
      <c r="E9" s="2">
        <v>1</v>
      </c>
      <c r="F9" s="2">
        <v>6</v>
      </c>
      <c r="G9" s="10">
        <f t="shared" si="0"/>
        <v>3066</v>
      </c>
      <c r="H9" s="3">
        <v>57</v>
      </c>
      <c r="I9" s="3">
        <v>1</v>
      </c>
      <c r="J9" s="3">
        <v>0</v>
      </c>
      <c r="K9" s="3">
        <v>0</v>
      </c>
      <c r="L9" s="5">
        <f t="shared" si="1"/>
        <v>58</v>
      </c>
    </row>
    <row r="10" spans="2:12" ht="15.75" x14ac:dyDescent="0.25">
      <c r="B10" s="36">
        <v>44531</v>
      </c>
      <c r="C10" s="2">
        <v>1794</v>
      </c>
      <c r="D10" s="2">
        <v>29</v>
      </c>
      <c r="E10" s="2">
        <v>1</v>
      </c>
      <c r="F10" s="2">
        <v>1</v>
      </c>
      <c r="G10" s="10">
        <f t="shared" si="0"/>
        <v>1825</v>
      </c>
      <c r="H10" s="3">
        <v>66</v>
      </c>
      <c r="I10" s="3">
        <v>2</v>
      </c>
      <c r="J10" s="3">
        <v>0</v>
      </c>
      <c r="K10" s="3">
        <v>0</v>
      </c>
      <c r="L10" s="5">
        <f t="shared" si="1"/>
        <v>68</v>
      </c>
    </row>
    <row r="11" spans="2:12" ht="15.75" x14ac:dyDescent="0.25">
      <c r="B11" s="36">
        <v>44562</v>
      </c>
      <c r="C11" s="2">
        <v>1812</v>
      </c>
      <c r="D11" s="2">
        <v>16</v>
      </c>
      <c r="E11" s="2">
        <v>0</v>
      </c>
      <c r="F11" s="2">
        <v>4</v>
      </c>
      <c r="G11" s="10">
        <f t="shared" si="0"/>
        <v>1832</v>
      </c>
      <c r="H11" s="3">
        <v>64</v>
      </c>
      <c r="I11" s="3">
        <v>1</v>
      </c>
      <c r="J11" s="3">
        <v>0</v>
      </c>
      <c r="K11" s="3">
        <v>0</v>
      </c>
      <c r="L11" s="5">
        <f t="shared" si="1"/>
        <v>65</v>
      </c>
    </row>
    <row r="12" spans="2:12" ht="15.75" x14ac:dyDescent="0.25">
      <c r="B12" s="36">
        <v>44593</v>
      </c>
      <c r="C12" s="2">
        <v>1235</v>
      </c>
      <c r="D12" s="2">
        <v>20</v>
      </c>
      <c r="E12" s="2">
        <v>0</v>
      </c>
      <c r="F12" s="2">
        <v>0</v>
      </c>
      <c r="G12" s="10">
        <f t="shared" si="0"/>
        <v>1255</v>
      </c>
      <c r="H12" s="3">
        <v>92</v>
      </c>
      <c r="I12" s="3">
        <v>3</v>
      </c>
      <c r="J12" s="3">
        <v>0</v>
      </c>
      <c r="K12" s="3">
        <v>0</v>
      </c>
      <c r="L12" s="5">
        <f t="shared" si="1"/>
        <v>95</v>
      </c>
    </row>
    <row r="13" spans="2:12" ht="15.75" x14ac:dyDescent="0.25">
      <c r="B13" s="36">
        <v>44621</v>
      </c>
      <c r="C13" s="2">
        <v>2200</v>
      </c>
      <c r="D13" s="2">
        <v>42</v>
      </c>
      <c r="E13" s="2">
        <v>0</v>
      </c>
      <c r="F13" s="2">
        <v>2</v>
      </c>
      <c r="G13" s="10">
        <f t="shared" si="0"/>
        <v>2244</v>
      </c>
      <c r="H13" s="3">
        <v>96</v>
      </c>
      <c r="I13" s="3">
        <v>7</v>
      </c>
      <c r="J13" s="3">
        <v>0</v>
      </c>
      <c r="K13" s="3">
        <v>0</v>
      </c>
      <c r="L13" s="5">
        <f t="shared" si="1"/>
        <v>103</v>
      </c>
    </row>
    <row r="14" spans="2:12" ht="15.75" x14ac:dyDescent="0.25">
      <c r="B14" s="36">
        <v>44652</v>
      </c>
      <c r="C14" s="2">
        <v>2079</v>
      </c>
      <c r="D14" s="2">
        <v>64</v>
      </c>
      <c r="E14" s="2">
        <v>0</v>
      </c>
      <c r="F14" s="2">
        <v>0</v>
      </c>
      <c r="G14" s="10">
        <f t="shared" si="0"/>
        <v>2143</v>
      </c>
      <c r="H14" s="3">
        <v>69</v>
      </c>
      <c r="I14" s="3">
        <v>42</v>
      </c>
      <c r="J14" s="3">
        <v>0</v>
      </c>
      <c r="K14" s="3">
        <v>1</v>
      </c>
      <c r="L14" s="5">
        <f t="shared" si="1"/>
        <v>112</v>
      </c>
    </row>
    <row r="15" spans="2:12" ht="15.75" x14ac:dyDescent="0.25">
      <c r="B15" s="36">
        <v>44682</v>
      </c>
      <c r="C15" s="2">
        <v>2264</v>
      </c>
      <c r="D15" s="2">
        <v>41</v>
      </c>
      <c r="E15" s="2">
        <v>0</v>
      </c>
      <c r="F15" s="2">
        <v>3</v>
      </c>
      <c r="G15" s="10">
        <f t="shared" si="0"/>
        <v>2308</v>
      </c>
      <c r="H15" s="3">
        <v>67</v>
      </c>
      <c r="I15" s="3">
        <v>12</v>
      </c>
      <c r="J15" s="3">
        <v>0</v>
      </c>
      <c r="K15" s="3">
        <v>0</v>
      </c>
      <c r="L15" s="5">
        <f t="shared" si="1"/>
        <v>79</v>
      </c>
    </row>
    <row r="16" spans="2:12" ht="15.75" x14ac:dyDescent="0.25">
      <c r="B16" s="36">
        <v>44713</v>
      </c>
      <c r="C16" s="2">
        <v>1619</v>
      </c>
      <c r="D16" s="2">
        <v>26</v>
      </c>
      <c r="E16" s="2">
        <v>0</v>
      </c>
      <c r="F16" s="2">
        <v>2</v>
      </c>
      <c r="G16" s="10">
        <f>SUM(C16:F16)</f>
        <v>1647</v>
      </c>
      <c r="H16" s="3">
        <v>85</v>
      </c>
      <c r="I16" s="3">
        <v>2</v>
      </c>
      <c r="J16" s="3">
        <v>0</v>
      </c>
      <c r="K16" s="3">
        <v>0</v>
      </c>
      <c r="L16" s="5">
        <f t="shared" si="1"/>
        <v>87</v>
      </c>
    </row>
    <row r="17" spans="2:12" ht="15.75" x14ac:dyDescent="0.25">
      <c r="B17" s="36">
        <v>44743</v>
      </c>
      <c r="C17" s="2">
        <v>2716</v>
      </c>
      <c r="D17" s="2">
        <v>54</v>
      </c>
      <c r="E17" s="2">
        <v>0</v>
      </c>
      <c r="F17" s="2">
        <v>1</v>
      </c>
      <c r="G17" s="10">
        <f>SUM(C17:F17)</f>
        <v>2771</v>
      </c>
      <c r="H17" s="3">
        <v>65</v>
      </c>
      <c r="I17" s="3">
        <v>2</v>
      </c>
      <c r="J17" s="3">
        <v>0</v>
      </c>
      <c r="K17" s="3">
        <v>1</v>
      </c>
      <c r="L17" s="5">
        <f t="shared" si="1"/>
        <v>68</v>
      </c>
    </row>
    <row r="18" spans="2:12" ht="15.75" x14ac:dyDescent="0.25">
      <c r="B18" s="36">
        <f t="shared" ref="B18:B28" si="2">+DATE(YEAR(B17),MONTH(B17)+1,1)</f>
        <v>44774</v>
      </c>
      <c r="C18" s="2">
        <v>3405</v>
      </c>
      <c r="D18" s="2">
        <v>36</v>
      </c>
      <c r="E18" s="2">
        <v>0</v>
      </c>
      <c r="F18" s="2">
        <v>0</v>
      </c>
      <c r="G18" s="10">
        <f t="shared" ref="G18:G34" si="3">SUM(C18:F18)</f>
        <v>3441</v>
      </c>
      <c r="H18" s="3">
        <v>82</v>
      </c>
      <c r="I18" s="3">
        <v>7</v>
      </c>
      <c r="J18" s="3">
        <v>0</v>
      </c>
      <c r="K18" s="3">
        <v>0</v>
      </c>
      <c r="L18" s="5">
        <f t="shared" si="1"/>
        <v>89</v>
      </c>
    </row>
    <row r="19" spans="2:12" ht="15.75" x14ac:dyDescent="0.25">
      <c r="B19" s="36">
        <f t="shared" si="2"/>
        <v>44805</v>
      </c>
      <c r="C19" s="2">
        <v>1803</v>
      </c>
      <c r="D19" s="2">
        <v>38</v>
      </c>
      <c r="E19" s="2">
        <v>0</v>
      </c>
      <c r="F19" s="2">
        <v>1</v>
      </c>
      <c r="G19" s="10">
        <f t="shared" si="3"/>
        <v>1842</v>
      </c>
      <c r="H19" s="3">
        <v>55</v>
      </c>
      <c r="I19" s="3">
        <v>4</v>
      </c>
      <c r="J19" s="3">
        <v>0</v>
      </c>
      <c r="K19" s="3">
        <v>0</v>
      </c>
      <c r="L19" s="5">
        <f t="shared" si="1"/>
        <v>59</v>
      </c>
    </row>
    <row r="20" spans="2:12" ht="15.75" x14ac:dyDescent="0.25">
      <c r="B20" s="36">
        <f t="shared" si="2"/>
        <v>44835</v>
      </c>
      <c r="C20" s="2">
        <v>2752</v>
      </c>
      <c r="D20" s="2">
        <v>59</v>
      </c>
      <c r="E20" s="2">
        <v>0</v>
      </c>
      <c r="F20" s="2">
        <v>0</v>
      </c>
      <c r="G20" s="10">
        <f t="shared" si="3"/>
        <v>2811</v>
      </c>
      <c r="H20" s="3">
        <v>66</v>
      </c>
      <c r="I20" s="3">
        <v>6</v>
      </c>
      <c r="J20" s="3">
        <v>0</v>
      </c>
      <c r="K20" s="3">
        <v>0</v>
      </c>
      <c r="L20" s="5">
        <f t="shared" si="1"/>
        <v>72</v>
      </c>
    </row>
    <row r="21" spans="2:12" ht="15.75" x14ac:dyDescent="0.25">
      <c r="B21" s="36">
        <f t="shared" si="2"/>
        <v>44866</v>
      </c>
      <c r="C21" s="2">
        <v>4076</v>
      </c>
      <c r="D21" s="2">
        <v>117</v>
      </c>
      <c r="E21" s="2">
        <v>0</v>
      </c>
      <c r="F21" s="2">
        <v>2</v>
      </c>
      <c r="G21" s="10">
        <f t="shared" si="3"/>
        <v>4195</v>
      </c>
      <c r="H21" s="3">
        <v>60</v>
      </c>
      <c r="I21" s="3">
        <v>2</v>
      </c>
      <c r="J21" s="3">
        <v>0</v>
      </c>
      <c r="K21" s="3">
        <v>0</v>
      </c>
      <c r="L21" s="5">
        <f t="shared" si="1"/>
        <v>62</v>
      </c>
    </row>
    <row r="22" spans="2:12" ht="15.75" x14ac:dyDescent="0.25">
      <c r="B22" s="36">
        <f t="shared" si="2"/>
        <v>44896</v>
      </c>
      <c r="C22" s="2">
        <v>2300</v>
      </c>
      <c r="D22" s="2">
        <v>59</v>
      </c>
      <c r="E22" s="2">
        <v>0</v>
      </c>
      <c r="F22" s="2">
        <v>0</v>
      </c>
      <c r="G22" s="10">
        <f t="shared" si="3"/>
        <v>2359</v>
      </c>
      <c r="H22" s="3">
        <v>63</v>
      </c>
      <c r="I22" s="3">
        <v>2</v>
      </c>
      <c r="J22" s="3">
        <v>0</v>
      </c>
      <c r="K22" s="3">
        <v>0</v>
      </c>
      <c r="L22" s="5">
        <f t="shared" si="1"/>
        <v>65</v>
      </c>
    </row>
    <row r="23" spans="2:12" ht="15.75" x14ac:dyDescent="0.25">
      <c r="B23" s="36">
        <f t="shared" si="2"/>
        <v>44927</v>
      </c>
      <c r="C23" s="3">
        <v>3147</v>
      </c>
      <c r="D23" s="3">
        <v>77</v>
      </c>
      <c r="E23" s="3">
        <v>0</v>
      </c>
      <c r="F23" s="3">
        <v>1</v>
      </c>
      <c r="G23" s="10">
        <f t="shared" si="3"/>
        <v>3225</v>
      </c>
      <c r="H23" s="3">
        <v>67</v>
      </c>
      <c r="I23" s="3">
        <v>4</v>
      </c>
      <c r="J23" s="3">
        <v>0</v>
      </c>
      <c r="K23" s="3">
        <v>1</v>
      </c>
      <c r="L23" s="5">
        <f t="shared" si="1"/>
        <v>72</v>
      </c>
    </row>
    <row r="24" spans="2:12" ht="15.75" x14ac:dyDescent="0.25">
      <c r="B24" s="36">
        <f t="shared" si="2"/>
        <v>44958</v>
      </c>
      <c r="C24" s="3">
        <v>3169</v>
      </c>
      <c r="D24" s="3">
        <v>97</v>
      </c>
      <c r="E24" s="3">
        <v>0</v>
      </c>
      <c r="F24" s="3">
        <v>1</v>
      </c>
      <c r="G24" s="10">
        <f t="shared" si="3"/>
        <v>3267</v>
      </c>
      <c r="H24" s="3">
        <v>68</v>
      </c>
      <c r="I24" s="3">
        <v>4</v>
      </c>
      <c r="J24" s="3">
        <v>0</v>
      </c>
      <c r="K24" s="3">
        <v>0</v>
      </c>
      <c r="L24" s="5">
        <f t="shared" si="1"/>
        <v>72</v>
      </c>
    </row>
    <row r="25" spans="2:12" ht="15.75" x14ac:dyDescent="0.25">
      <c r="B25" s="36">
        <f t="shared" si="2"/>
        <v>44986</v>
      </c>
      <c r="C25" s="3">
        <v>3418</v>
      </c>
      <c r="D25" s="3">
        <v>107</v>
      </c>
      <c r="E25" s="3">
        <v>0</v>
      </c>
      <c r="F25" s="3">
        <v>0</v>
      </c>
      <c r="G25" s="10">
        <f t="shared" si="3"/>
        <v>3525</v>
      </c>
      <c r="H25" s="3">
        <v>102</v>
      </c>
      <c r="I25" s="3">
        <v>9</v>
      </c>
      <c r="J25" s="3">
        <v>0</v>
      </c>
      <c r="K25" s="3">
        <v>1</v>
      </c>
      <c r="L25" s="5">
        <f t="shared" si="1"/>
        <v>112</v>
      </c>
    </row>
    <row r="26" spans="2:12" ht="15.75" x14ac:dyDescent="0.25">
      <c r="B26" s="36">
        <f t="shared" si="2"/>
        <v>45017</v>
      </c>
      <c r="C26" s="3">
        <v>1941</v>
      </c>
      <c r="D26" s="3">
        <v>54</v>
      </c>
      <c r="E26" s="3">
        <v>0</v>
      </c>
      <c r="F26" s="3">
        <v>0</v>
      </c>
      <c r="G26" s="10">
        <f t="shared" si="3"/>
        <v>1995</v>
      </c>
      <c r="H26" s="3">
        <v>74</v>
      </c>
      <c r="I26" s="3">
        <v>8</v>
      </c>
      <c r="J26" s="3">
        <v>0</v>
      </c>
      <c r="K26" s="3">
        <v>2</v>
      </c>
      <c r="L26" s="5">
        <f t="shared" si="1"/>
        <v>84</v>
      </c>
    </row>
    <row r="27" spans="2:12" ht="15.75" x14ac:dyDescent="0.25">
      <c r="B27" s="36">
        <f t="shared" si="2"/>
        <v>45047</v>
      </c>
      <c r="C27" s="3">
        <v>2759</v>
      </c>
      <c r="D27" s="3">
        <v>82</v>
      </c>
      <c r="E27" s="3">
        <v>0</v>
      </c>
      <c r="F27" s="3">
        <v>0</v>
      </c>
      <c r="G27" s="10">
        <f t="shared" si="3"/>
        <v>2841</v>
      </c>
      <c r="H27" s="3">
        <v>113</v>
      </c>
      <c r="I27" s="3">
        <v>4</v>
      </c>
      <c r="J27" s="3">
        <v>0</v>
      </c>
      <c r="K27" s="3">
        <v>1</v>
      </c>
      <c r="L27" s="5">
        <f t="shared" si="1"/>
        <v>118</v>
      </c>
    </row>
    <row r="28" spans="2:12" ht="15.75" x14ac:dyDescent="0.25">
      <c r="B28" s="36">
        <f t="shared" si="2"/>
        <v>45078</v>
      </c>
      <c r="C28" s="3">
        <v>2983</v>
      </c>
      <c r="D28" s="3">
        <v>67</v>
      </c>
      <c r="E28" s="3">
        <v>0</v>
      </c>
      <c r="F28" s="3">
        <v>1</v>
      </c>
      <c r="G28" s="10">
        <f t="shared" si="3"/>
        <v>3051</v>
      </c>
      <c r="H28" s="3">
        <v>114</v>
      </c>
      <c r="I28" s="3">
        <v>7</v>
      </c>
      <c r="J28" s="3">
        <v>0</v>
      </c>
      <c r="K28" s="3">
        <v>0</v>
      </c>
      <c r="L28" s="5">
        <f t="shared" si="1"/>
        <v>121</v>
      </c>
    </row>
    <row r="29" spans="2:12" ht="15.75" x14ac:dyDescent="0.25">
      <c r="B29" s="36">
        <f>+DATE(YEAR(B28),MONTH(B28)+1,1)</f>
        <v>45108</v>
      </c>
      <c r="C29" s="3">
        <v>3483</v>
      </c>
      <c r="D29" s="3">
        <v>53</v>
      </c>
      <c r="E29" s="3">
        <v>0</v>
      </c>
      <c r="F29" s="3">
        <v>2</v>
      </c>
      <c r="G29" s="10">
        <f t="shared" si="3"/>
        <v>3538</v>
      </c>
      <c r="H29" s="3">
        <v>95</v>
      </c>
      <c r="I29" s="3">
        <v>5</v>
      </c>
      <c r="J29" s="3">
        <v>0</v>
      </c>
      <c r="K29" s="3">
        <v>0</v>
      </c>
      <c r="L29" s="5">
        <f t="shared" si="1"/>
        <v>100</v>
      </c>
    </row>
    <row r="30" spans="2:12" ht="15.75" x14ac:dyDescent="0.25">
      <c r="B30" s="36">
        <f>+DATE(YEAR(B29),MONTH(B29)+1,1)</f>
        <v>45139</v>
      </c>
      <c r="C30" s="3">
        <v>4766</v>
      </c>
      <c r="D30" s="3">
        <v>158</v>
      </c>
      <c r="E30" s="3">
        <v>0</v>
      </c>
      <c r="F30" s="3">
        <v>3</v>
      </c>
      <c r="G30" s="10">
        <f t="shared" si="3"/>
        <v>4927</v>
      </c>
      <c r="H30" s="3">
        <v>129</v>
      </c>
      <c r="I30" s="3">
        <v>7</v>
      </c>
      <c r="J30" s="3">
        <v>0</v>
      </c>
      <c r="K30" s="3">
        <v>1</v>
      </c>
      <c r="L30" s="5">
        <f t="shared" si="1"/>
        <v>137</v>
      </c>
    </row>
    <row r="31" spans="2:12" ht="15.75" x14ac:dyDescent="0.25">
      <c r="B31" s="36">
        <f>+DATE(YEAR(B30),MONTH(B30)+1,1)</f>
        <v>45170</v>
      </c>
      <c r="C31" s="3">
        <v>4088</v>
      </c>
      <c r="D31" s="3">
        <v>131</v>
      </c>
      <c r="E31" s="3">
        <v>0</v>
      </c>
      <c r="F31" s="3">
        <v>0</v>
      </c>
      <c r="G31" s="10">
        <f t="shared" si="3"/>
        <v>4219</v>
      </c>
      <c r="H31" s="3">
        <v>117</v>
      </c>
      <c r="I31" s="3">
        <v>2</v>
      </c>
      <c r="J31" s="3">
        <v>0</v>
      </c>
      <c r="K31" s="3">
        <v>0</v>
      </c>
      <c r="L31" s="5">
        <f t="shared" si="1"/>
        <v>119</v>
      </c>
    </row>
    <row r="32" spans="2:12" ht="15.75" x14ac:dyDescent="0.25">
      <c r="B32" s="36">
        <f>+DATE(YEAR(B31),MONTH(B31)+1,1)</f>
        <v>45200</v>
      </c>
      <c r="C32" s="3">
        <v>4203</v>
      </c>
      <c r="D32" s="3">
        <v>97</v>
      </c>
      <c r="E32" s="3">
        <v>0</v>
      </c>
      <c r="F32" s="3">
        <v>0</v>
      </c>
      <c r="G32" s="10">
        <f t="shared" si="3"/>
        <v>4300</v>
      </c>
      <c r="H32" s="3">
        <v>110</v>
      </c>
      <c r="I32" s="3">
        <v>7</v>
      </c>
      <c r="J32" s="3">
        <v>0</v>
      </c>
      <c r="K32" s="3">
        <v>0</v>
      </c>
      <c r="L32" s="5">
        <f t="shared" si="1"/>
        <v>117</v>
      </c>
    </row>
    <row r="33" spans="2:15" ht="15.75" x14ac:dyDescent="0.25">
      <c r="B33" s="36">
        <f t="shared" ref="B33" si="4">+DATE(YEAR(B32),MONTH(B32)+1,1)</f>
        <v>45231</v>
      </c>
      <c r="C33" s="3">
        <v>4785</v>
      </c>
      <c r="D33" s="3">
        <v>173</v>
      </c>
      <c r="E33" s="3">
        <v>0</v>
      </c>
      <c r="F33" s="3">
        <v>1</v>
      </c>
      <c r="G33" s="10">
        <f t="shared" si="3"/>
        <v>4959</v>
      </c>
      <c r="H33" s="3">
        <v>126</v>
      </c>
      <c r="I33" s="3">
        <v>7</v>
      </c>
      <c r="J33" s="3">
        <v>0</v>
      </c>
      <c r="K33" s="3">
        <v>0</v>
      </c>
      <c r="L33" s="5">
        <f t="shared" si="1"/>
        <v>133</v>
      </c>
    </row>
    <row r="34" spans="2:15" ht="15.75" x14ac:dyDescent="0.25">
      <c r="B34" s="36">
        <f>+DATE(YEAR(B33),MONTH(B33)+1,1)</f>
        <v>45261</v>
      </c>
      <c r="C34" s="26">
        <v>3555</v>
      </c>
      <c r="D34" s="26">
        <v>114</v>
      </c>
      <c r="E34" s="26">
        <v>0</v>
      </c>
      <c r="F34" s="26">
        <v>0</v>
      </c>
      <c r="G34" s="10">
        <f t="shared" si="3"/>
        <v>3669</v>
      </c>
      <c r="H34" s="26">
        <v>162</v>
      </c>
      <c r="I34" s="26">
        <v>11</v>
      </c>
      <c r="J34" s="26">
        <v>0</v>
      </c>
      <c r="K34" s="26">
        <v>0</v>
      </c>
      <c r="L34" s="5">
        <f t="shared" si="1"/>
        <v>173</v>
      </c>
    </row>
    <row r="35" spans="2:15" ht="15.75" x14ac:dyDescent="0.25">
      <c r="B35" s="36">
        <f>+DATE(YEAR(B34),MONTH(B34)+1,1)</f>
        <v>45292</v>
      </c>
      <c r="C35" s="26">
        <v>2120</v>
      </c>
      <c r="D35" s="26">
        <v>71</v>
      </c>
      <c r="E35" s="26">
        <v>0</v>
      </c>
      <c r="F35" s="26">
        <v>0</v>
      </c>
      <c r="G35" s="10">
        <f>SUM(C35:F35)</f>
        <v>2191</v>
      </c>
      <c r="H35" s="26">
        <v>162</v>
      </c>
      <c r="I35" s="26">
        <v>9</v>
      </c>
      <c r="J35" s="26">
        <v>1</v>
      </c>
      <c r="K35" s="26">
        <v>0</v>
      </c>
      <c r="L35" s="5">
        <f t="shared" si="1"/>
        <v>172</v>
      </c>
    </row>
    <row r="36" spans="2:15" ht="15.75" x14ac:dyDescent="0.25">
      <c r="B36" s="36">
        <f>+DATE(YEAR(B35),MONTH(B35)+1,1)</f>
        <v>45323</v>
      </c>
      <c r="C36" s="26">
        <v>2512</v>
      </c>
      <c r="D36" s="26">
        <v>69</v>
      </c>
      <c r="E36" s="26">
        <v>0</v>
      </c>
      <c r="F36" s="26">
        <v>0</v>
      </c>
      <c r="G36" s="10">
        <f>SUM(C36:F36)</f>
        <v>2581</v>
      </c>
      <c r="H36" s="26">
        <v>309</v>
      </c>
      <c r="I36" s="26">
        <v>13</v>
      </c>
      <c r="J36" s="26">
        <v>0</v>
      </c>
      <c r="K36" s="26">
        <v>1</v>
      </c>
      <c r="L36" s="5">
        <f t="shared" si="1"/>
        <v>323</v>
      </c>
    </row>
    <row r="37" spans="2:15" ht="15.75" x14ac:dyDescent="0.25">
      <c r="B37" s="36">
        <f>+DATE(YEAR(B36),MONTH(B36)+1,1)</f>
        <v>45352</v>
      </c>
      <c r="C37" s="26">
        <v>2957</v>
      </c>
      <c r="D37" s="26">
        <v>76</v>
      </c>
      <c r="E37" s="26">
        <v>0</v>
      </c>
      <c r="F37" s="26">
        <v>1</v>
      </c>
      <c r="G37" s="10">
        <f>SUM(C37:F37)</f>
        <v>3034</v>
      </c>
      <c r="H37" s="26">
        <v>225</v>
      </c>
      <c r="I37" s="26">
        <v>8</v>
      </c>
      <c r="J37" s="26">
        <v>0</v>
      </c>
      <c r="K37" s="26">
        <v>1</v>
      </c>
      <c r="L37" s="5">
        <f t="shared" si="1"/>
        <v>234</v>
      </c>
      <c r="O37" s="32"/>
    </row>
  </sheetData>
  <pageMargins left="0.7" right="0.7" top="0.75" bottom="0.75" header="0.3" footer="0.3"/>
  <ignoredErrors>
    <ignoredError sqref="G5:G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</vt:lpstr>
      <vt:lpstr>Quarterly</vt:lpstr>
      <vt:lpstr>Graphics</vt:lpstr>
      <vt:lpstr>Customer Exchange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Cruz de Jesús</dc:creator>
  <cp:lastModifiedBy>Maribel Cruz de Jesús</cp:lastModifiedBy>
  <dcterms:created xsi:type="dcterms:W3CDTF">1900-01-01T04:00:00Z</dcterms:created>
  <dcterms:modified xsi:type="dcterms:W3CDTF">2025-08-21T11:31:23Z</dcterms:modified>
</cp:coreProperties>
</file>