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1"/>
  <workbookPr defaultThemeVersion="166925"/>
  <mc:AlternateContent xmlns:mc="http://schemas.openxmlformats.org/markup-compatibility/2006">
    <mc:Choice Requires="x15">
      <x15ac:absPath xmlns:x15ac="http://schemas.microsoft.com/office/spreadsheetml/2010/11/ac" url="https://quantaservices.sharepoint.com/sites/LUMA/REG/DepartmentWorkspace/FY 2025/4._Reporting/Annual Report/"/>
    </mc:Choice>
  </mc:AlternateContent>
  <xr:revisionPtr revIDLastSave="3585" documentId="8_{B5C58299-6DFE-4A66-8886-0E176132F490}" xr6:coauthVersionLast="47" xr6:coauthVersionMax="47" xr10:uidLastSave="{99122762-BAA1-410A-9724-F051CDF2E119}"/>
  <bookViews>
    <workbookView xWindow="-108" yWindow="-108" windowWidth="23256" windowHeight="12456" xr2:uid="{DFD640AD-F899-4FBA-876C-D429800AF80C}"/>
  </bookViews>
  <sheets>
    <sheet name="Summary" sheetId="2" r:id="rId1"/>
    <sheet name="T&amp;D Op Exp-Total" sheetId="3" r:id="rId2"/>
    <sheet name="T&amp;D Op Exp - CE" sheetId="4" r:id="rId3"/>
    <sheet name="T&amp;D Op Exp - Ops" sheetId="5" r:id="rId4"/>
    <sheet name="T&amp;D Op Exp - UT" sheetId="6" r:id="rId5"/>
    <sheet name="S" sheetId="51" state="veryHidden" r:id="rId6"/>
    <sheet name="T&amp;D Op Exp - SS" sheetId="7" r:id="rId7"/>
    <sheet name="Shared Services" sheetId="48" r:id="rId8"/>
    <sheet name="Impr. Portfolio Summary - YTD" sheetId="39" r:id="rId9"/>
    <sheet name="Imp Port - Capital" sheetId="8" r:id="rId10"/>
    <sheet name="A216810396964DCDB399904ED81BA8E" sheetId="50" state="veryHidden" r:id="rId11"/>
    <sheet name="CX Portfolio Summary" sheetId="40" r:id="rId12"/>
    <sheet name="Dx Portfolio Summary" sheetId="41" r:id="rId13"/>
    <sheet name="Tx Portfolio Summary" sheetId="42" r:id="rId14"/>
    <sheet name="Sub Portfolio Summary" sheetId="43" r:id="rId15"/>
    <sheet name="CC&amp;B Portfolio Summary" sheetId="44" r:id="rId16"/>
    <sheet name="Enab Portfolio Summary" sheetId="45" r:id="rId17"/>
    <sheet name="SS Portfolio Summary" sheetId="47" r:id="rId18"/>
  </sheets>
  <definedNames>
    <definedName name="_xlnm._FilterDatabase" localSheetId="10" hidden="1">A216810396964DCDB399904ED81BA8E!$A$1:$D$1</definedName>
    <definedName name="CIQWBGuid" hidden="1">"LUMA Q322 Schedules_Working Version.xlsx"</definedName>
    <definedName name="_xlnm.Print_Area" localSheetId="15">'CC&amp;B Portfolio Summary'!$A$1:$I$33</definedName>
    <definedName name="_xlnm.Print_Area" localSheetId="11">'CX Portfolio Summary'!$A$1:$I$28</definedName>
    <definedName name="_xlnm.Print_Area" localSheetId="12">'Dx Portfolio Summary'!$A$1:$I$34</definedName>
    <definedName name="_xlnm.Print_Area" localSheetId="16">'Enab Portfolio Summary'!$A$1:$I$44</definedName>
    <definedName name="_xlnm.Print_Area" localSheetId="9">'Imp Port - Capital'!$A$1:$P$25</definedName>
    <definedName name="_xlnm.Print_Area" localSheetId="8">'Impr. Portfolio Summary - YTD'!$A$1:$I$20</definedName>
    <definedName name="_xlnm.Print_Area" localSheetId="7">'Shared Services'!$A$1:$J$22</definedName>
    <definedName name="_xlnm.Print_Area" localSheetId="17">'SS Portfolio Summary'!$A$1:$I$43</definedName>
    <definedName name="_xlnm.Print_Area" localSheetId="14">'Sub Portfolio Summary'!$A$1:$I$28</definedName>
    <definedName name="_xlnm.Print_Area" localSheetId="0">Summary!$A$1:$J$23</definedName>
    <definedName name="_xlnm.Print_Area" localSheetId="2">'T&amp;D Op Exp - CE'!$A$1:$J$30</definedName>
    <definedName name="_xlnm.Print_Area" localSheetId="3">'T&amp;D Op Exp - Ops'!$A$1:$J$30</definedName>
    <definedName name="_xlnm.Print_Area" localSheetId="6">'T&amp;D Op Exp - SS'!$A$1:$J$30</definedName>
    <definedName name="_xlnm.Print_Area" localSheetId="4">'T&amp;D Op Exp - UT'!$A$1:$J$30</definedName>
    <definedName name="_xlnm.Print_Area" localSheetId="1">'T&amp;D Op Exp-Total'!$A$1:$J$32</definedName>
    <definedName name="_xlnm.Print_Area" localSheetId="13">'Tx Portfolio Summary'!$A$1:$I$34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8" l="1"/>
  <c r="E9" i="4"/>
  <c r="F22" i="6"/>
  <c r="E22" i="6"/>
  <c r="F22" i="7"/>
  <c r="E22" i="7"/>
  <c r="E9" i="7"/>
  <c r="E24" i="7" s="1"/>
  <c r="H15" i="48"/>
  <c r="F15" i="48"/>
  <c r="G15" i="48"/>
  <c r="E15" i="48"/>
  <c r="H13" i="48"/>
  <c r="G13" i="48"/>
  <c r="F13" i="48"/>
  <c r="E13" i="48"/>
  <c r="G22" i="43"/>
  <c r="F22" i="43"/>
  <c r="E22" i="43"/>
  <c r="D22" i="43"/>
  <c r="G27" i="44"/>
  <c r="F27" i="44"/>
  <c r="E27" i="44"/>
  <c r="D27" i="44"/>
  <c r="G37" i="45"/>
  <c r="F37" i="45"/>
  <c r="E37" i="45"/>
  <c r="D37" i="45"/>
  <c r="E37" i="47"/>
  <c r="D37" i="47"/>
  <c r="G37" i="47"/>
  <c r="F32" i="45"/>
  <c r="F27" i="45"/>
  <c r="F37" i="47"/>
  <c r="F32" i="47"/>
  <c r="F27" i="47"/>
  <c r="F22" i="47" l="1"/>
  <c r="F17" i="47"/>
  <c r="F12" i="47"/>
  <c r="F7" i="47"/>
  <c r="F22" i="45"/>
  <c r="F17" i="45"/>
  <c r="F12" i="45"/>
  <c r="F7" i="45"/>
  <c r="F22" i="44"/>
  <c r="F7" i="44"/>
  <c r="F12" i="44"/>
  <c r="F17" i="44"/>
  <c r="F17" i="43"/>
  <c r="F12" i="43"/>
  <c r="F7" i="43"/>
  <c r="F17" i="8"/>
  <c r="G8" i="48"/>
  <c r="G9" i="48"/>
  <c r="G10" i="48"/>
  <c r="G11" i="48"/>
  <c r="G12" i="48"/>
  <c r="G7" i="48"/>
  <c r="G12" i="7"/>
  <c r="G13" i="7"/>
  <c r="G14" i="7"/>
  <c r="G15" i="7"/>
  <c r="G16" i="7"/>
  <c r="G17" i="7"/>
  <c r="G18" i="7"/>
  <c r="G19" i="7"/>
  <c r="G20" i="7"/>
  <c r="G21" i="7"/>
  <c r="G11" i="7"/>
  <c r="G8" i="7"/>
  <c r="G12" i="6"/>
  <c r="G13" i="6"/>
  <c r="G14" i="6"/>
  <c r="G15" i="6"/>
  <c r="G16" i="6"/>
  <c r="G17" i="6"/>
  <c r="G18" i="6"/>
  <c r="G19" i="6"/>
  <c r="G20" i="6"/>
  <c r="G21" i="6"/>
  <c r="G11" i="6"/>
  <c r="G8" i="6"/>
  <c r="G12" i="5"/>
  <c r="G13" i="5"/>
  <c r="G14" i="5"/>
  <c r="G15" i="5"/>
  <c r="G16" i="5"/>
  <c r="G17" i="5"/>
  <c r="G18" i="5"/>
  <c r="G19" i="5"/>
  <c r="G20" i="5"/>
  <c r="G21" i="5"/>
  <c r="G11" i="5"/>
  <c r="G8" i="5"/>
  <c r="G12" i="4"/>
  <c r="G13" i="4"/>
  <c r="G14" i="4"/>
  <c r="G15" i="4"/>
  <c r="G16" i="4"/>
  <c r="G17" i="4"/>
  <c r="G18" i="4"/>
  <c r="G19" i="4"/>
  <c r="G20" i="4"/>
  <c r="G21" i="4"/>
  <c r="G11" i="4"/>
  <c r="G8" i="4"/>
  <c r="G22" i="7" l="1"/>
  <c r="H22" i="7" s="1"/>
  <c r="G22" i="6"/>
  <c r="H22" i="6" s="1"/>
  <c r="F20" i="3"/>
  <c r="F19" i="3"/>
  <c r="F18" i="3"/>
  <c r="F17" i="3"/>
  <c r="F16" i="3"/>
  <c r="F15" i="3"/>
  <c r="F14" i="3"/>
  <c r="F13" i="3"/>
  <c r="F12" i="3"/>
  <c r="F11" i="3"/>
  <c r="F10" i="3"/>
  <c r="F7" i="3"/>
  <c r="L7" i="8"/>
  <c r="L8" i="8"/>
  <c r="L9" i="8"/>
  <c r="L10" i="8"/>
  <c r="L11" i="8"/>
  <c r="L12" i="8"/>
  <c r="L13" i="8"/>
  <c r="E13" i="8"/>
  <c r="E12" i="8"/>
  <c r="E11" i="8"/>
  <c r="E10" i="8"/>
  <c r="E9" i="8"/>
  <c r="E8" i="8"/>
  <c r="E7" i="8"/>
  <c r="E17" i="40"/>
  <c r="D17" i="40"/>
  <c r="E12" i="40"/>
  <c r="D12" i="40"/>
  <c r="F12" i="40" s="1"/>
  <c r="E7" i="40"/>
  <c r="D7" i="40"/>
  <c r="F7" i="40" s="1"/>
  <c r="D22" i="40" l="1"/>
  <c r="F22" i="40" s="1"/>
  <c r="G22" i="40" s="1"/>
  <c r="F17" i="40"/>
  <c r="E22" i="40"/>
  <c r="L14" i="8"/>
  <c r="E14" i="8"/>
  <c r="E7" i="39"/>
  <c r="E11" i="3"/>
  <c r="G11" i="3" s="1"/>
  <c r="E12" i="3"/>
  <c r="G12" i="3" s="1"/>
  <c r="E13" i="3"/>
  <c r="G13" i="3" s="1"/>
  <c r="E14" i="3"/>
  <c r="G14" i="3" s="1"/>
  <c r="E15" i="3"/>
  <c r="G15" i="3" s="1"/>
  <c r="E16" i="3"/>
  <c r="G16" i="3" s="1"/>
  <c r="E17" i="3"/>
  <c r="G17" i="3" s="1"/>
  <c r="E18" i="3"/>
  <c r="G18" i="3" s="1"/>
  <c r="E19" i="3"/>
  <c r="G19" i="3" s="1"/>
  <c r="E20" i="3"/>
  <c r="G20" i="3" s="1"/>
  <c r="E10" i="3"/>
  <c r="G10" i="3" s="1"/>
  <c r="G21" i="3" l="1"/>
  <c r="E22" i="44"/>
  <c r="E27" i="47" l="1"/>
  <c r="E32" i="47"/>
  <c r="E22" i="47"/>
  <c r="E17" i="47"/>
  <c r="E12" i="47"/>
  <c r="E7" i="47"/>
  <c r="E32" i="45"/>
  <c r="E27" i="45"/>
  <c r="E22" i="45"/>
  <c r="E17" i="45"/>
  <c r="E12" i="45"/>
  <c r="E7" i="45"/>
  <c r="E17" i="44"/>
  <c r="E12" i="44"/>
  <c r="E7" i="44"/>
  <c r="E17" i="43"/>
  <c r="E12" i="43"/>
  <c r="E7" i="43"/>
  <c r="E22" i="42"/>
  <c r="E17" i="42"/>
  <c r="E12" i="42"/>
  <c r="E7" i="42"/>
  <c r="E22" i="41"/>
  <c r="E17" i="41"/>
  <c r="E12" i="41"/>
  <c r="E7" i="41"/>
  <c r="E27" i="41" s="1"/>
  <c r="F9" i="7"/>
  <c r="F9" i="6"/>
  <c r="F24" i="6" s="1"/>
  <c r="F22" i="5"/>
  <c r="F9" i="5"/>
  <c r="F22" i="4"/>
  <c r="F9" i="4"/>
  <c r="F8" i="3"/>
  <c r="F21" i="3"/>
  <c r="D7" i="42"/>
  <c r="D13" i="8"/>
  <c r="F13" i="8" s="1"/>
  <c r="K13" i="8"/>
  <c r="M13" i="8" s="1"/>
  <c r="D27" i="47"/>
  <c r="D10" i="8"/>
  <c r="F10" i="8" s="1"/>
  <c r="D17" i="41"/>
  <c r="F17" i="41" s="1"/>
  <c r="D22" i="41"/>
  <c r="F22" i="41" s="1"/>
  <c r="D7" i="8"/>
  <c r="F7" i="8" s="1"/>
  <c r="D8" i="8"/>
  <c r="F8" i="8" s="1"/>
  <c r="D9" i="8"/>
  <c r="D11" i="8"/>
  <c r="F11" i="8" s="1"/>
  <c r="D12" i="8"/>
  <c r="F12" i="8" s="1"/>
  <c r="E27" i="42" l="1"/>
  <c r="F7" i="42"/>
  <c r="F9" i="8"/>
  <c r="F14" i="8" s="1"/>
  <c r="D14" i="8"/>
  <c r="D18" i="8" s="1"/>
  <c r="E12" i="2" s="1"/>
  <c r="E12" i="39"/>
  <c r="E8" i="39"/>
  <c r="E9" i="39"/>
  <c r="E10" i="39"/>
  <c r="E11" i="39"/>
  <c r="E13" i="39"/>
  <c r="L18" i="8"/>
  <c r="F23" i="3"/>
  <c r="F26" i="3" s="1"/>
  <c r="F7" i="2" s="1"/>
  <c r="F24" i="7"/>
  <c r="G24" i="7" s="1"/>
  <c r="H24" i="7" s="1"/>
  <c r="F24" i="4"/>
  <c r="F24" i="5"/>
  <c r="E14" i="39" l="1"/>
  <c r="G14" i="8"/>
  <c r="F8" i="2"/>
  <c r="F9" i="2" s="1"/>
  <c r="E18" i="8"/>
  <c r="F12" i="2" l="1"/>
  <c r="E14" i="48" l="1"/>
  <c r="G14" i="48" s="1"/>
  <c r="K12" i="8" l="1"/>
  <c r="M12" i="8" s="1"/>
  <c r="D12" i="45"/>
  <c r="K10" i="8"/>
  <c r="M10" i="8" s="1"/>
  <c r="D27" i="45"/>
  <c r="E22" i="5" l="1"/>
  <c r="K8" i="8" l="1"/>
  <c r="M8" i="8" s="1"/>
  <c r="K9" i="8"/>
  <c r="K11" i="8"/>
  <c r="M11" i="8" s="1"/>
  <c r="M9" i="8" l="1"/>
  <c r="D22" i="47"/>
  <c r="D32" i="47" l="1"/>
  <c r="D12" i="47"/>
  <c r="D17" i="47"/>
  <c r="D7" i="47"/>
  <c r="D32" i="45"/>
  <c r="D22" i="44"/>
  <c r="D12" i="44"/>
  <c r="D7" i="44"/>
  <c r="D22" i="45"/>
  <c r="D17" i="45"/>
  <c r="D7" i="45"/>
  <c r="D17" i="44"/>
  <c r="D17" i="43"/>
  <c r="D12" i="43"/>
  <c r="D7" i="43"/>
  <c r="D22" i="42"/>
  <c r="F22" i="42" s="1"/>
  <c r="D17" i="42"/>
  <c r="F17" i="42" s="1"/>
  <c r="D12" i="42"/>
  <c r="F12" i="42" l="1"/>
  <c r="D27" i="42"/>
  <c r="F27" i="42" s="1"/>
  <c r="G27" i="42" s="1"/>
  <c r="D11" i="39"/>
  <c r="F11" i="39" s="1"/>
  <c r="G11" i="39" s="1"/>
  <c r="D10" i="39"/>
  <c r="F10" i="39" s="1"/>
  <c r="G10" i="39" s="1"/>
  <c r="D9" i="39"/>
  <c r="D12" i="39"/>
  <c r="F12" i="39" s="1"/>
  <c r="G12" i="39" s="1"/>
  <c r="D12" i="41"/>
  <c r="F12" i="41" s="1"/>
  <c r="D7" i="41"/>
  <c r="D27" i="41" l="1"/>
  <c r="F27" i="41" s="1"/>
  <c r="G27" i="41" s="1"/>
  <c r="F7" i="41"/>
  <c r="F9" i="39"/>
  <c r="G9" i="39" s="1"/>
  <c r="D13" i="39"/>
  <c r="F13" i="39" s="1"/>
  <c r="G13" i="39" s="1"/>
  <c r="D8" i="39" l="1"/>
  <c r="G9" i="5"/>
  <c r="F8" i="39" l="1"/>
  <c r="G8" i="39" s="1"/>
  <c r="F18" i="8"/>
  <c r="E7" i="3" l="1"/>
  <c r="E8" i="3" l="1"/>
  <c r="G7" i="3"/>
  <c r="E21" i="3"/>
  <c r="H21" i="3" s="1"/>
  <c r="E23" i="3" l="1"/>
  <c r="G8" i="3"/>
  <c r="H8" i="3" s="1"/>
  <c r="E24" i="3" l="1"/>
  <c r="G23" i="3"/>
  <c r="G9" i="4"/>
  <c r="H9" i="4" s="1"/>
  <c r="E22" i="4"/>
  <c r="E24" i="4" s="1"/>
  <c r="E26" i="3" l="1"/>
  <c r="G24" i="3"/>
  <c r="G26" i="3" s="1"/>
  <c r="H26" i="3" s="1"/>
  <c r="H23" i="3"/>
  <c r="G22" i="4"/>
  <c r="H22" i="4" s="1"/>
  <c r="G24" i="4" l="1"/>
  <c r="H24" i="4" s="1"/>
  <c r="G22" i="5" l="1"/>
  <c r="H22" i="5" s="1"/>
  <c r="G9" i="6"/>
  <c r="G9" i="7"/>
  <c r="H9" i="7" s="1"/>
  <c r="B11" i="7"/>
  <c r="B12" i="7" s="1"/>
  <c r="B13" i="7" s="1"/>
  <c r="B14" i="7" s="1"/>
  <c r="B15" i="7" s="1"/>
  <c r="B16" i="7" s="1"/>
  <c r="B17" i="7" s="1"/>
  <c r="B18" i="7" s="1"/>
  <c r="B19" i="7" s="1"/>
  <c r="B20" i="7" s="1"/>
  <c r="B11" i="6"/>
  <c r="B12" i="6" s="1"/>
  <c r="B13" i="6" s="1"/>
  <c r="B14" i="6" s="1"/>
  <c r="B15" i="6" s="1"/>
  <c r="B16" i="6" s="1"/>
  <c r="B17" i="6" s="1"/>
  <c r="B18" i="6" s="1"/>
  <c r="B19" i="6" s="1"/>
  <c r="B20" i="6" s="1"/>
  <c r="E9" i="6"/>
  <c r="E24" i="6" s="1"/>
  <c r="B11" i="5"/>
  <c r="B12" i="5" s="1"/>
  <c r="B13" i="5" s="1"/>
  <c r="B14" i="5" s="1"/>
  <c r="B15" i="5" s="1"/>
  <c r="B16" i="5" s="1"/>
  <c r="B17" i="5" s="1"/>
  <c r="E9" i="5"/>
  <c r="B11" i="4"/>
  <c r="B12" i="4" s="1"/>
  <c r="B13" i="4" s="1"/>
  <c r="B14" i="4" s="1"/>
  <c r="B15" i="4" s="1"/>
  <c r="B16" i="4" s="1"/>
  <c r="B17" i="4" s="1"/>
  <c r="B18" i="4" s="1"/>
  <c r="B19" i="4" s="1"/>
  <c r="B20" i="4" s="1"/>
  <c r="B10" i="3"/>
  <c r="B11" i="3" s="1"/>
  <c r="B12" i="3" s="1"/>
  <c r="B13" i="3" s="1"/>
  <c r="B14" i="3" s="1"/>
  <c r="B15" i="3" s="1"/>
  <c r="B16" i="3" s="1"/>
  <c r="B17" i="3" s="1"/>
  <c r="B18" i="3" s="1"/>
  <c r="B19" i="3" s="1"/>
  <c r="H9" i="6" l="1"/>
  <c r="G24" i="6"/>
  <c r="H24" i="6" s="1"/>
  <c r="E24" i="5"/>
  <c r="H9" i="5"/>
  <c r="B21" i="6"/>
  <c r="B22" i="6" s="1"/>
  <c r="B24" i="6" s="1"/>
  <c r="B18" i="5"/>
  <c r="B19" i="5" s="1"/>
  <c r="B20" i="5" s="1"/>
  <c r="B21" i="5" s="1"/>
  <c r="B22" i="5" s="1"/>
  <c r="B24" i="5" s="1"/>
  <c r="B21" i="4"/>
  <c r="B22" i="4" s="1"/>
  <c r="B24" i="4" s="1"/>
  <c r="B20" i="3"/>
  <c r="B21" i="3" s="1"/>
  <c r="B23" i="3" s="1"/>
  <c r="B24" i="3" s="1"/>
  <c r="B26" i="3" s="1"/>
  <c r="B21" i="7"/>
  <c r="B22" i="7" s="1"/>
  <c r="B24" i="7" s="1"/>
  <c r="G24" i="5"/>
  <c r="H24" i="5" s="1"/>
  <c r="E7" i="2" l="1"/>
  <c r="G7" i="2" s="1"/>
  <c r="G12" i="2" l="1"/>
  <c r="H12" i="2" s="1"/>
  <c r="G18" i="8"/>
  <c r="D7" i="39"/>
  <c r="D14" i="39" s="1"/>
  <c r="F14" i="39" s="1"/>
  <c r="G14" i="39" s="1"/>
  <c r="K7" i="8"/>
  <c r="K14" i="8" s="1"/>
  <c r="K17" i="8" l="1"/>
  <c r="K18" i="8" s="1"/>
  <c r="M7" i="8"/>
  <c r="M14" i="8" s="1"/>
  <c r="N14" i="8" s="1"/>
  <c r="F7" i="39"/>
  <c r="G7" i="39" s="1"/>
  <c r="E8" i="2" l="1"/>
  <c r="E9" i="2" s="1"/>
  <c r="G9" i="2" s="1"/>
  <c r="H9" i="2" s="1"/>
  <c r="M17" i="8"/>
  <c r="M18" i="8" s="1"/>
  <c r="N18" i="8" s="1"/>
  <c r="G8" i="2" l="1"/>
</calcChain>
</file>

<file path=xl/sharedStrings.xml><?xml version="1.0" encoding="utf-8"?>
<sst xmlns="http://schemas.openxmlformats.org/spreadsheetml/2006/main" count="482" uniqueCount="147">
  <si>
    <r>
      <t xml:space="preserve">FY2025 Budgets to Actuals Summary </t>
    </r>
    <r>
      <rPr>
        <b/>
        <vertAlign val="superscript"/>
        <sz val="14"/>
        <color rgb="FF000000"/>
        <rFont val="Arial"/>
        <family val="2"/>
      </rPr>
      <t>2</t>
    </r>
  </si>
  <si>
    <t>($ in millions)</t>
  </si>
  <si>
    <r>
      <t>FY2025 Budget</t>
    </r>
    <r>
      <rPr>
        <b/>
        <vertAlign val="superscript"/>
        <sz val="10"/>
        <rFont val="Arial"/>
        <family val="2"/>
      </rPr>
      <t>3,4</t>
    </r>
  </si>
  <si>
    <r>
      <t>FY2025  Actuals</t>
    </r>
    <r>
      <rPr>
        <b/>
        <vertAlign val="superscript"/>
        <sz val="10"/>
        <rFont val="Arial"/>
        <family val="2"/>
      </rPr>
      <t>4</t>
    </r>
  </si>
  <si>
    <r>
      <t>Variance ($)</t>
    </r>
    <r>
      <rPr>
        <vertAlign val="superscript"/>
        <sz val="10"/>
        <rFont val="Arial"/>
        <family val="2"/>
      </rPr>
      <t>4</t>
    </r>
  </si>
  <si>
    <t>Variance (%)</t>
  </si>
  <si>
    <t>Transmission &amp; Distribution</t>
  </si>
  <si>
    <t>Operating Expenditures</t>
  </si>
  <si>
    <t>Non-Federally Funded Capital Expenditures</t>
  </si>
  <si>
    <r>
      <t>Subtotal</t>
    </r>
    <r>
      <rPr>
        <b/>
        <vertAlign val="superscript"/>
        <sz val="11"/>
        <color theme="1"/>
        <rFont val="Arial"/>
        <family val="2"/>
      </rPr>
      <t>4</t>
    </r>
  </si>
  <si>
    <r>
      <t>Energy Efficiency Programs</t>
    </r>
    <r>
      <rPr>
        <b/>
        <vertAlign val="superscript"/>
        <sz val="11"/>
        <rFont val="Arial"/>
        <family val="2"/>
      </rPr>
      <t>5</t>
    </r>
  </si>
  <si>
    <r>
      <t>Federally Funded Expenditures</t>
    </r>
    <r>
      <rPr>
        <b/>
        <vertAlign val="superscript"/>
        <sz val="11"/>
        <color rgb="FF000000"/>
        <rFont val="Arial"/>
        <family val="2"/>
      </rPr>
      <t>6</t>
    </r>
  </si>
  <si>
    <t>Note:</t>
  </si>
  <si>
    <t xml:space="preserve">Numbers in this report reflect PREB’s June 10, 2025, budget amendment approval. </t>
  </si>
  <si>
    <t xml:space="preserve"> FY2025 Budget figures above include a 2% reserve for excess expenditures.</t>
  </si>
  <si>
    <t xml:space="preserve">Figures in all tables have been rounded. </t>
  </si>
  <si>
    <t>On October 23, 2024, PREB approved LUMA’s request to rollover unspent Energy Efficiency (EE) program funds from FY2024 to increase the FY2025 programmatic budget. The total funding for EE in FY2025 was $19.5 million, $13.7 million from the EE rider, and $5.8 million from the FY2024 rollover. LUMA spent the O&amp;M budget rolled over from FY2024; any further expenditures will be covered by the EE rider. For more information, please refer to Case No. NEPR-MI-2022-0001.</t>
  </si>
  <si>
    <t xml:space="preserve">Federally Funded Expenditures include Capital and General &amp; Administrative charges. </t>
  </si>
  <si>
    <t>Transmission &amp; Distribution Operating Expenditures</t>
  </si>
  <si>
    <t xml:space="preserve"> </t>
  </si>
  <si>
    <r>
      <t>FY2025 Budget</t>
    </r>
    <r>
      <rPr>
        <b/>
        <vertAlign val="superscript"/>
        <sz val="10"/>
        <rFont val="Arial"/>
        <family val="2"/>
      </rPr>
      <t>4</t>
    </r>
  </si>
  <si>
    <r>
      <t>FY2025 Actuals</t>
    </r>
    <r>
      <rPr>
        <b/>
        <vertAlign val="superscript"/>
        <sz val="10"/>
        <rFont val="Arial"/>
        <family val="2"/>
      </rPr>
      <t>4</t>
    </r>
  </si>
  <si>
    <r>
      <t>Variance ($)</t>
    </r>
    <r>
      <rPr>
        <b/>
        <vertAlign val="superscript"/>
        <sz val="10"/>
        <rFont val="Arial"/>
        <family val="2"/>
      </rPr>
      <t>4</t>
    </r>
  </si>
  <si>
    <t>Labor</t>
  </si>
  <si>
    <t>Salaries, Wages and Benefits</t>
  </si>
  <si>
    <t xml:space="preserve">Total Labor </t>
  </si>
  <si>
    <t>Non-Labor</t>
  </si>
  <si>
    <t>Materials &amp; Supplies</t>
  </si>
  <si>
    <t>Transportation, Per Diem, and Mileage</t>
  </si>
  <si>
    <t>Property &amp; Casualty Insurance</t>
  </si>
  <si>
    <t>Security</t>
  </si>
  <si>
    <t>IT Service Agreements</t>
  </si>
  <si>
    <t>Utilities &amp; Rents</t>
  </si>
  <si>
    <t>Legal Services</t>
  </si>
  <si>
    <t>Communications Expenses</t>
  </si>
  <si>
    <t>Professional &amp; Technical Outsourced Services</t>
  </si>
  <si>
    <t>Vegetation Management</t>
  </si>
  <si>
    <t>Other Miscellaneous Expenses</t>
  </si>
  <si>
    <t>Total Non-Labor / Other Operating Expense</t>
  </si>
  <si>
    <t>Subtotal</t>
  </si>
  <si>
    <t>2% Reserve for Excess Expenditures</t>
  </si>
  <si>
    <t>Total Operating Expenditures</t>
  </si>
  <si>
    <t>Transmission &amp; Distribution Operating Expenditures Customer Experience</t>
  </si>
  <si>
    <t>Customer Experience</t>
  </si>
  <si>
    <t>Total Operating Expense</t>
  </si>
  <si>
    <t>Transmission &amp; Distribution Operating Expenditures Operations</t>
  </si>
  <si>
    <t>Operations</t>
  </si>
  <si>
    <r>
      <t>Professional &amp; Technical Outsourced Services</t>
    </r>
    <r>
      <rPr>
        <vertAlign val="superscript"/>
        <sz val="11"/>
        <color theme="1"/>
        <rFont val="Arial"/>
        <family val="2"/>
      </rPr>
      <t>8</t>
    </r>
  </si>
  <si>
    <t xml:space="preserve">Other Miscellaneous Expense </t>
  </si>
  <si>
    <t>Transmission &amp; Distribution Operating Expenditures   Utility Transformation</t>
  </si>
  <si>
    <t>Utility Transformation</t>
  </si>
  <si>
    <r>
      <t>Transportation, Per Diem, and Mileage</t>
    </r>
    <r>
      <rPr>
        <vertAlign val="superscript"/>
        <sz val="11"/>
        <color theme="1"/>
        <rFont val="Arial"/>
        <family val="2"/>
      </rPr>
      <t>12</t>
    </r>
  </si>
  <si>
    <t>Sheet Name</t>
  </si>
  <si>
    <t>Start Cell</t>
  </si>
  <si>
    <t>End Cell</t>
  </si>
  <si>
    <t>BusinessArea Name</t>
  </si>
  <si>
    <t>ReportGroup Name</t>
  </si>
  <si>
    <t>Report Name</t>
  </si>
  <si>
    <t>Parameters</t>
  </si>
  <si>
    <t>Rows</t>
  </si>
  <si>
    <t>User Id</t>
  </si>
  <si>
    <t>BusinessArea Id</t>
  </si>
  <si>
    <t>ReportGroup Id</t>
  </si>
  <si>
    <t>Report Id</t>
  </si>
  <si>
    <t>Headers</t>
  </si>
  <si>
    <t>Pivot Sheet Name Ref</t>
  </si>
  <si>
    <t>Sheet Name Ref</t>
  </si>
  <si>
    <t>Process Id</t>
  </si>
  <si>
    <t>Splash SessionID</t>
  </si>
  <si>
    <t>Status</t>
  </si>
  <si>
    <t>Pivot Sheet Name</t>
  </si>
  <si>
    <t>Old ProcessId</t>
  </si>
  <si>
    <t>ColumnsCount</t>
  </si>
  <si>
    <t>Download Time</t>
  </si>
  <si>
    <t>Error Message</t>
  </si>
  <si>
    <t>MandatoryParameters</t>
  </si>
  <si>
    <t>Json ParameterString</t>
  </si>
  <si>
    <t>StartTime</t>
  </si>
  <si>
    <t>EndTime</t>
  </si>
  <si>
    <t>UserGroup ID</t>
  </si>
  <si>
    <t>IsModifyReport</t>
  </si>
  <si>
    <t>Modify Report JSON</t>
  </si>
  <si>
    <t>Display Title</t>
  </si>
  <si>
    <t>Responsibility Name</t>
  </si>
  <si>
    <t>OCRunType</t>
  </si>
  <si>
    <t>OcTrialConnectionId</t>
  </si>
  <si>
    <t>Transmission &amp; Distribution Operating Expenditures Support Services</t>
  </si>
  <si>
    <t>Support Services</t>
  </si>
  <si>
    <t>Shared Services</t>
  </si>
  <si>
    <t xml:space="preserve">Other </t>
  </si>
  <si>
    <t>Shared Services Total</t>
  </si>
  <si>
    <t>Improvement Portfolio Summary</t>
  </si>
  <si>
    <t>Portfolio</t>
  </si>
  <si>
    <t>Distribution</t>
  </si>
  <si>
    <t>Transmission</t>
  </si>
  <si>
    <t>Substation</t>
  </si>
  <si>
    <t>Control Center &amp; Buildings</t>
  </si>
  <si>
    <t>Enabling</t>
  </si>
  <si>
    <t>Total</t>
  </si>
  <si>
    <t>Improvement Portfolios - Total Capital Expenditures</t>
  </si>
  <si>
    <r>
      <t>Federally Funded Capital</t>
    </r>
    <r>
      <rPr>
        <b/>
        <vertAlign val="superscript"/>
        <sz val="11"/>
        <color theme="1"/>
        <rFont val="Arial"/>
        <family val="2"/>
      </rPr>
      <t>1</t>
    </r>
  </si>
  <si>
    <r>
      <t>Non-Federally Funded Capital</t>
    </r>
    <r>
      <rPr>
        <b/>
        <vertAlign val="superscript"/>
        <sz val="11"/>
        <color theme="1"/>
        <rFont val="Arial"/>
        <family val="2"/>
      </rPr>
      <t>1</t>
    </r>
  </si>
  <si>
    <t>Improvement Portfolio</t>
  </si>
  <si>
    <t>Substations</t>
  </si>
  <si>
    <t>Other</t>
  </si>
  <si>
    <t>Total Capital Expenditures</t>
  </si>
  <si>
    <t>Address</t>
  </si>
  <si>
    <t>ValueType</t>
  </si>
  <si>
    <t>Value</t>
  </si>
  <si>
    <t>ConnectionName</t>
  </si>
  <si>
    <t>Customer Experience Improvement Portfolio Summary</t>
  </si>
  <si>
    <t>Program</t>
  </si>
  <si>
    <t>Distribution Streetlighting</t>
  </si>
  <si>
    <t>Federally Funded</t>
  </si>
  <si>
    <t>Non-Federally Funded</t>
  </si>
  <si>
    <t>OpEx</t>
  </si>
  <si>
    <t>SRP</t>
  </si>
  <si>
    <t>AMI Implementation Program</t>
  </si>
  <si>
    <t>Programs &lt;5% of Portfolio Total</t>
  </si>
  <si>
    <t>Distribution Improvement Portfolio Summary</t>
  </si>
  <si>
    <t>Distribution Line Rebuild</t>
  </si>
  <si>
    <t xml:space="preserve">Distribution Automation </t>
  </si>
  <si>
    <t>Distribution Pole &amp; Conductor Repair</t>
  </si>
  <si>
    <t>Transmission Improvement Portfolio Summary</t>
  </si>
  <si>
    <t xml:space="preserve">Transmission Line Rebuild </t>
  </si>
  <si>
    <t xml:space="preserve">Transmission Priority Pole Replacements </t>
  </si>
  <si>
    <t>IT OT Telecom Systems &amp; Network</t>
  </si>
  <si>
    <t>Substation Improvement Portfolio Summary</t>
  </si>
  <si>
    <t>Substation Rebuilds</t>
  </si>
  <si>
    <t>Substation Reliability</t>
  </si>
  <si>
    <t>Control Center and Buildings Improvement Portfolio Summary</t>
  </si>
  <si>
    <t xml:space="preserve">Facilities Development &amp; Implementation </t>
  </si>
  <si>
    <t>Critical Energy Management System Upgrades</t>
  </si>
  <si>
    <t>Control Center Construction &amp; Refurbishment</t>
  </si>
  <si>
    <t>Enabling Improvement Portfolio Summary</t>
  </si>
  <si>
    <t>Vegetation Management and Capital Clearing Implementation</t>
  </si>
  <si>
    <t>Microgrid, Phasor Measurement Units (PMU), and Battery Energy Storage Installations and Integrations</t>
  </si>
  <si>
    <t>T&amp;D Fleet</t>
  </si>
  <si>
    <r>
      <t>Compliance &amp; Studies</t>
    </r>
    <r>
      <rPr>
        <b/>
        <vertAlign val="superscript"/>
        <sz val="11"/>
        <color theme="1"/>
        <rFont val="Arial"/>
        <family val="2"/>
      </rPr>
      <t>12</t>
    </r>
  </si>
  <si>
    <t>Asset Data Integrity</t>
  </si>
  <si>
    <t>Negative figures account for the reclassification of expenditures to the corresponding programs.</t>
  </si>
  <si>
    <t>Support Services Improvement Portfolio Summary</t>
  </si>
  <si>
    <t>IT OT Asset Management</t>
  </si>
  <si>
    <t>IT OT Enablement Program</t>
  </si>
  <si>
    <t>Critical Financial Systems</t>
  </si>
  <si>
    <t>Critical Financial Controls</t>
  </si>
  <si>
    <t>Update to Third Party Use, Audit, Contract and Billing Procedures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</si>
</sst>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8" formatCode="&quot;$&quot;#,##0.00_);[Red]\(&quot;$&quot;#,##0.00\)"/>
    <numFmt numFmtId="41" formatCode="_(* #,##0_);_(* \(#,##0\);_(* &quot;-&quot;_);_(@_)"/>
    <numFmt numFmtId="44" formatCode="_(&quot;$&quot;* #,##0.00_);_(&quot;$&quot;* \(#,##0.00\);_(&quot;$&quot;* &quot;-&quot;??_);_(@_)"/>
    <numFmt numFmtId="43" formatCode="_(* #,##0.00_);_(* \(#,##0.00\);_(* &quot;-&quot;??_);_(@_)"/>
    <numFmt numFmtId="164" formatCode="_(&quot;$&quot;* #,##0.0_);_(&quot;$&quot;* \(#,##0.0\);_(&quot;$&quot;* &quot;-&quot;??_);_(@_)"/>
    <numFmt numFmtId="165" formatCode="_(* #,##0.0_);_(* \(#,##0.0\);_(* &quot;-&quot;??_);_(@_)"/>
    <numFmt numFmtId="166" formatCode="_(&quot;$&quot;* #,##0.0_);_(&quot;$&quot;* \(#,##0.0\);_(&quot;$&quot;* &quot;-&quot;?_);_(@_)"/>
    <numFmt numFmtId="167" formatCode="&quot;$&quot;#,##0.0,,"/>
    <numFmt numFmtId="168" formatCode="_(&quot;$&quot;* #,##0_);_(&quot;$&quot;* \(#,##0\);_(&quot;$&quot;* &quot;-&quot;??_);_(@_)"/>
    <numFmt numFmtId="169" formatCode="0%_);\(0%\);\-_)"/>
    <numFmt numFmtId="170" formatCode="_(* #,##0_);_(* \(#,##0\);_(* &quot;-&quot;??_);_(@_)"/>
    <numFmt numFmtId="171" formatCode="0.0"/>
    <numFmt numFmtId="172" formatCode="#,##0,"/>
    <numFmt numFmtId="173" formatCode="_(* #,##0.000000_);_(* \(#,##0.000000\);_(* &quot;-&quot;??_);_(@_)"/>
    <numFmt numFmtId="174" formatCode="_(* #,##0.0_);_(* \(#,##0.0\);_(* &quot;-&quot;?_);_(@_)"/>
    <numFmt numFmtId="175" formatCode="0.000%"/>
  </numFmts>
  <fonts count="37">
    <font>
      <sz val="11"/>
      <color theme="1"/>
      <name val="Calibri"/>
      <family val="2"/>
      <scheme val="minor"/>
    </font>
    <font>
      <sz val="11"/>
      <color theme="1"/>
      <name val="Calibri"/>
      <family val="2"/>
      <scheme val="minor"/>
    </font>
    <font>
      <b/>
      <sz val="10"/>
      <name val="Arial"/>
      <family val="2"/>
    </font>
    <font>
      <sz val="10"/>
      <color theme="1"/>
      <name val="Arial"/>
      <family val="2"/>
    </font>
    <font>
      <sz val="11"/>
      <color theme="1"/>
      <name val="Arial"/>
      <family val="2"/>
    </font>
    <font>
      <i/>
      <sz val="11"/>
      <color theme="1"/>
      <name val="Arial"/>
      <family val="2"/>
    </font>
    <font>
      <sz val="11"/>
      <name val="Arial"/>
      <family val="2"/>
    </font>
    <font>
      <b/>
      <sz val="11"/>
      <color theme="1"/>
      <name val="Arial"/>
      <family val="2"/>
    </font>
    <font>
      <b/>
      <sz val="11"/>
      <color rgb="FF000000"/>
      <name val="Arial"/>
      <family val="2"/>
    </font>
    <font>
      <b/>
      <sz val="14"/>
      <color theme="1"/>
      <name val="Arial"/>
      <family val="2"/>
    </font>
    <font>
      <b/>
      <sz val="20"/>
      <color theme="1"/>
      <name val="Arial"/>
      <family val="2"/>
    </font>
    <font>
      <b/>
      <i/>
      <sz val="11"/>
      <color theme="1"/>
      <name val="Arial"/>
      <family val="2"/>
    </font>
    <font>
      <i/>
      <sz val="9"/>
      <color theme="1"/>
      <name val="Arial"/>
      <family val="2"/>
    </font>
    <font>
      <b/>
      <sz val="11"/>
      <name val="Arial"/>
      <family val="2"/>
    </font>
    <font>
      <sz val="11"/>
      <color rgb="FFFF0000"/>
      <name val="Arial"/>
      <family val="2"/>
    </font>
    <font>
      <i/>
      <sz val="10"/>
      <color theme="1"/>
      <name val="Arial"/>
      <family val="2"/>
    </font>
    <font>
      <b/>
      <sz val="16"/>
      <color theme="1"/>
      <name val="Arial"/>
      <family val="2"/>
    </font>
    <font>
      <sz val="9"/>
      <color theme="1"/>
      <name val="Arial"/>
      <family val="2"/>
    </font>
    <font>
      <b/>
      <sz val="10"/>
      <color theme="1"/>
      <name val="Arial"/>
      <family val="2"/>
    </font>
    <font>
      <sz val="20"/>
      <color theme="1"/>
      <name val="Arial"/>
      <family val="2"/>
    </font>
    <font>
      <b/>
      <vertAlign val="superscript"/>
      <sz val="10"/>
      <name val="Arial"/>
      <family val="2"/>
    </font>
    <font>
      <b/>
      <sz val="11"/>
      <color theme="1"/>
      <name val="Calibri"/>
      <family val="2"/>
      <scheme val="minor"/>
    </font>
    <font>
      <sz val="11"/>
      <name val="Calibri"/>
      <family val="2"/>
      <scheme val="minor"/>
    </font>
    <font>
      <b/>
      <sz val="11"/>
      <name val="Calibri"/>
      <family val="2"/>
      <scheme val="minor"/>
    </font>
    <font>
      <sz val="11"/>
      <color theme="1"/>
      <name val="Arial"/>
      <family val="2"/>
    </font>
    <font>
      <b/>
      <vertAlign val="superscript"/>
      <sz val="11"/>
      <color theme="1"/>
      <name val="Arial"/>
      <family val="2"/>
    </font>
    <font>
      <vertAlign val="superscript"/>
      <sz val="10"/>
      <color theme="1"/>
      <name val="Arial"/>
      <family val="2"/>
    </font>
    <font>
      <b/>
      <vertAlign val="superscript"/>
      <sz val="11"/>
      <color rgb="FF000000"/>
      <name val="Arial"/>
      <family val="2"/>
    </font>
    <font>
      <b/>
      <sz val="14"/>
      <color rgb="FF000000"/>
      <name val="Arial"/>
      <family val="2"/>
    </font>
    <font>
      <b/>
      <vertAlign val="superscript"/>
      <sz val="14"/>
      <color rgb="FF000000"/>
      <name val="Arial"/>
      <family val="2"/>
    </font>
    <font>
      <sz val="8"/>
      <name val="Calibri"/>
      <family val="2"/>
      <scheme val="minor"/>
    </font>
    <font>
      <sz val="11"/>
      <color rgb="FF000000"/>
      <name val="Arial"/>
      <family val="2"/>
    </font>
    <font>
      <vertAlign val="superscript"/>
      <sz val="11"/>
      <color theme="1"/>
      <name val="Arial"/>
      <family val="2"/>
    </font>
    <font>
      <b/>
      <sz val="11"/>
      <color rgb="FFFF0000"/>
      <name val="Arial"/>
      <family val="2"/>
    </font>
    <font>
      <b/>
      <vertAlign val="superscript"/>
      <sz val="11"/>
      <name val="Arial"/>
      <family val="2"/>
    </font>
    <font>
      <i/>
      <sz val="11"/>
      <name val="Arial"/>
      <family val="2"/>
    </font>
    <font>
      <vertAlign val="superscript"/>
      <sz val="10"/>
      <name val="Arial"/>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E5E1E6"/>
        <bgColor indexed="64"/>
      </patternFill>
    </fill>
    <fill>
      <patternFill patternType="solid">
        <fgColor rgb="FFFFFFFF"/>
        <bgColor rgb="FF000000"/>
      </patternFill>
    </fill>
  </fills>
  <borders count="11">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style="thin">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theme="0" tint="-0.14999847407452621"/>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205">
    <xf numFmtId="0" fontId="0" fillId="0" borderId="0" xfId="0"/>
    <xf numFmtId="0" fontId="4" fillId="0" borderId="0" xfId="0" applyFont="1" applyAlignment="1">
      <alignment horizontal="left" indent="2"/>
    </xf>
    <xf numFmtId="0" fontId="4" fillId="0" borderId="1" xfId="0" applyFont="1" applyBorder="1"/>
    <xf numFmtId="0" fontId="5" fillId="0" borderId="2" xfId="0" applyFont="1" applyBorder="1" applyAlignment="1">
      <alignment horizontal="center"/>
    </xf>
    <xf numFmtId="0" fontId="4" fillId="0" borderId="2" xfId="0" applyFont="1" applyBorder="1"/>
    <xf numFmtId="0" fontId="5" fillId="2" borderId="2" xfId="0" applyFont="1" applyFill="1" applyBorder="1" applyAlignment="1">
      <alignment horizontal="center"/>
    </xf>
    <xf numFmtId="0" fontId="4" fillId="0" borderId="7" xfId="0" applyFont="1" applyBorder="1"/>
    <xf numFmtId="0" fontId="4" fillId="0" borderId="3" xfId="0" applyFont="1" applyBorder="1"/>
    <xf numFmtId="0" fontId="4" fillId="0" borderId="0" xfId="0" applyFont="1"/>
    <xf numFmtId="0" fontId="4" fillId="0" borderId="8" xfId="0" applyFont="1" applyBorder="1"/>
    <xf numFmtId="0" fontId="5" fillId="0" borderId="3" xfId="0" applyFont="1" applyBorder="1" applyAlignment="1">
      <alignment horizontal="center"/>
    </xf>
    <xf numFmtId="0" fontId="7" fillId="0" borderId="0" xfId="0" applyFont="1" applyAlignment="1">
      <alignment horizontal="center" vertical="center"/>
    </xf>
    <xf numFmtId="164" fontId="4" fillId="3" borderId="0" xfId="1" applyNumberFormat="1" applyFont="1" applyFill="1" applyBorder="1"/>
    <xf numFmtId="9" fontId="4" fillId="3" borderId="0" xfId="3" applyFont="1" applyFill="1"/>
    <xf numFmtId="167" fontId="8" fillId="0" borderId="0" xfId="0" applyNumberFormat="1" applyFont="1" applyAlignment="1">
      <alignment horizontal="left" vertical="center"/>
    </xf>
    <xf numFmtId="164" fontId="7" fillId="0" borderId="4" xfId="1" applyNumberFormat="1" applyFont="1" applyBorder="1"/>
    <xf numFmtId="9" fontId="7" fillId="0" borderId="4" xfId="3" applyFont="1" applyBorder="1"/>
    <xf numFmtId="165" fontId="4" fillId="0" borderId="0" xfId="1" applyNumberFormat="1" applyFont="1"/>
    <xf numFmtId="0" fontId="4" fillId="0" borderId="5" xfId="0" applyFont="1" applyBorder="1"/>
    <xf numFmtId="0" fontId="4" fillId="0" borderId="6" xfId="0" applyFont="1" applyBorder="1"/>
    <xf numFmtId="0" fontId="4" fillId="0" borderId="9" xfId="0" applyFont="1" applyBorder="1"/>
    <xf numFmtId="0" fontId="9" fillId="2" borderId="0" xfId="0" applyFont="1" applyFill="1"/>
    <xf numFmtId="0" fontId="4" fillId="2" borderId="0" xfId="0" applyFont="1" applyFill="1"/>
    <xf numFmtId="0" fontId="10" fillId="2" borderId="0" xfId="0" applyFont="1" applyFill="1"/>
    <xf numFmtId="0" fontId="11" fillId="3" borderId="0" xfId="0" applyFont="1" applyFill="1"/>
    <xf numFmtId="0" fontId="4" fillId="2" borderId="1" xfId="0" applyFont="1" applyFill="1" applyBorder="1"/>
    <xf numFmtId="0" fontId="4" fillId="2" borderId="7" xfId="0" applyFont="1" applyFill="1" applyBorder="1"/>
    <xf numFmtId="0" fontId="12" fillId="2" borderId="2" xfId="0" applyFont="1" applyFill="1" applyBorder="1" applyAlignment="1">
      <alignment horizontal="center"/>
    </xf>
    <xf numFmtId="0" fontId="12" fillId="2" borderId="3" xfId="0" applyFont="1" applyFill="1" applyBorder="1" applyAlignment="1">
      <alignment horizontal="center"/>
    </xf>
    <xf numFmtId="0" fontId="7" fillId="2" borderId="0" xfId="0" applyFont="1" applyFill="1"/>
    <xf numFmtId="0" fontId="4" fillId="2" borderId="8" xfId="0" applyFont="1" applyFill="1" applyBorder="1"/>
    <xf numFmtId="0" fontId="4" fillId="2" borderId="0" xfId="0" quotePrefix="1" applyFont="1" applyFill="1"/>
    <xf numFmtId="0" fontId="7" fillId="0" borderId="0" xfId="0" applyFont="1"/>
    <xf numFmtId="0" fontId="4" fillId="2" borderId="0" xfId="0" applyFont="1" applyFill="1" applyAlignment="1">
      <alignment horizontal="left" indent="2"/>
    </xf>
    <xf numFmtId="165" fontId="6" fillId="2" borderId="0" xfId="1" applyNumberFormat="1" applyFont="1" applyFill="1"/>
    <xf numFmtId="169" fontId="6" fillId="2" borderId="0" xfId="1" applyNumberFormat="1" applyFont="1" applyFill="1" applyBorder="1"/>
    <xf numFmtId="165" fontId="6" fillId="2" borderId="0" xfId="1" applyNumberFormat="1" applyFont="1" applyFill="1" applyBorder="1"/>
    <xf numFmtId="165" fontId="6" fillId="2" borderId="0" xfId="1" applyNumberFormat="1" applyFont="1" applyFill="1" applyBorder="1" applyAlignment="1">
      <alignment horizontal="center"/>
    </xf>
    <xf numFmtId="165" fontId="6" fillId="2" borderId="6" xfId="1" applyNumberFormat="1" applyFont="1" applyFill="1" applyBorder="1"/>
    <xf numFmtId="169" fontId="6" fillId="2" borderId="6" xfId="1" applyNumberFormat="1" applyFont="1" applyFill="1" applyBorder="1"/>
    <xf numFmtId="164" fontId="7" fillId="2" borderId="0" xfId="1" applyNumberFormat="1" applyFont="1" applyFill="1"/>
    <xf numFmtId="164" fontId="7" fillId="2" borderId="2" xfId="1" applyNumberFormat="1" applyFont="1" applyFill="1" applyBorder="1"/>
    <xf numFmtId="169" fontId="13" fillId="2" borderId="0" xfId="1" applyNumberFormat="1" applyFont="1" applyFill="1" applyBorder="1"/>
    <xf numFmtId="164" fontId="7" fillId="2" borderId="2" xfId="1" applyNumberFormat="1" applyFont="1" applyFill="1" applyBorder="1" applyAlignment="1">
      <alignment horizontal="center"/>
    </xf>
    <xf numFmtId="169" fontId="13" fillId="2" borderId="2" xfId="1" applyNumberFormat="1" applyFont="1" applyFill="1" applyBorder="1"/>
    <xf numFmtId="165" fontId="7" fillId="2" borderId="0" xfId="1" applyNumberFormat="1" applyFont="1" applyFill="1"/>
    <xf numFmtId="171" fontId="6" fillId="2" borderId="0" xfId="1" applyNumberFormat="1" applyFont="1" applyFill="1" applyBorder="1"/>
    <xf numFmtId="165" fontId="7" fillId="2" borderId="0" xfId="1" applyNumberFormat="1" applyFont="1" applyFill="1" applyBorder="1"/>
    <xf numFmtId="165" fontId="7" fillId="2" borderId="0" xfId="1" applyNumberFormat="1" applyFont="1" applyFill="1" applyBorder="1" applyAlignment="1">
      <alignment horizontal="center"/>
    </xf>
    <xf numFmtId="165" fontId="4" fillId="2" borderId="0" xfId="1" applyNumberFormat="1" applyFont="1" applyFill="1"/>
    <xf numFmtId="169" fontId="4" fillId="2" borderId="0" xfId="1" applyNumberFormat="1" applyFont="1" applyFill="1" applyBorder="1"/>
    <xf numFmtId="165" fontId="4" fillId="2" borderId="0" xfId="1" applyNumberFormat="1" applyFont="1" applyFill="1" applyAlignment="1">
      <alignment horizontal="center"/>
    </xf>
    <xf numFmtId="164" fontId="7" fillId="2" borderId="4" xfId="2" applyNumberFormat="1" applyFont="1" applyFill="1" applyBorder="1"/>
    <xf numFmtId="169" fontId="7" fillId="2" borderId="4" xfId="2" applyNumberFormat="1" applyFont="1" applyFill="1" applyBorder="1"/>
    <xf numFmtId="164" fontId="7" fillId="2" borderId="4" xfId="2" applyNumberFormat="1" applyFont="1" applyFill="1" applyBorder="1" applyAlignment="1">
      <alignment horizontal="center"/>
    </xf>
    <xf numFmtId="0" fontId="14" fillId="2" borderId="0" xfId="0" applyFont="1" applyFill="1"/>
    <xf numFmtId="0" fontId="4" fillId="2" borderId="3" xfId="0" applyFont="1" applyFill="1" applyBorder="1"/>
    <xf numFmtId="0" fontId="4" fillId="2" borderId="5" xfId="0" applyFont="1" applyFill="1" applyBorder="1"/>
    <xf numFmtId="0" fontId="4" fillId="2" borderId="6" xfId="0" applyFont="1" applyFill="1" applyBorder="1"/>
    <xf numFmtId="0" fontId="4" fillId="2" borderId="9" xfId="0" applyFont="1" applyFill="1" applyBorder="1"/>
    <xf numFmtId="170" fontId="4" fillId="2" borderId="0" xfId="0" applyNumberFormat="1" applyFont="1" applyFill="1"/>
    <xf numFmtId="43" fontId="4" fillId="2" borderId="0" xfId="0" applyNumberFormat="1" applyFont="1" applyFill="1"/>
    <xf numFmtId="0" fontId="15" fillId="0" borderId="0" xfId="0" applyFont="1"/>
    <xf numFmtId="0" fontId="9" fillId="2" borderId="0" xfId="0" applyFont="1" applyFill="1" applyAlignment="1">
      <alignment horizontal="left"/>
    </xf>
    <xf numFmtId="0" fontId="16" fillId="0" borderId="0" xfId="0" applyFont="1"/>
    <xf numFmtId="0" fontId="3" fillId="0" borderId="0" xfId="0" applyFont="1"/>
    <xf numFmtId="166" fontId="4" fillId="0" borderId="0" xfId="0" applyNumberFormat="1" applyFont="1"/>
    <xf numFmtId="0" fontId="9" fillId="0" borderId="0" xfId="0" applyFont="1" applyAlignment="1">
      <alignment vertical="top"/>
    </xf>
    <xf numFmtId="0" fontId="10" fillId="0" borderId="0" xfId="0" applyFont="1"/>
    <xf numFmtId="0" fontId="11" fillId="0" borderId="0" xfId="0" applyFont="1"/>
    <xf numFmtId="0" fontId="5" fillId="2" borderId="1" xfId="0" applyFont="1" applyFill="1" applyBorder="1" applyAlignment="1">
      <alignment horizontal="center"/>
    </xf>
    <xf numFmtId="0" fontId="5" fillId="2" borderId="3" xfId="0" applyFont="1" applyFill="1" applyBorder="1" applyAlignment="1">
      <alignment horizontal="center"/>
    </xf>
    <xf numFmtId="0" fontId="5" fillId="2" borderId="0" xfId="0" applyFont="1" applyFill="1" applyAlignment="1">
      <alignment horizontal="center"/>
    </xf>
    <xf numFmtId="0" fontId="7" fillId="2" borderId="0" xfId="0" applyFont="1" applyFill="1" applyAlignment="1">
      <alignment horizontal="center" wrapText="1"/>
    </xf>
    <xf numFmtId="0" fontId="7" fillId="2" borderId="0" xfId="0" applyFont="1" applyFill="1" applyAlignment="1">
      <alignment horizontal="left" indent="1"/>
    </xf>
    <xf numFmtId="9" fontId="4" fillId="0" borderId="0" xfId="3" applyFont="1"/>
    <xf numFmtId="170" fontId="6" fillId="2" borderId="0" xfId="1" applyNumberFormat="1" applyFont="1" applyFill="1" applyBorder="1"/>
    <xf numFmtId="43" fontId="17" fillId="0" borderId="0" xfId="1" applyFont="1"/>
    <xf numFmtId="0" fontId="18" fillId="2" borderId="0" xfId="0" applyFont="1" applyFill="1"/>
    <xf numFmtId="0" fontId="3" fillId="2" borderId="0" xfId="0" applyFont="1" applyFill="1"/>
    <xf numFmtId="168" fontId="4" fillId="0" borderId="0" xfId="0" applyNumberFormat="1" applyFont="1"/>
    <xf numFmtId="0" fontId="9" fillId="0" borderId="0" xfId="0" applyFont="1" applyAlignment="1">
      <alignment horizontal="left" vertical="top"/>
    </xf>
    <xf numFmtId="0" fontId="19" fillId="0" borderId="0" xfId="0" applyFont="1"/>
    <xf numFmtId="0" fontId="17" fillId="0" borderId="0" xfId="0" applyFont="1"/>
    <xf numFmtId="0" fontId="12" fillId="2" borderId="1" xfId="0" applyFont="1" applyFill="1" applyBorder="1"/>
    <xf numFmtId="0" fontId="12" fillId="2" borderId="2" xfId="0" applyFont="1" applyFill="1" applyBorder="1"/>
    <xf numFmtId="0" fontId="17" fillId="0" borderId="7" xfId="0" applyFont="1" applyBorder="1"/>
    <xf numFmtId="0" fontId="5" fillId="2" borderId="3" xfId="0" applyFont="1" applyFill="1" applyBorder="1"/>
    <xf numFmtId="0" fontId="5" fillId="2" borderId="3" xfId="0" applyFont="1" applyFill="1" applyBorder="1" applyAlignment="1">
      <alignment horizontal="right"/>
    </xf>
    <xf numFmtId="0" fontId="12" fillId="2" borderId="3" xfId="0" applyFont="1" applyFill="1" applyBorder="1" applyAlignment="1">
      <alignment horizontal="right"/>
    </xf>
    <xf numFmtId="0" fontId="7" fillId="0" borderId="0" xfId="0" applyFont="1" applyAlignment="1">
      <alignment horizontal="left" vertical="center"/>
    </xf>
    <xf numFmtId="0" fontId="7" fillId="0" borderId="0" xfId="0" applyFont="1" applyAlignment="1">
      <alignment horizontal="center"/>
    </xf>
    <xf numFmtId="43" fontId="4" fillId="0" borderId="0" xfId="0" applyNumberFormat="1" applyFont="1"/>
    <xf numFmtId="0" fontId="4" fillId="0" borderId="0" xfId="0" applyFont="1" applyAlignment="1">
      <alignment horizontal="center" vertical="center"/>
    </xf>
    <xf numFmtId="164" fontId="13" fillId="2" borderId="2" xfId="1" applyNumberFormat="1" applyFont="1" applyFill="1" applyBorder="1"/>
    <xf numFmtId="0" fontId="4" fillId="0" borderId="0" xfId="0" applyFont="1" applyAlignment="1">
      <alignment horizontal="center" vertical="center" textRotation="90"/>
    </xf>
    <xf numFmtId="0" fontId="4" fillId="2" borderId="0" xfId="0" applyFont="1" applyFill="1" applyAlignment="1">
      <alignment horizontal="center" vertical="center" textRotation="90"/>
    </xf>
    <xf numFmtId="0" fontId="5" fillId="0" borderId="6" xfId="0" applyFont="1" applyBorder="1" applyAlignment="1">
      <alignment horizontal="right"/>
    </xf>
    <xf numFmtId="43" fontId="4" fillId="0" borderId="6" xfId="0" applyNumberFormat="1" applyFont="1" applyBorder="1"/>
    <xf numFmtId="43" fontId="4" fillId="0" borderId="9" xfId="0" applyNumberFormat="1" applyFont="1" applyBorder="1"/>
    <xf numFmtId="0" fontId="5" fillId="0" borderId="0" xfId="0" applyFont="1" applyAlignment="1">
      <alignment horizontal="right"/>
    </xf>
    <xf numFmtId="0" fontId="5" fillId="2" borderId="0" xfId="0" applyFont="1" applyFill="1"/>
    <xf numFmtId="0" fontId="5" fillId="2" borderId="0" xfId="0" applyFont="1" applyFill="1" applyAlignment="1">
      <alignment horizontal="right"/>
    </xf>
    <xf numFmtId="0" fontId="12" fillId="2" borderId="0" xfId="0" applyFont="1" applyFill="1" applyAlignment="1">
      <alignment horizontal="right"/>
    </xf>
    <xf numFmtId="164" fontId="13" fillId="2" borderId="2" xfId="1" applyNumberFormat="1" applyFont="1" applyFill="1" applyBorder="1" applyAlignment="1">
      <alignment horizontal="center"/>
    </xf>
    <xf numFmtId="164" fontId="13" fillId="2" borderId="2" xfId="1" applyNumberFormat="1" applyFont="1" applyFill="1" applyBorder="1" applyAlignment="1"/>
    <xf numFmtId="169" fontId="13" fillId="2" borderId="2" xfId="1" applyNumberFormat="1" applyFont="1" applyFill="1" applyBorder="1" applyAlignment="1">
      <alignment horizontal="right"/>
    </xf>
    <xf numFmtId="164" fontId="13" fillId="2" borderId="4" xfId="1" applyNumberFormat="1" applyFont="1" applyFill="1" applyBorder="1" applyAlignment="1">
      <alignment horizontal="center"/>
    </xf>
    <xf numFmtId="164" fontId="13" fillId="2" borderId="4" xfId="1" applyNumberFormat="1" applyFont="1" applyFill="1" applyBorder="1" applyAlignment="1"/>
    <xf numFmtId="169" fontId="13" fillId="2" borderId="4" xfId="1" applyNumberFormat="1" applyFont="1" applyFill="1" applyBorder="1" applyAlignment="1">
      <alignment horizontal="right"/>
    </xf>
    <xf numFmtId="43" fontId="7" fillId="2" borderId="0" xfId="1" applyFont="1" applyFill="1" applyBorder="1"/>
    <xf numFmtId="43" fontId="7" fillId="2" borderId="8" xfId="1" applyFont="1" applyFill="1" applyBorder="1"/>
    <xf numFmtId="43" fontId="7" fillId="2" borderId="6" xfId="0" applyNumberFormat="1" applyFont="1" applyFill="1" applyBorder="1"/>
    <xf numFmtId="43" fontId="7" fillId="2" borderId="9" xfId="0" applyNumberFormat="1" applyFont="1" applyFill="1" applyBorder="1"/>
    <xf numFmtId="0" fontId="7" fillId="0" borderId="0" xfId="0" applyFont="1" applyAlignment="1">
      <alignment horizontal="centerContinuous"/>
    </xf>
    <xf numFmtId="41" fontId="4" fillId="0" borderId="0" xfId="0" applyNumberFormat="1" applyFont="1"/>
    <xf numFmtId="43" fontId="7" fillId="2" borderId="0" xfId="0" applyNumberFormat="1" applyFont="1" applyFill="1"/>
    <xf numFmtId="44" fontId="4" fillId="0" borderId="0" xfId="0" applyNumberFormat="1" applyFont="1"/>
    <xf numFmtId="0" fontId="9" fillId="0" borderId="0" xfId="0" applyFont="1" applyAlignment="1">
      <alignment vertical="top" wrapText="1"/>
    </xf>
    <xf numFmtId="172" fontId="22" fillId="2" borderId="0" xfId="4" applyNumberFormat="1" applyFont="1" applyFill="1" applyBorder="1"/>
    <xf numFmtId="0" fontId="21" fillId="2" borderId="0" xfId="0" applyFont="1" applyFill="1" applyAlignment="1">
      <alignment horizontal="left" vertical="center"/>
    </xf>
    <xf numFmtId="172" fontId="23" fillId="2" borderId="0" xfId="4" applyNumberFormat="1" applyFont="1" applyFill="1" applyBorder="1"/>
    <xf numFmtId="165" fontId="17" fillId="0" borderId="0" xfId="1" applyNumberFormat="1" applyFont="1"/>
    <xf numFmtId="0" fontId="7" fillId="0" borderId="0" xfId="0" applyFont="1" applyAlignment="1">
      <alignment horizontal="centerContinuous" vertical="center"/>
    </xf>
    <xf numFmtId="0" fontId="24" fillId="0" borderId="0" xfId="0" applyFont="1"/>
    <xf numFmtId="0" fontId="2" fillId="2" borderId="0" xfId="0" applyFont="1" applyFill="1" applyAlignment="1">
      <alignment horizontal="centerContinuous" vertical="center"/>
    </xf>
    <xf numFmtId="164" fontId="7" fillId="0" borderId="4" xfId="1" applyNumberFormat="1" applyFont="1" applyBorder="1" applyAlignment="1">
      <alignment horizontal="center" vertical="center"/>
    </xf>
    <xf numFmtId="0" fontId="5" fillId="2" borderId="8" xfId="0" applyFont="1" applyFill="1" applyBorder="1" applyAlignment="1">
      <alignment horizontal="center"/>
    </xf>
    <xf numFmtId="44" fontId="4" fillId="0" borderId="0" xfId="2" applyFont="1"/>
    <xf numFmtId="0" fontId="7" fillId="2" borderId="0" xfId="0" applyFont="1" applyFill="1" applyAlignment="1">
      <alignment horizontal="left" indent="3"/>
    </xf>
    <xf numFmtId="9" fontId="7" fillId="3" borderId="0" xfId="3" applyFont="1" applyFill="1" applyBorder="1"/>
    <xf numFmtId="0" fontId="7" fillId="0" borderId="8" xfId="0" applyFont="1" applyBorder="1"/>
    <xf numFmtId="0" fontId="4" fillId="0" borderId="0" xfId="0" applyFont="1" applyAlignment="1">
      <alignment horizontal="left" indent="4"/>
    </xf>
    <xf numFmtId="165" fontId="4" fillId="0" borderId="0" xfId="1" applyNumberFormat="1" applyFont="1" applyFill="1" applyBorder="1"/>
    <xf numFmtId="9" fontId="4" fillId="3" borderId="0" xfId="3" applyFont="1" applyFill="1" applyBorder="1"/>
    <xf numFmtId="165" fontId="4" fillId="0" borderId="0" xfId="1" applyNumberFormat="1" applyFont="1" applyFill="1" applyBorder="1" applyAlignment="1">
      <alignment horizontal="center" vertical="center"/>
    </xf>
    <xf numFmtId="165" fontId="4" fillId="0" borderId="0" xfId="1" applyNumberFormat="1" applyFont="1" applyBorder="1"/>
    <xf numFmtId="0" fontId="15" fillId="2" borderId="0" xfId="0" applyFont="1" applyFill="1"/>
    <xf numFmtId="0" fontId="7" fillId="0" borderId="0" xfId="0" applyFont="1" applyAlignment="1">
      <alignment horizontal="left" indent="2"/>
    </xf>
    <xf numFmtId="173" fontId="4" fillId="2" borderId="0" xfId="1" applyNumberFormat="1" applyFont="1" applyFill="1"/>
    <xf numFmtId="9" fontId="7" fillId="3" borderId="0" xfId="3" applyFont="1" applyFill="1"/>
    <xf numFmtId="171" fontId="4" fillId="0" borderId="0" xfId="0" applyNumberFormat="1" applyFont="1"/>
    <xf numFmtId="0" fontId="26" fillId="0" borderId="0" xfId="0" applyFont="1"/>
    <xf numFmtId="0" fontId="26" fillId="2" borderId="0" xfId="0" applyFont="1" applyFill="1" applyAlignment="1">
      <alignment vertical="top"/>
    </xf>
    <xf numFmtId="169" fontId="4" fillId="3" borderId="0" xfId="3" applyNumberFormat="1" applyFont="1" applyFill="1"/>
    <xf numFmtId="169" fontId="7" fillId="0" borderId="4" xfId="3" applyNumberFormat="1" applyFont="1" applyBorder="1"/>
    <xf numFmtId="0" fontId="4" fillId="2" borderId="2" xfId="0" applyFont="1" applyFill="1" applyBorder="1"/>
    <xf numFmtId="169" fontId="6" fillId="2" borderId="0" xfId="1" applyNumberFormat="1" applyFont="1" applyFill="1"/>
    <xf numFmtId="0" fontId="2" fillId="4" borderId="0" xfId="0" applyFont="1" applyFill="1" applyAlignment="1">
      <alignment horizontal="center" vertical="center" wrapText="1"/>
    </xf>
    <xf numFmtId="0" fontId="7" fillId="0" borderId="0" xfId="0" applyFont="1" applyAlignment="1">
      <alignment horizontal="left" indent="3"/>
    </xf>
    <xf numFmtId="0" fontId="9" fillId="0" borderId="0" xfId="0" applyFont="1" applyAlignment="1">
      <alignment horizontal="left"/>
    </xf>
    <xf numFmtId="0" fontId="12" fillId="2" borderId="0" xfId="0" applyFont="1" applyFill="1" applyAlignment="1">
      <alignment horizontal="center"/>
    </xf>
    <xf numFmtId="0" fontId="12" fillId="0" borderId="3" xfId="0" applyFont="1" applyBorder="1" applyAlignment="1">
      <alignment horizontal="right"/>
    </xf>
    <xf numFmtId="174" fontId="4" fillId="0" borderId="0" xfId="0" applyNumberFormat="1" applyFont="1"/>
    <xf numFmtId="164" fontId="7" fillId="0" borderId="2" xfId="2" applyNumberFormat="1" applyFont="1" applyBorder="1"/>
    <xf numFmtId="9" fontId="7" fillId="0" borderId="2" xfId="3" applyFont="1" applyBorder="1" applyAlignment="1">
      <alignment horizontal="center"/>
    </xf>
    <xf numFmtId="164" fontId="7" fillId="0" borderId="4" xfId="2" applyNumberFormat="1" applyFont="1" applyBorder="1"/>
    <xf numFmtId="9" fontId="7" fillId="0" borderId="4" xfId="3" applyFont="1" applyBorder="1" applyAlignment="1">
      <alignment horizontal="center"/>
    </xf>
    <xf numFmtId="0" fontId="4" fillId="0" borderId="0" xfId="0" applyFont="1" applyAlignment="1">
      <alignment vertical="top"/>
    </xf>
    <xf numFmtId="43" fontId="4" fillId="0" borderId="0" xfId="1" applyFont="1"/>
    <xf numFmtId="0" fontId="4" fillId="0" borderId="0" xfId="0" applyFont="1" applyAlignment="1">
      <alignment wrapText="1"/>
    </xf>
    <xf numFmtId="165" fontId="7" fillId="0" borderId="4" xfId="1" applyNumberFormat="1" applyFont="1" applyBorder="1"/>
    <xf numFmtId="164" fontId="7" fillId="0" borderId="0" xfId="2" applyNumberFormat="1" applyFont="1" applyFill="1" applyBorder="1"/>
    <xf numFmtId="164" fontId="13" fillId="2" borderId="0" xfId="2" applyNumberFormat="1" applyFont="1" applyFill="1" applyBorder="1"/>
    <xf numFmtId="169" fontId="13" fillId="2" borderId="0" xfId="3" applyNumberFormat="1" applyFont="1" applyFill="1" applyBorder="1"/>
    <xf numFmtId="164" fontId="6" fillId="2" borderId="0" xfId="2" applyNumberFormat="1" applyFont="1" applyFill="1" applyBorder="1"/>
    <xf numFmtId="164" fontId="6" fillId="2" borderId="6" xfId="2" applyNumberFormat="1" applyFont="1" applyFill="1" applyBorder="1"/>
    <xf numFmtId="164" fontId="13" fillId="2" borderId="6" xfId="2" applyNumberFormat="1" applyFont="1" applyFill="1" applyBorder="1"/>
    <xf numFmtId="0" fontId="31" fillId="0" borderId="0" xfId="0" applyFont="1"/>
    <xf numFmtId="9" fontId="13" fillId="2" borderId="2" xfId="1" applyNumberFormat="1" applyFont="1" applyFill="1" applyBorder="1" applyAlignment="1">
      <alignment horizontal="right"/>
    </xf>
    <xf numFmtId="9" fontId="13" fillId="2" borderId="0" xfId="2" applyNumberFormat="1" applyFont="1" applyFill="1" applyBorder="1"/>
    <xf numFmtId="169" fontId="8" fillId="0" borderId="2" xfId="0" applyNumberFormat="1" applyFont="1" applyBorder="1"/>
    <xf numFmtId="0" fontId="35" fillId="0" borderId="3" xfId="0" applyFont="1" applyBorder="1" applyAlignment="1">
      <alignment horizontal="center"/>
    </xf>
    <xf numFmtId="0" fontId="18" fillId="0" borderId="0" xfId="0" applyFont="1" applyAlignment="1">
      <alignment vertical="top"/>
    </xf>
    <xf numFmtId="175" fontId="4" fillId="0" borderId="0" xfId="3" applyNumberFormat="1" applyFont="1"/>
    <xf numFmtId="9" fontId="6" fillId="2" borderId="0" xfId="3" applyFont="1" applyFill="1" applyBorder="1"/>
    <xf numFmtId="9" fontId="6" fillId="2" borderId="0" xfId="3" applyFont="1" applyFill="1"/>
    <xf numFmtId="10" fontId="4" fillId="0" borderId="0" xfId="3" applyNumberFormat="1" applyFont="1"/>
    <xf numFmtId="9" fontId="4" fillId="0" borderId="0" xfId="0" applyNumberFormat="1" applyFont="1"/>
    <xf numFmtId="165" fontId="4" fillId="0" borderId="10" xfId="1" applyNumberFormat="1" applyFont="1" applyFill="1" applyBorder="1"/>
    <xf numFmtId="0" fontId="5" fillId="0" borderId="2" xfId="0" applyFont="1" applyBorder="1"/>
    <xf numFmtId="164" fontId="7" fillId="0" borderId="4" xfId="1" applyNumberFormat="1" applyFont="1" applyBorder="1" applyAlignment="1">
      <alignment vertical="center"/>
    </xf>
    <xf numFmtId="0" fontId="7" fillId="2" borderId="0" xfId="0" applyFont="1" applyFill="1" applyAlignment="1">
      <alignment horizontal="left"/>
    </xf>
    <xf numFmtId="164" fontId="13" fillId="2" borderId="2" xfId="1" applyNumberFormat="1" applyFont="1" applyFill="1" applyBorder="1" applyAlignment="1">
      <alignment horizontal="left"/>
    </xf>
    <xf numFmtId="164" fontId="13" fillId="2" borderId="4" xfId="1" applyNumberFormat="1" applyFont="1" applyFill="1" applyBorder="1" applyAlignment="1">
      <alignment horizontal="left"/>
    </xf>
    <xf numFmtId="164" fontId="7" fillId="0" borderId="4" xfId="1" applyNumberFormat="1" applyFont="1" applyBorder="1" applyAlignment="1">
      <alignment horizontal="left"/>
    </xf>
    <xf numFmtId="171" fontId="6" fillId="5" borderId="0" xfId="0" applyNumberFormat="1" applyFont="1" applyFill="1"/>
    <xf numFmtId="169" fontId="4" fillId="3" borderId="0" xfId="3" applyNumberFormat="1" applyFont="1" applyFill="1" applyBorder="1"/>
    <xf numFmtId="0" fontId="4" fillId="2" borderId="0" xfId="0" applyFont="1" applyFill="1" applyAlignment="1">
      <alignment horizontal="left" indent="1"/>
    </xf>
    <xf numFmtId="0" fontId="13" fillId="0" borderId="0" xfId="0" applyFont="1" applyAlignment="1">
      <alignment horizontal="left"/>
    </xf>
    <xf numFmtId="8" fontId="13" fillId="0" borderId="0" xfId="0" applyNumberFormat="1" applyFont="1"/>
    <xf numFmtId="164" fontId="13" fillId="0" borderId="0" xfId="2" applyNumberFormat="1" applyFont="1" applyFill="1" applyBorder="1"/>
    <xf numFmtId="169" fontId="33" fillId="0" borderId="0" xfId="2" applyNumberFormat="1" applyFont="1" applyFill="1" applyBorder="1"/>
    <xf numFmtId="0" fontId="8" fillId="0" borderId="0" xfId="0" applyFont="1" applyAlignment="1">
      <alignment horizontal="left"/>
    </xf>
    <xf numFmtId="169" fontId="13" fillId="2" borderId="0" xfId="2" applyNumberFormat="1" applyFont="1" applyFill="1" applyBorder="1"/>
    <xf numFmtId="0" fontId="2" fillId="4" borderId="0" xfId="0" applyFont="1" applyFill="1" applyAlignment="1">
      <alignment horizontal="center" vertical="center"/>
    </xf>
    <xf numFmtId="0" fontId="7" fillId="0" borderId="0" xfId="0" applyFont="1" applyAlignment="1">
      <alignment horizontal="left" vertical="center" indent="1"/>
    </xf>
    <xf numFmtId="0" fontId="7" fillId="0" borderId="0" xfId="0" applyFont="1" applyAlignment="1">
      <alignment horizontal="left" indent="1"/>
    </xf>
    <xf numFmtId="44" fontId="7" fillId="0" borderId="0" xfId="0" applyNumberFormat="1" applyFont="1" applyAlignment="1">
      <alignment horizontal="right" indent="1"/>
    </xf>
    <xf numFmtId="44" fontId="7" fillId="0" borderId="0" xfId="2" applyFont="1" applyAlignment="1">
      <alignment horizontal="right" indent="1"/>
    </xf>
    <xf numFmtId="0" fontId="7" fillId="2" borderId="0" xfId="0" applyFont="1" applyFill="1" applyAlignment="1">
      <alignment horizontal="left" wrapText="1" indent="3"/>
    </xf>
    <xf numFmtId="0" fontId="15" fillId="0" borderId="0" xfId="0" applyFont="1" applyAlignment="1">
      <alignment horizontal="left" vertical="top" wrapText="1"/>
    </xf>
    <xf numFmtId="0" fontId="28" fillId="0" borderId="0" xfId="0" applyFont="1" applyAlignment="1">
      <alignment horizontal="left" vertical="top" wrapText="1"/>
    </xf>
    <xf numFmtId="0" fontId="2" fillId="2" borderId="0" xfId="0" applyFont="1" applyFill="1" applyAlignment="1">
      <alignment horizontal="center" vertical="center" wrapText="1"/>
    </xf>
    <xf numFmtId="0" fontId="7" fillId="2" borderId="0" xfId="0" applyFont="1" applyFill="1" applyAlignment="1">
      <alignment horizontal="center"/>
    </xf>
  </cellXfs>
  <cellStyles count="5">
    <cellStyle name="Comma" xfId="1" builtinId="3"/>
    <cellStyle name="Comma 2" xfId="4" xr:uid="{D3776650-E190-4E4E-B5BD-1BB8AF392DD4}"/>
    <cellStyle name="Currency" xfId="2" builtinId="4"/>
    <cellStyle name="Normal" xfId="0" builtinId="0"/>
    <cellStyle name="Percent" xfId="3" builtinId="5"/>
  </cellStyles>
  <dxfs count="1">
    <dxf>
      <font>
        <color rgb="FF9C0006"/>
      </font>
      <fill>
        <patternFill>
          <bgColor rgb="FFFFC7CE"/>
        </patternFill>
      </fill>
    </dxf>
  </dxfs>
  <tableStyles count="0" defaultTableStyle="TableStyleMedium2" defaultPivotStyle="PivotStyleLight16"/>
  <colors>
    <mruColors>
      <color rgb="FFE5E1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60495-248B-4BA9-9176-A6211DFC947C}">
  <dimension ref="A1:P26"/>
  <sheetViews>
    <sheetView showGridLines="0" tabSelected="1" view="pageBreakPreview" zoomScaleNormal="100" zoomScaleSheetLayoutView="100" workbookViewId="0"/>
  </sheetViews>
  <sheetFormatPr defaultColWidth="3.5703125" defaultRowHeight="13.9"/>
  <cols>
    <col min="1" max="1" width="7.5703125" style="8" bestFit="1" customWidth="1"/>
    <col min="2" max="2" width="3.5703125" style="8"/>
    <col min="3" max="3" width="4.42578125" style="8" customWidth="1"/>
    <col min="4" max="4" width="45.7109375" style="8" customWidth="1"/>
    <col min="5" max="8" width="15.7109375" style="8" customWidth="1"/>
    <col min="9" max="9" width="2" style="8" customWidth="1"/>
    <col min="10" max="10" width="3.5703125" style="8"/>
    <col min="11" max="673" width="9.28515625" style="8" customWidth="1"/>
    <col min="674" max="16384" width="3.5703125" style="8"/>
  </cols>
  <sheetData>
    <row r="1" spans="1:16" ht="18" customHeight="1">
      <c r="A1" s="67"/>
      <c r="B1" s="202" t="s">
        <v>0</v>
      </c>
      <c r="C1" s="202"/>
      <c r="D1" s="202"/>
      <c r="E1" s="202"/>
    </row>
    <row r="2" spans="1:16" ht="18" customHeight="1">
      <c r="A2" s="68"/>
      <c r="B2" s="8" t="s">
        <v>1</v>
      </c>
    </row>
    <row r="3" spans="1:16" ht="13.9" customHeight="1">
      <c r="C3" s="69"/>
    </row>
    <row r="4" spans="1:16" ht="13.9" customHeight="1">
      <c r="C4" s="70"/>
      <c r="D4" s="5">
        <v>1</v>
      </c>
      <c r="E4" s="5">
        <v>2</v>
      </c>
      <c r="F4" s="5">
        <v>6</v>
      </c>
      <c r="G4" s="5">
        <v>7</v>
      </c>
      <c r="H4" s="5">
        <v>8</v>
      </c>
      <c r="I4" s="26"/>
    </row>
    <row r="5" spans="1:16" ht="43.5" customHeight="1">
      <c r="C5" s="71"/>
      <c r="D5" s="22"/>
      <c r="E5" s="195" t="s">
        <v>2</v>
      </c>
      <c r="F5" s="148" t="s">
        <v>3</v>
      </c>
      <c r="G5" s="195" t="s">
        <v>4</v>
      </c>
      <c r="H5" s="148" t="s">
        <v>5</v>
      </c>
      <c r="I5" s="30"/>
    </row>
    <row r="6" spans="1:16">
      <c r="C6" s="28"/>
      <c r="D6" s="29" t="s">
        <v>6</v>
      </c>
      <c r="E6" s="73"/>
      <c r="F6" s="73"/>
      <c r="G6" s="73"/>
      <c r="H6" s="73"/>
      <c r="I6" s="30"/>
    </row>
    <row r="7" spans="1:16" ht="14.45">
      <c r="C7" s="71">
        <v>1</v>
      </c>
      <c r="D7" s="188" t="s">
        <v>7</v>
      </c>
      <c r="E7" s="165">
        <f>'T&amp;D Op Exp-Total'!E26</f>
        <v>567.42599999999993</v>
      </c>
      <c r="F7" s="165">
        <f>'T&amp;D Op Exp-Total'!F26</f>
        <v>566.70000000000005</v>
      </c>
      <c r="G7" s="165">
        <f>E7-F7</f>
        <v>0.7259999999998854</v>
      </c>
      <c r="H7" s="170"/>
      <c r="I7" s="30"/>
      <c r="P7" s="75"/>
    </row>
    <row r="8" spans="1:16" ht="14.45">
      <c r="C8" s="71">
        <v>2</v>
      </c>
      <c r="D8" s="188" t="s">
        <v>8</v>
      </c>
      <c r="E8" s="166">
        <f>'Imp Port - Capital'!K18</f>
        <v>125.25948982801755</v>
      </c>
      <c r="F8" s="166">
        <f>'Imp Port - Capital'!L18</f>
        <v>125.5961351</v>
      </c>
      <c r="G8" s="166">
        <f>E8-F8</f>
        <v>-0.33664527198244798</v>
      </c>
      <c r="H8" s="167"/>
      <c r="I8" s="30"/>
      <c r="K8" s="66"/>
      <c r="M8" s="75"/>
    </row>
    <row r="9" spans="1:16" ht="16.899999999999999">
      <c r="C9" s="71">
        <v>3</v>
      </c>
      <c r="D9" s="189" t="s">
        <v>9</v>
      </c>
      <c r="E9" s="163">
        <f>E7+E8</f>
        <v>692.68548982801747</v>
      </c>
      <c r="F9" s="163">
        <f t="shared" ref="F9" si="0">F7+F8</f>
        <v>692.29613510000001</v>
      </c>
      <c r="G9" s="163">
        <f>E9-F9</f>
        <v>0.38935472801745163</v>
      </c>
      <c r="H9" s="164">
        <f>G9/E9</f>
        <v>5.620945345832523E-4</v>
      </c>
      <c r="I9" s="30"/>
    </row>
    <row r="10" spans="1:16" ht="14.45">
      <c r="C10" s="71"/>
      <c r="D10" s="74"/>
      <c r="E10" s="36"/>
      <c r="F10" s="165"/>
      <c r="G10" s="36"/>
      <c r="H10" s="36"/>
      <c r="I10" s="30"/>
    </row>
    <row r="11" spans="1:16" ht="16.899999999999999">
      <c r="C11" s="172">
        <v>4</v>
      </c>
      <c r="D11" s="189" t="s">
        <v>10</v>
      </c>
      <c r="E11" s="190">
        <v>5.8</v>
      </c>
      <c r="F11" s="190">
        <v>5.8</v>
      </c>
      <c r="G11" s="191"/>
      <c r="H11" s="192"/>
      <c r="I11" s="30"/>
      <c r="K11" s="66"/>
      <c r="M11" s="75"/>
    </row>
    <row r="12" spans="1:16" ht="16.899999999999999">
      <c r="C12" s="71">
        <v>5</v>
      </c>
      <c r="D12" s="193" t="s">
        <v>11</v>
      </c>
      <c r="E12" s="163">
        <f>'Imp Port - Capital'!D18</f>
        <v>1207.1571741603702</v>
      </c>
      <c r="F12" s="163">
        <f>'Imp Port - Capital'!E18</f>
        <v>684.05527016000747</v>
      </c>
      <c r="G12" s="163">
        <f>E12-F12</f>
        <v>523.10190400036277</v>
      </c>
      <c r="H12" s="194">
        <f>G12/E12</f>
        <v>0.43333371593819392</v>
      </c>
      <c r="I12" s="30"/>
      <c r="K12" s="66"/>
    </row>
    <row r="13" spans="1:16">
      <c r="C13" s="28"/>
      <c r="D13" s="29"/>
      <c r="E13" s="76"/>
      <c r="F13" s="76"/>
      <c r="G13" s="76"/>
      <c r="H13" s="76"/>
      <c r="I13" s="30"/>
    </row>
    <row r="14" spans="1:16">
      <c r="C14" s="28"/>
      <c r="D14" s="29"/>
      <c r="E14" s="76"/>
      <c r="F14" s="76"/>
      <c r="G14" s="76"/>
      <c r="H14" s="76"/>
      <c r="I14" s="30"/>
    </row>
    <row r="15" spans="1:16">
      <c r="C15" s="57"/>
      <c r="D15" s="58"/>
      <c r="E15" s="58"/>
      <c r="F15" s="58"/>
      <c r="G15" s="58"/>
      <c r="H15" s="58"/>
      <c r="I15" s="59"/>
    </row>
    <row r="16" spans="1:16">
      <c r="E16" s="77"/>
      <c r="F16" s="77"/>
      <c r="G16" s="77"/>
      <c r="H16" s="77"/>
    </row>
    <row r="17" spans="3:11">
      <c r="C17" s="78" t="s">
        <v>12</v>
      </c>
      <c r="D17" s="79"/>
      <c r="E17" s="77"/>
      <c r="F17" s="77"/>
      <c r="G17" s="77"/>
      <c r="H17" s="77"/>
    </row>
    <row r="18" spans="3:11" ht="15.6">
      <c r="C18" s="143">
        <v>2</v>
      </c>
      <c r="D18" s="65" t="s">
        <v>13</v>
      </c>
      <c r="E18" s="77"/>
      <c r="F18" s="77"/>
      <c r="G18" s="77"/>
      <c r="H18" s="77"/>
    </row>
    <row r="19" spans="3:11" ht="15.6">
      <c r="C19" s="143">
        <v>3</v>
      </c>
      <c r="D19" s="137" t="s">
        <v>14</v>
      </c>
      <c r="E19" s="66"/>
      <c r="F19" s="66"/>
      <c r="G19" s="66"/>
      <c r="H19" s="66"/>
    </row>
    <row r="20" spans="3:11" s="124" customFormat="1" ht="15.6">
      <c r="C20" s="143">
        <v>4</v>
      </c>
      <c r="D20" s="137" t="s">
        <v>15</v>
      </c>
      <c r="E20" s="8"/>
      <c r="F20" s="8"/>
      <c r="G20" s="8"/>
      <c r="H20" s="8"/>
      <c r="I20" s="8"/>
      <c r="J20" s="8"/>
      <c r="K20" s="8"/>
    </row>
    <row r="21" spans="3:11" ht="50.25" customHeight="1">
      <c r="C21" s="143">
        <v>5</v>
      </c>
      <c r="D21" s="201" t="s">
        <v>16</v>
      </c>
      <c r="E21" s="201"/>
      <c r="F21" s="201"/>
      <c r="G21" s="201"/>
      <c r="H21" s="201"/>
      <c r="I21" s="201"/>
    </row>
    <row r="22" spans="3:11" ht="15.6">
      <c r="C22" s="143">
        <v>6</v>
      </c>
      <c r="D22" s="62" t="s">
        <v>17</v>
      </c>
    </row>
    <row r="23" spans="3:11" ht="15.6">
      <c r="C23" s="143"/>
      <c r="F23" s="80"/>
      <c r="G23" s="80"/>
      <c r="H23" s="80"/>
    </row>
    <row r="24" spans="3:11">
      <c r="E24" s="80"/>
      <c r="F24" s="80"/>
      <c r="G24" s="80"/>
      <c r="H24" s="80"/>
    </row>
    <row r="25" spans="3:11">
      <c r="E25" s="80"/>
      <c r="F25" s="174"/>
      <c r="G25" s="80"/>
      <c r="H25" s="80"/>
    </row>
    <row r="26" spans="3:11">
      <c r="E26" s="80"/>
      <c r="F26" s="80"/>
      <c r="G26" s="80"/>
      <c r="H26" s="80"/>
    </row>
  </sheetData>
  <mergeCells count="2">
    <mergeCell ref="D21:I21"/>
    <mergeCell ref="B1:E1"/>
  </mergeCells>
  <pageMargins left="0.7" right="0.7" top="0.75" bottom="0.75" header="0.3" footer="0.3"/>
  <pageSetup scale="5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D878D-EFA7-42E6-AEB0-C3742AB1E425}">
  <dimension ref="A1:P30"/>
  <sheetViews>
    <sheetView showGridLines="0" view="pageBreakPreview" zoomScaleNormal="100" zoomScaleSheetLayoutView="100" workbookViewId="0"/>
  </sheetViews>
  <sheetFormatPr defaultColWidth="3.5703125" defaultRowHeight="13.9"/>
  <cols>
    <col min="1" max="1" width="7.5703125" style="22" customWidth="1"/>
    <col min="2" max="2" width="3.5703125" style="22"/>
    <col min="3" max="3" width="36.7109375" style="22" customWidth="1"/>
    <col min="4" max="7" width="15.7109375" style="22" customWidth="1"/>
    <col min="8" max="9" width="3.7109375" style="22" customWidth="1"/>
    <col min="10" max="10" width="36.7109375" style="22" customWidth="1"/>
    <col min="11" max="14" width="15.7109375" style="22" customWidth="1"/>
    <col min="15" max="15" width="1.7109375" style="22" customWidth="1"/>
    <col min="16" max="16" width="3.5703125" style="22"/>
    <col min="17" max="482" width="9.28515625" style="22" customWidth="1"/>
    <col min="483" max="16384" width="3.5703125" style="22"/>
  </cols>
  <sheetData>
    <row r="1" spans="1:15" ht="18" customHeight="1">
      <c r="A1" s="21"/>
      <c r="B1" s="21" t="s">
        <v>99</v>
      </c>
    </row>
    <row r="2" spans="1:15" ht="18" customHeight="1">
      <c r="A2" s="23"/>
      <c r="B2" s="8" t="s">
        <v>1</v>
      </c>
    </row>
    <row r="3" spans="1:15" ht="13.9" customHeight="1">
      <c r="A3" s="23"/>
      <c r="B3" s="24"/>
    </row>
    <row r="4" spans="1:15" ht="13.9" customHeight="1">
      <c r="A4" s="23"/>
      <c r="B4" s="25"/>
      <c r="C4" s="5">
        <v>1</v>
      </c>
      <c r="D4" s="5">
        <v>2</v>
      </c>
      <c r="E4" s="5">
        <v>6</v>
      </c>
      <c r="F4" s="5">
        <v>7</v>
      </c>
      <c r="G4" s="5">
        <v>8</v>
      </c>
      <c r="H4" s="26"/>
      <c r="I4" s="146"/>
      <c r="J4" s="5">
        <v>1</v>
      </c>
      <c r="K4" s="5">
        <v>2</v>
      </c>
      <c r="L4" s="5"/>
      <c r="M4" s="5">
        <v>5</v>
      </c>
      <c r="N4" s="5">
        <v>6</v>
      </c>
      <c r="O4" s="26"/>
    </row>
    <row r="5" spans="1:15" ht="13.9" customHeight="1">
      <c r="B5" s="28"/>
      <c r="C5" s="29"/>
      <c r="D5" s="204" t="s">
        <v>100</v>
      </c>
      <c r="E5" s="204"/>
      <c r="F5" s="204"/>
      <c r="G5" s="204"/>
      <c r="H5" s="30"/>
      <c r="J5" s="31"/>
      <c r="K5" s="204" t="s">
        <v>101</v>
      </c>
      <c r="L5" s="204"/>
      <c r="M5" s="204"/>
      <c r="N5" s="204"/>
      <c r="O5" s="30"/>
    </row>
    <row r="6" spans="1:15" ht="43.5" customHeight="1">
      <c r="B6" s="28"/>
      <c r="C6" s="32" t="s">
        <v>102</v>
      </c>
      <c r="D6" s="148" t="s">
        <v>20</v>
      </c>
      <c r="E6" s="148" t="s">
        <v>21</v>
      </c>
      <c r="F6" s="148" t="s">
        <v>22</v>
      </c>
      <c r="G6" s="148" t="s">
        <v>5</v>
      </c>
      <c r="H6" s="30"/>
      <c r="I6" s="28"/>
      <c r="J6" s="32" t="s">
        <v>102</v>
      </c>
      <c r="K6" s="148" t="s">
        <v>20</v>
      </c>
      <c r="L6" s="148" t="s">
        <v>21</v>
      </c>
      <c r="M6" s="148" t="s">
        <v>22</v>
      </c>
      <c r="N6" s="148" t="s">
        <v>5</v>
      </c>
      <c r="O6" s="30"/>
    </row>
    <row r="7" spans="1:15">
      <c r="B7" s="28">
        <v>1</v>
      </c>
      <c r="C7" s="33" t="s">
        <v>43</v>
      </c>
      <c r="D7" s="34">
        <f>'CX Portfolio Summary'!D8+'CX Portfolio Summary'!D13+'CX Portfolio Summary'!D18</f>
        <v>351.55073844000003</v>
      </c>
      <c r="E7" s="34">
        <f>'CX Portfolio Summary'!E8+'CX Portfolio Summary'!E13+'CX Portfolio Summary'!E18</f>
        <v>249.75731337000758</v>
      </c>
      <c r="F7" s="34">
        <f>D7-E7</f>
        <v>101.79342506999245</v>
      </c>
      <c r="G7" s="35"/>
      <c r="H7" s="30"/>
      <c r="I7" s="28">
        <v>1</v>
      </c>
      <c r="J7" s="33" t="s">
        <v>43</v>
      </c>
      <c r="K7" s="34">
        <f>'CX Portfolio Summary'!D9+'CX Portfolio Summary'!D14+'CX Portfolio Summary'!D19</f>
        <v>21.435536254007189</v>
      </c>
      <c r="L7" s="34">
        <f>'CX Portfolio Summary'!E9+'CX Portfolio Summary'!E14+'CX Portfolio Summary'!E19</f>
        <v>20.787267579999952</v>
      </c>
      <c r="M7" s="37">
        <f>K7-L7</f>
        <v>0.64826867400723742</v>
      </c>
      <c r="N7" s="175"/>
      <c r="O7" s="30"/>
    </row>
    <row r="8" spans="1:15">
      <c r="B8" s="28">
        <v>2</v>
      </c>
      <c r="C8" s="33" t="s">
        <v>93</v>
      </c>
      <c r="D8" s="34">
        <f>'Dx Portfolio Summary'!D8+'Dx Portfolio Summary'!D13+'Dx Portfolio Summary'!D18+'Dx Portfolio Summary'!D23</f>
        <v>273.92183125844269</v>
      </c>
      <c r="E8" s="34">
        <f>'Dx Portfolio Summary'!E8+'Dx Portfolio Summary'!E13+'Dx Portfolio Summary'!E18+'Dx Portfolio Summary'!E23</f>
        <v>139.35423241999987</v>
      </c>
      <c r="F8" s="34">
        <f t="shared" ref="F8:F13" si="0">D8-E8</f>
        <v>134.56759883844282</v>
      </c>
      <c r="G8" s="35"/>
      <c r="H8" s="30"/>
      <c r="I8" s="28">
        <v>2</v>
      </c>
      <c r="J8" s="33" t="s">
        <v>93</v>
      </c>
      <c r="K8" s="34">
        <f>'Dx Portfolio Summary'!D9+'Dx Portfolio Summary'!D14+'Dx Portfolio Summary'!D19+'Dx Portfolio Summary'!D24</f>
        <v>28.61020448465387</v>
      </c>
      <c r="L8" s="34">
        <f>'Dx Portfolio Summary'!E9+'Dx Portfolio Summary'!E14+'Dx Portfolio Summary'!E19+'Dx Portfolio Summary'!E24</f>
        <v>30.247144850000005</v>
      </c>
      <c r="M8" s="37">
        <f t="shared" ref="M8:M13" si="1">K8-L8</f>
        <v>-1.6369403653461347</v>
      </c>
      <c r="N8" s="176"/>
      <c r="O8" s="30"/>
    </row>
    <row r="9" spans="1:15">
      <c r="B9" s="28">
        <v>3</v>
      </c>
      <c r="C9" s="33" t="s">
        <v>94</v>
      </c>
      <c r="D9" s="34">
        <f>'Tx Portfolio Summary'!D8+'Tx Portfolio Summary'!D13+'Tx Portfolio Summary'!D18+'Tx Portfolio Summary'!D23</f>
        <v>113.79220099897913</v>
      </c>
      <c r="E9" s="34">
        <f>'Tx Portfolio Summary'!E8+'Tx Portfolio Summary'!E13+'Tx Portfolio Summary'!E18+'Tx Portfolio Summary'!E23</f>
        <v>87.146738909999996</v>
      </c>
      <c r="F9" s="34">
        <f t="shared" si="0"/>
        <v>26.64546208897913</v>
      </c>
      <c r="G9" s="35"/>
      <c r="H9" s="30"/>
      <c r="I9" s="28">
        <v>3</v>
      </c>
      <c r="J9" s="33" t="s">
        <v>94</v>
      </c>
      <c r="K9" s="34">
        <f>'Tx Portfolio Summary'!D9+'Tx Portfolio Summary'!D14+'Tx Portfolio Summary'!D19+'Tx Portfolio Summary'!D24</f>
        <v>9.364707770399999</v>
      </c>
      <c r="L9" s="34">
        <f>'Tx Portfolio Summary'!E9+'Tx Portfolio Summary'!E14+'Tx Portfolio Summary'!E19+'Tx Portfolio Summary'!E24</f>
        <v>10.042587360000024</v>
      </c>
      <c r="M9" s="37">
        <f t="shared" si="1"/>
        <v>-0.6778795896000247</v>
      </c>
      <c r="N9" s="176"/>
      <c r="O9" s="30"/>
    </row>
    <row r="10" spans="1:15">
      <c r="B10" s="28">
        <v>4</v>
      </c>
      <c r="C10" s="33" t="s">
        <v>103</v>
      </c>
      <c r="D10" s="34">
        <f>'Sub Portfolio Summary'!D8+'Sub Portfolio Summary'!D13+'Sub Portfolio Summary'!D18</f>
        <v>118.96027199999999</v>
      </c>
      <c r="E10" s="34">
        <f>'Sub Portfolio Summary'!E8+'Sub Portfolio Summary'!E13+'Sub Portfolio Summary'!E18</f>
        <v>116.02030789000003</v>
      </c>
      <c r="F10" s="34">
        <f t="shared" si="0"/>
        <v>2.9399641099999627</v>
      </c>
      <c r="G10" s="35"/>
      <c r="H10" s="30"/>
      <c r="I10" s="28">
        <v>4</v>
      </c>
      <c r="J10" s="33" t="s">
        <v>103</v>
      </c>
      <c r="K10" s="34">
        <f>'Sub Portfolio Summary'!D9+'Sub Portfolio Summary'!D14+'Sub Portfolio Summary'!D19</f>
        <v>28.557536629999984</v>
      </c>
      <c r="L10" s="34">
        <f>'Sub Portfolio Summary'!E9+'Sub Portfolio Summary'!E14+'Sub Portfolio Summary'!E19</f>
        <v>31.097938080000013</v>
      </c>
      <c r="M10" s="37">
        <f t="shared" si="1"/>
        <v>-2.5404014500000294</v>
      </c>
      <c r="N10" s="176"/>
      <c r="O10" s="30"/>
    </row>
    <row r="11" spans="1:15">
      <c r="B11" s="28">
        <v>5</v>
      </c>
      <c r="C11" s="1" t="s">
        <v>96</v>
      </c>
      <c r="D11" s="34">
        <f>'CC&amp;B Portfolio Summary'!D8+'CC&amp;B Portfolio Summary'!D13+'CC&amp;B Portfolio Summary'!D18+'CC&amp;B Portfolio Summary'!D23</f>
        <v>28.922621880000001</v>
      </c>
      <c r="E11" s="34">
        <f>'CC&amp;B Portfolio Summary'!E8+'CC&amp;B Portfolio Summary'!E13+'CC&amp;B Portfolio Summary'!E18+'CC&amp;B Portfolio Summary'!E23</f>
        <v>12.254198420000012</v>
      </c>
      <c r="F11" s="34">
        <f t="shared" si="0"/>
        <v>16.668423459999989</v>
      </c>
      <c r="G11" s="35"/>
      <c r="H11" s="30"/>
      <c r="I11" s="28">
        <v>5</v>
      </c>
      <c r="J11" s="1" t="s">
        <v>96</v>
      </c>
      <c r="K11" s="34">
        <f>'CC&amp;B Portfolio Summary'!D9+'CC&amp;B Portfolio Summary'!D14+'CC&amp;B Portfolio Summary'!D19+'CC&amp;B Portfolio Summary'!D24</f>
        <v>3.5359920400000009</v>
      </c>
      <c r="L11" s="34">
        <f>'CC&amp;B Portfolio Summary'!E9+'CC&amp;B Portfolio Summary'!E14+'CC&amp;B Portfolio Summary'!E19+'CC&amp;B Portfolio Summary'!E24</f>
        <v>3.2696177400000006</v>
      </c>
      <c r="M11" s="37">
        <f t="shared" si="1"/>
        <v>0.26637430000000029</v>
      </c>
      <c r="N11" s="176"/>
      <c r="O11" s="30"/>
    </row>
    <row r="12" spans="1:15">
      <c r="B12" s="28">
        <v>6</v>
      </c>
      <c r="C12" s="33" t="s">
        <v>97</v>
      </c>
      <c r="D12" s="34">
        <f>'Enab Portfolio Summary'!D8+'Enab Portfolio Summary'!D13+'Enab Portfolio Summary'!D18+'Enab Portfolio Summary'!D23+'Enab Portfolio Summary'!D28+'Enab Portfolio Summary'!D33</f>
        <v>278.590058</v>
      </c>
      <c r="E12" s="34">
        <f>'Enab Portfolio Summary'!E8+'Enab Portfolio Summary'!E13+'Enab Portfolio Summary'!E18+'Enab Portfolio Summary'!E23+'Enab Portfolio Summary'!E28+'Enab Portfolio Summary'!E33</f>
        <v>78.93563230999996</v>
      </c>
      <c r="F12" s="34">
        <f t="shared" si="0"/>
        <v>199.65442569000004</v>
      </c>
      <c r="G12" s="35"/>
      <c r="H12" s="30"/>
      <c r="I12" s="28">
        <v>6</v>
      </c>
      <c r="J12" s="33" t="s">
        <v>97</v>
      </c>
      <c r="K12" s="34">
        <f>'Enab Portfolio Summary'!D9+'Enab Portfolio Summary'!D14+'Enab Portfolio Summary'!D19+'Enab Portfolio Summary'!D24+'Enab Portfolio Summary'!D29+'Enab Portfolio Summary'!D34</f>
        <v>20.838137600956159</v>
      </c>
      <c r="L12" s="34">
        <f>'Enab Portfolio Summary'!E9+'Enab Portfolio Summary'!E14+'Enab Portfolio Summary'!E19+'Enab Portfolio Summary'!E24+'Enab Portfolio Summary'!E29+'Enab Portfolio Summary'!E34</f>
        <v>20.62240143</v>
      </c>
      <c r="M12" s="37">
        <f t="shared" si="1"/>
        <v>0.21573617095615916</v>
      </c>
      <c r="N12" s="176"/>
      <c r="O12" s="30"/>
    </row>
    <row r="13" spans="1:15">
      <c r="B13" s="28">
        <v>7</v>
      </c>
      <c r="C13" s="33" t="s">
        <v>87</v>
      </c>
      <c r="D13" s="38">
        <f>'SS Portfolio Summary'!D8+'SS Portfolio Summary'!D18+'SS Portfolio Summary'!D13+'SS Portfolio Summary'!D23+'SS Portfolio Summary'!D28+'SS Portfolio Summary'!D33</f>
        <v>17.749703069999995</v>
      </c>
      <c r="E13" s="38">
        <f>'SS Portfolio Summary'!E8+'SS Portfolio Summary'!E13+'SS Portfolio Summary'!E18+'SS Portfolio Summary'!E23+'SS Portfolio Summary'!E28+'SS Portfolio Summary'!E33</f>
        <v>0.58684684000000009</v>
      </c>
      <c r="F13" s="34">
        <f t="shared" si="0"/>
        <v>17.162856229999996</v>
      </c>
      <c r="G13" s="39"/>
      <c r="H13" s="30"/>
      <c r="I13" s="28">
        <v>7</v>
      </c>
      <c r="J13" s="33" t="s">
        <v>87</v>
      </c>
      <c r="K13" s="38">
        <f>'SS Portfolio Summary'!D9+'SS Portfolio Summary'!D19+'SS Portfolio Summary'!D14+'SS Portfolio Summary'!D24+'SS Portfolio Summary'!D29+'SS Portfolio Summary'!D34</f>
        <v>10.46130662</v>
      </c>
      <c r="L13" s="38">
        <f>'SS Portfolio Summary'!E9+'SS Portfolio Summary'!E14+'SS Portfolio Summary'!E19+'SS Portfolio Summary'!E24+'SS Portfolio Summary'!E29+'SS Portfolio Summary'!E34</f>
        <v>9.5291780599999996</v>
      </c>
      <c r="M13" s="37">
        <f t="shared" si="1"/>
        <v>0.93212856000000066</v>
      </c>
      <c r="N13" s="176"/>
      <c r="O13" s="30"/>
    </row>
    <row r="14" spans="1:15">
      <c r="B14" s="28">
        <v>8</v>
      </c>
      <c r="C14" s="29" t="s">
        <v>39</v>
      </c>
      <c r="D14" s="40">
        <f>SUM(D7:D13)</f>
        <v>1183.4874256474218</v>
      </c>
      <c r="E14" s="41">
        <f>SUM(E7:E13)</f>
        <v>684.05527016000747</v>
      </c>
      <c r="F14" s="41">
        <f>SUM(F7:F13)</f>
        <v>499.43215548741438</v>
      </c>
      <c r="G14" s="42">
        <f>F14/D14</f>
        <v>0.42200039025695785</v>
      </c>
      <c r="H14" s="30"/>
      <c r="I14" s="28">
        <v>8</v>
      </c>
      <c r="J14" s="29" t="s">
        <v>39</v>
      </c>
      <c r="K14" s="40">
        <f>SUM(K7:K13)</f>
        <v>122.8034214000172</v>
      </c>
      <c r="L14" s="41">
        <f>SUM(L7:L13)</f>
        <v>125.5961351</v>
      </c>
      <c r="M14" s="43">
        <f>SUM(M7:M13)</f>
        <v>-2.7927136999827913</v>
      </c>
      <c r="N14" s="44">
        <f>M14/K14</f>
        <v>-2.2741334631759699E-2</v>
      </c>
      <c r="O14" s="30"/>
    </row>
    <row r="15" spans="1:15">
      <c r="B15" s="28"/>
      <c r="C15" s="33"/>
      <c r="D15" s="45"/>
      <c r="E15" s="46"/>
      <c r="F15" s="35"/>
      <c r="G15" s="35"/>
      <c r="H15" s="30"/>
      <c r="I15" s="28"/>
      <c r="J15" s="33"/>
      <c r="K15" s="45"/>
      <c r="L15" s="47"/>
      <c r="M15" s="48"/>
      <c r="N15" s="47"/>
      <c r="O15" s="30"/>
    </row>
    <row r="16" spans="1:15">
      <c r="B16" s="28">
        <v>9</v>
      </c>
      <c r="C16" s="29" t="s">
        <v>104</v>
      </c>
      <c r="D16" s="45"/>
      <c r="E16" s="35"/>
      <c r="F16" s="35"/>
      <c r="G16" s="35"/>
      <c r="H16" s="30"/>
      <c r="I16" s="28">
        <v>9</v>
      </c>
      <c r="J16" s="29" t="s">
        <v>104</v>
      </c>
      <c r="K16" s="45"/>
      <c r="L16" s="47"/>
      <c r="M16" s="48"/>
      <c r="N16" s="47"/>
      <c r="O16" s="30"/>
    </row>
    <row r="17" spans="2:16">
      <c r="B17" s="28">
        <v>10</v>
      </c>
      <c r="C17" s="33" t="s">
        <v>40</v>
      </c>
      <c r="D17" s="49">
        <f>D14*0.02</f>
        <v>23.669748512948438</v>
      </c>
      <c r="E17" s="49">
        <v>0</v>
      </c>
      <c r="F17" s="49">
        <f>D17-E17</f>
        <v>23.669748512948438</v>
      </c>
      <c r="G17" s="50"/>
      <c r="H17" s="30"/>
      <c r="I17" s="28">
        <v>10</v>
      </c>
      <c r="J17" s="33" t="s">
        <v>40</v>
      </c>
      <c r="K17" s="49">
        <f>(K14)*0.02</f>
        <v>2.4560684280003442</v>
      </c>
      <c r="L17" s="49">
        <v>0</v>
      </c>
      <c r="M17" s="51">
        <f>K17-L17</f>
        <v>2.4560684280003442</v>
      </c>
      <c r="N17" s="50"/>
      <c r="O17" s="30"/>
    </row>
    <row r="18" spans="2:16" ht="14.45" thickBot="1">
      <c r="B18" s="28">
        <v>11</v>
      </c>
      <c r="C18" s="29" t="s">
        <v>105</v>
      </c>
      <c r="D18" s="52">
        <f>SUM(D14:D17)</f>
        <v>1207.1571741603702</v>
      </c>
      <c r="E18" s="52">
        <f t="shared" ref="E18" si="2">SUM(E14:E17)</f>
        <v>684.05527016000747</v>
      </c>
      <c r="F18" s="52">
        <f>SUM(F14:F17)</f>
        <v>523.10190400036277</v>
      </c>
      <c r="G18" s="53">
        <f>F18/D18</f>
        <v>0.43333371593819392</v>
      </c>
      <c r="H18" s="30"/>
      <c r="I18" s="28">
        <v>11</v>
      </c>
      <c r="J18" s="29" t="s">
        <v>105</v>
      </c>
      <c r="K18" s="52">
        <f>SUM(K14:K17)</f>
        <v>125.25948982801755</v>
      </c>
      <c r="L18" s="52">
        <f t="shared" ref="L18" si="3">SUM(L14:L17)</f>
        <v>125.5961351</v>
      </c>
      <c r="M18" s="54">
        <f>SUM(M14:M17)</f>
        <v>-0.33664527198244709</v>
      </c>
      <c r="N18" s="53">
        <f>M18/K18</f>
        <v>-2.6875829723134285E-3</v>
      </c>
      <c r="O18" s="30"/>
      <c r="P18" s="55"/>
    </row>
    <row r="19" spans="2:16" ht="14.45" thickTop="1">
      <c r="B19" s="56"/>
      <c r="H19" s="30"/>
      <c r="O19" s="30"/>
    </row>
    <row r="20" spans="2:16">
      <c r="B20" s="57"/>
      <c r="C20" s="58"/>
      <c r="D20" s="58"/>
      <c r="E20" s="58"/>
      <c r="F20" s="58"/>
      <c r="G20" s="58"/>
      <c r="H20" s="59"/>
      <c r="I20" s="58"/>
      <c r="J20" s="58"/>
      <c r="K20" s="58"/>
      <c r="L20" s="58"/>
      <c r="M20" s="58"/>
      <c r="N20" s="58"/>
      <c r="O20" s="59"/>
    </row>
    <row r="21" spans="2:16" ht="14.65" customHeight="1">
      <c r="D21" s="60"/>
      <c r="E21" s="60"/>
      <c r="F21" s="60"/>
      <c r="G21" s="60"/>
      <c r="K21" s="61"/>
      <c r="L21" s="61"/>
      <c r="M21" s="61"/>
      <c r="N21" s="60"/>
      <c r="O21" s="60"/>
    </row>
    <row r="22" spans="2:16">
      <c r="B22" s="78" t="s">
        <v>12</v>
      </c>
      <c r="C22" s="79"/>
    </row>
    <row r="23" spans="2:16" ht="15.6">
      <c r="B23" s="143">
        <v>4</v>
      </c>
      <c r="C23" s="137" t="s">
        <v>15</v>
      </c>
      <c r="D23" s="61"/>
      <c r="E23" s="61"/>
      <c r="K23" s="61"/>
      <c r="L23" s="61"/>
      <c r="M23" s="61"/>
    </row>
    <row r="24" spans="2:16" ht="15.6">
      <c r="B24" s="143"/>
      <c r="C24" s="137"/>
      <c r="D24" s="61"/>
      <c r="E24" s="61"/>
      <c r="F24" s="61"/>
      <c r="K24" s="61"/>
    </row>
    <row r="25" spans="2:16">
      <c r="C25" s="62"/>
      <c r="D25" s="61"/>
      <c r="K25" s="61"/>
    </row>
    <row r="26" spans="2:16" ht="11.65" customHeight="1">
      <c r="D26" s="61"/>
      <c r="K26" s="61"/>
    </row>
    <row r="27" spans="2:16">
      <c r="D27" s="61"/>
      <c r="K27" s="61"/>
    </row>
    <row r="28" spans="2:16">
      <c r="D28" s="61"/>
      <c r="K28" s="61"/>
    </row>
    <row r="29" spans="2:16">
      <c r="D29" s="61"/>
      <c r="K29" s="61"/>
    </row>
    <row r="30" spans="2:16">
      <c r="D30" s="61"/>
      <c r="K30" s="61"/>
    </row>
  </sheetData>
  <mergeCells count="2">
    <mergeCell ref="D5:G5"/>
    <mergeCell ref="K5:N5"/>
  </mergeCells>
  <phoneticPr fontId="30" type="noConversion"/>
  <pageMargins left="0.7" right="0.7" top="0.75" bottom="0.75" header="0.3" footer="0.3"/>
  <pageSetup scale="2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9CE83-5F38-4B01-8F03-011121223596}">
  <sheetPr>
    <tabColor rgb="FF00B050"/>
  </sheetPr>
  <dimension ref="A1:D1"/>
  <sheetViews>
    <sheetView workbookViewId="0"/>
  </sheetViews>
  <sheetFormatPr defaultRowHeight="14.45"/>
  <sheetData>
    <row r="1" spans="1:4">
      <c r="A1" t="s">
        <v>106</v>
      </c>
      <c r="B1" t="s">
        <v>107</v>
      </c>
      <c r="C1" t="s">
        <v>108</v>
      </c>
      <c r="D1" t="s">
        <v>109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A0EA7-0A0E-4845-8A26-BC7B18633CBD}">
  <dimension ref="A1:H59"/>
  <sheetViews>
    <sheetView showGridLines="0" view="pageBreakPreview" zoomScaleNormal="100" zoomScaleSheetLayoutView="100" workbookViewId="0"/>
  </sheetViews>
  <sheetFormatPr defaultColWidth="9.28515625" defaultRowHeight="13.9"/>
  <cols>
    <col min="1" max="1" width="9.28515625" style="8"/>
    <col min="2" max="2" width="4.5703125" style="8" customWidth="1"/>
    <col min="3" max="3" width="45.7109375" style="8" customWidth="1"/>
    <col min="4" max="7" width="15.7109375" style="8" customWidth="1"/>
    <col min="8" max="8" width="2.42578125" style="8" customWidth="1"/>
    <col min="9" max="9" width="4.28515625" style="8" customWidth="1"/>
    <col min="10" max="16384" width="9.28515625" style="8"/>
  </cols>
  <sheetData>
    <row r="1" spans="1:8" ht="18" customHeight="1">
      <c r="A1" s="63"/>
      <c r="B1" s="21" t="s">
        <v>110</v>
      </c>
      <c r="D1" s="64"/>
    </row>
    <row r="2" spans="1:8" ht="18" customHeight="1">
      <c r="B2" s="65" t="s">
        <v>1</v>
      </c>
      <c r="D2" s="32"/>
    </row>
    <row r="3" spans="1:8" ht="13.9" customHeight="1">
      <c r="B3" s="62"/>
      <c r="D3" s="32"/>
    </row>
    <row r="4" spans="1:8" ht="13.9" customHeight="1">
      <c r="B4" s="2"/>
      <c r="C4" s="3"/>
      <c r="D4" s="5"/>
      <c r="E4" s="5"/>
      <c r="F4" s="5"/>
      <c r="G4" s="5"/>
      <c r="H4" s="6"/>
    </row>
    <row r="5" spans="1:8" ht="13.9" customHeight="1">
      <c r="B5" s="7"/>
      <c r="C5" s="72">
        <v>1</v>
      </c>
      <c r="D5" s="72">
        <v>2</v>
      </c>
      <c r="E5" s="72">
        <v>6</v>
      </c>
      <c r="F5" s="72">
        <v>7</v>
      </c>
      <c r="G5" s="72">
        <v>8</v>
      </c>
      <c r="H5" s="9"/>
    </row>
    <row r="6" spans="1:8" ht="43.5" customHeight="1">
      <c r="B6" s="10"/>
      <c r="C6" s="11" t="s">
        <v>111</v>
      </c>
      <c r="D6" s="148" t="s">
        <v>20</v>
      </c>
      <c r="E6" s="148" t="s">
        <v>21</v>
      </c>
      <c r="F6" s="148" t="s">
        <v>22</v>
      </c>
      <c r="G6" s="148" t="s">
        <v>5</v>
      </c>
      <c r="H6" s="9"/>
    </row>
    <row r="7" spans="1:8" s="32" customFormat="1" ht="14.45">
      <c r="B7" s="10">
        <v>1</v>
      </c>
      <c r="C7" s="149" t="s">
        <v>112</v>
      </c>
      <c r="D7" s="162">
        <f>SUM(D8:D10)</f>
        <v>203.55073844</v>
      </c>
      <c r="E7" s="162">
        <f>SUM(E8:E10)</f>
        <v>142.08912979999999</v>
      </c>
      <c r="F7" s="162">
        <f>D7-E7</f>
        <v>61.461608640000009</v>
      </c>
      <c r="G7" s="130"/>
      <c r="H7" s="131"/>
    </row>
    <row r="8" spans="1:8" ht="14.45">
      <c r="B8" s="10">
        <v>2</v>
      </c>
      <c r="C8" s="132" t="s">
        <v>113</v>
      </c>
      <c r="D8" s="133">
        <v>203.55073844</v>
      </c>
      <c r="E8" s="133">
        <v>142.08912979999999</v>
      </c>
      <c r="F8" s="133"/>
      <c r="G8" s="134"/>
      <c r="H8" s="9"/>
    </row>
    <row r="9" spans="1:8" ht="14.45">
      <c r="B9" s="10">
        <v>3</v>
      </c>
      <c r="C9" s="132" t="s">
        <v>114</v>
      </c>
      <c r="D9" s="133">
        <v>0</v>
      </c>
      <c r="E9" s="133">
        <v>0</v>
      </c>
      <c r="F9" s="133"/>
      <c r="G9" s="134"/>
      <c r="H9" s="9"/>
    </row>
    <row r="10" spans="1:8" ht="14.45">
      <c r="B10" s="10">
        <v>4</v>
      </c>
      <c r="C10" s="132" t="s">
        <v>115</v>
      </c>
      <c r="D10" s="133">
        <v>0</v>
      </c>
      <c r="E10" s="133">
        <v>0</v>
      </c>
      <c r="F10" s="133"/>
      <c r="G10" s="134"/>
      <c r="H10" s="9"/>
    </row>
    <row r="11" spans="1:8" ht="14.45">
      <c r="B11" s="10">
        <v>5</v>
      </c>
      <c r="C11" s="132" t="s">
        <v>116</v>
      </c>
      <c r="D11" s="135">
        <v>81.420295375999999</v>
      </c>
      <c r="E11" s="135">
        <v>56.835651919999989</v>
      </c>
      <c r="F11" s="133"/>
      <c r="G11" s="134"/>
      <c r="H11" s="9"/>
    </row>
    <row r="12" spans="1:8" s="32" customFormat="1" ht="14.45">
      <c r="B12" s="10">
        <v>16</v>
      </c>
      <c r="C12" s="149" t="s">
        <v>117</v>
      </c>
      <c r="D12" s="162">
        <f>SUM(D13:D15)</f>
        <v>148.00000000000003</v>
      </c>
      <c r="E12" s="162">
        <f>SUM(E13:E15)</f>
        <v>107.66818357000757</v>
      </c>
      <c r="F12" s="162">
        <f>D12-E12</f>
        <v>40.331816429992458</v>
      </c>
      <c r="G12" s="130"/>
      <c r="H12" s="131"/>
    </row>
    <row r="13" spans="1:8" ht="14.45">
      <c r="B13" s="10">
        <v>17</v>
      </c>
      <c r="C13" s="132" t="s">
        <v>113</v>
      </c>
      <c r="D13" s="133">
        <v>148.00000000000003</v>
      </c>
      <c r="E13" s="133">
        <v>107.66818357000757</v>
      </c>
      <c r="F13" s="133"/>
      <c r="G13" s="134"/>
      <c r="H13" s="9"/>
    </row>
    <row r="14" spans="1:8" ht="14.45">
      <c r="B14" s="10">
        <v>18</v>
      </c>
      <c r="C14" s="132" t="s">
        <v>114</v>
      </c>
      <c r="D14" s="133">
        <v>0</v>
      </c>
      <c r="E14" s="133">
        <v>0</v>
      </c>
      <c r="F14" s="133"/>
      <c r="G14" s="134"/>
      <c r="H14" s="9"/>
    </row>
    <row r="15" spans="1:8" ht="14.45">
      <c r="B15" s="10">
        <v>19</v>
      </c>
      <c r="C15" s="132" t="s">
        <v>115</v>
      </c>
      <c r="D15" s="133">
        <v>0</v>
      </c>
      <c r="E15" s="133">
        <v>0</v>
      </c>
      <c r="F15" s="133"/>
      <c r="G15" s="134"/>
      <c r="H15" s="9"/>
    </row>
    <row r="16" spans="1:8" ht="14.45">
      <c r="B16" s="10">
        <v>20</v>
      </c>
      <c r="C16" s="132" t="s">
        <v>116</v>
      </c>
      <c r="D16" s="135">
        <v>0</v>
      </c>
      <c r="E16" s="135">
        <v>0</v>
      </c>
      <c r="F16" s="133"/>
      <c r="G16" s="134"/>
      <c r="H16" s="9"/>
    </row>
    <row r="17" spans="2:8" s="32" customFormat="1" ht="14.45">
      <c r="B17" s="10">
        <v>21</v>
      </c>
      <c r="C17" s="129" t="s">
        <v>118</v>
      </c>
      <c r="D17" s="162">
        <f>SUM(D18:D20)</f>
        <v>28.252109174007188</v>
      </c>
      <c r="E17" s="162">
        <f>SUM(E18:E20)</f>
        <v>21.560295989999958</v>
      </c>
      <c r="F17" s="162">
        <f>D17-E17</f>
        <v>6.6918131840072306</v>
      </c>
      <c r="G17" s="130"/>
      <c r="H17" s="131"/>
    </row>
    <row r="18" spans="2:8" ht="14.45">
      <c r="B18" s="10">
        <v>22</v>
      </c>
      <c r="C18" s="132" t="s">
        <v>113</v>
      </c>
      <c r="D18" s="133">
        <v>0</v>
      </c>
      <c r="E18" s="133">
        <v>-3.6379788070917128E-18</v>
      </c>
      <c r="F18" s="133"/>
      <c r="G18" s="134"/>
      <c r="H18" s="9"/>
    </row>
    <row r="19" spans="2:8" ht="14.45">
      <c r="B19" s="10">
        <v>23</v>
      </c>
      <c r="C19" s="132" t="s">
        <v>114</v>
      </c>
      <c r="D19" s="17">
        <v>21.435536254007189</v>
      </c>
      <c r="E19" s="133">
        <v>20.787267579999952</v>
      </c>
      <c r="F19" s="133"/>
      <c r="G19" s="134"/>
      <c r="H19" s="9"/>
    </row>
    <row r="20" spans="2:8" ht="14.45">
      <c r="B20" s="10">
        <v>24</v>
      </c>
      <c r="C20" s="132" t="s">
        <v>115</v>
      </c>
      <c r="D20" s="133">
        <v>6.8165729199999996</v>
      </c>
      <c r="E20" s="133">
        <v>0.77302841000000555</v>
      </c>
      <c r="F20" s="133"/>
      <c r="G20" s="134"/>
      <c r="H20" s="9"/>
    </row>
    <row r="21" spans="2:8" ht="14.45">
      <c r="B21" s="10">
        <v>25</v>
      </c>
      <c r="C21" s="132" t="s">
        <v>116</v>
      </c>
      <c r="D21" s="135">
        <v>3.5540250000000002</v>
      </c>
      <c r="E21" s="135">
        <v>0.36742226926895832</v>
      </c>
      <c r="F21" s="133"/>
      <c r="G21" s="134"/>
      <c r="H21" s="9"/>
    </row>
    <row r="22" spans="2:8" ht="15" thickBot="1">
      <c r="B22" s="10">
        <v>26</v>
      </c>
      <c r="C22" s="14" t="s">
        <v>98</v>
      </c>
      <c r="D22" s="126">
        <f>D17+D12+D7</f>
        <v>379.80284761400719</v>
      </c>
      <c r="E22" s="126">
        <f>E17+E12+E7</f>
        <v>271.31760936000751</v>
      </c>
      <c r="F22" s="126">
        <f>D22-E22</f>
        <v>108.48523825399968</v>
      </c>
      <c r="G22" s="145">
        <f>F22/D22</f>
        <v>0.28563566317505074</v>
      </c>
      <c r="H22" s="9"/>
    </row>
    <row r="23" spans="2:8" ht="14.45" thickTop="1">
      <c r="B23" s="7"/>
      <c r="D23" s="136"/>
      <c r="H23" s="9"/>
    </row>
    <row r="24" spans="2:8">
      <c r="B24" s="18"/>
      <c r="C24" s="19"/>
      <c r="D24" s="19"/>
      <c r="E24" s="19"/>
      <c r="F24" s="19"/>
      <c r="G24" s="19"/>
      <c r="H24" s="20"/>
    </row>
    <row r="26" spans="2:8">
      <c r="B26" s="78" t="s">
        <v>12</v>
      </c>
      <c r="C26" s="79"/>
      <c r="D26" s="66"/>
    </row>
    <row r="27" spans="2:8" ht="15.6">
      <c r="B27" s="143">
        <v>4</v>
      </c>
      <c r="C27" s="137" t="s">
        <v>15</v>
      </c>
      <c r="D27" s="66"/>
    </row>
    <row r="28" spans="2:8">
      <c r="D28" s="66"/>
    </row>
    <row r="29" spans="2:8">
      <c r="D29" s="66"/>
    </row>
    <row r="30" spans="2:8">
      <c r="D30" s="66"/>
    </row>
    <row r="31" spans="2:8">
      <c r="D31" s="66"/>
    </row>
    <row r="32" spans="2:8">
      <c r="D32" s="66"/>
    </row>
    <row r="33" spans="4:4">
      <c r="D33" s="66"/>
    </row>
    <row r="34" spans="4:4">
      <c r="D34" s="66"/>
    </row>
    <row r="35" spans="4:4">
      <c r="D35" s="66"/>
    </row>
    <row r="36" spans="4:4">
      <c r="D36" s="66"/>
    </row>
    <row r="37" spans="4:4">
      <c r="D37" s="66"/>
    </row>
    <row r="38" spans="4:4">
      <c r="D38" s="66"/>
    </row>
    <row r="39" spans="4:4">
      <c r="D39" s="66"/>
    </row>
    <row r="40" spans="4:4">
      <c r="D40" s="66"/>
    </row>
    <row r="41" spans="4:4">
      <c r="D41" s="66"/>
    </row>
    <row r="42" spans="4:4">
      <c r="D42" s="66"/>
    </row>
    <row r="43" spans="4:4">
      <c r="D43" s="66"/>
    </row>
    <row r="44" spans="4:4">
      <c r="D44" s="66"/>
    </row>
    <row r="45" spans="4:4">
      <c r="D45" s="66"/>
    </row>
    <row r="46" spans="4:4">
      <c r="D46" s="66"/>
    </row>
    <row r="47" spans="4:4">
      <c r="D47" s="66"/>
    </row>
    <row r="48" spans="4:4">
      <c r="D48" s="66"/>
    </row>
    <row r="49" spans="4:4">
      <c r="D49" s="66"/>
    </row>
    <row r="50" spans="4:4">
      <c r="D50" s="66"/>
    </row>
    <row r="51" spans="4:4">
      <c r="D51" s="66"/>
    </row>
    <row r="52" spans="4:4">
      <c r="D52" s="66"/>
    </row>
    <row r="53" spans="4:4">
      <c r="D53" s="66"/>
    </row>
    <row r="54" spans="4:4">
      <c r="D54" s="66"/>
    </row>
    <row r="55" spans="4:4">
      <c r="D55" s="66"/>
    </row>
    <row r="56" spans="4:4">
      <c r="D56" s="66"/>
    </row>
    <row r="57" spans="4:4">
      <c r="D57" s="66"/>
    </row>
    <row r="58" spans="4:4">
      <c r="D58" s="66"/>
    </row>
    <row r="59" spans="4:4">
      <c r="D59" s="66"/>
    </row>
  </sheetData>
  <pageMargins left="0.7" right="0.7" top="0.75" bottom="0.75" header="0.3" footer="0.3"/>
  <pageSetup scale="46" orientation="portrait" r:id="rId1"/>
  <ignoredErrors>
    <ignoredError sqref="D17 D7 D12 E17 E7 E12" formulaRange="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3978D-3746-48AE-94D0-334EF2426BC7}">
  <dimension ref="A1:K64"/>
  <sheetViews>
    <sheetView showGridLines="0" view="pageBreakPreview" zoomScaleNormal="100" zoomScaleSheetLayoutView="100" workbookViewId="0"/>
  </sheetViews>
  <sheetFormatPr defaultColWidth="9.28515625" defaultRowHeight="13.9"/>
  <cols>
    <col min="1" max="1" width="9.28515625" style="8"/>
    <col min="2" max="2" width="4.5703125" style="8" customWidth="1"/>
    <col min="3" max="3" width="45.7109375" style="8" customWidth="1"/>
    <col min="4" max="7" width="15.7109375" style="8" customWidth="1"/>
    <col min="8" max="8" width="2.42578125" style="8" customWidth="1"/>
    <col min="9" max="9" width="4.28515625" style="8" customWidth="1"/>
    <col min="10" max="16384" width="9.28515625" style="8"/>
  </cols>
  <sheetData>
    <row r="1" spans="1:11" ht="18" customHeight="1">
      <c r="A1" s="63"/>
      <c r="B1" s="21" t="s">
        <v>119</v>
      </c>
      <c r="D1" s="64"/>
    </row>
    <row r="2" spans="1:11" ht="18" customHeight="1">
      <c r="B2" s="65" t="s">
        <v>1</v>
      </c>
      <c r="D2" s="32"/>
    </row>
    <row r="3" spans="1:11" ht="13.9" customHeight="1">
      <c r="B3" s="62"/>
      <c r="D3" s="32"/>
    </row>
    <row r="4" spans="1:11" ht="13.9" customHeight="1">
      <c r="B4" s="2"/>
      <c r="C4" s="3"/>
      <c r="D4" s="5"/>
      <c r="E4" s="5"/>
      <c r="F4" s="5"/>
      <c r="G4" s="5"/>
      <c r="H4" s="6"/>
    </row>
    <row r="5" spans="1:11" ht="13.9" customHeight="1">
      <c r="B5" s="7"/>
      <c r="C5" s="72">
        <v>1</v>
      </c>
      <c r="D5" s="72">
        <v>2</v>
      </c>
      <c r="E5" s="72">
        <v>6</v>
      </c>
      <c r="F5" s="72">
        <v>7</v>
      </c>
      <c r="G5" s="72">
        <v>8</v>
      </c>
      <c r="H5" s="9"/>
    </row>
    <row r="6" spans="1:11" ht="43.5" customHeight="1">
      <c r="B6" s="10"/>
      <c r="C6" s="11" t="s">
        <v>111</v>
      </c>
      <c r="D6" s="148" t="s">
        <v>20</v>
      </c>
      <c r="E6" s="148" t="s">
        <v>21</v>
      </c>
      <c r="F6" s="148" t="s">
        <v>22</v>
      </c>
      <c r="G6" s="148" t="s">
        <v>5</v>
      </c>
      <c r="H6" s="9"/>
    </row>
    <row r="7" spans="1:11" ht="14.45">
      <c r="B7" s="10">
        <v>1</v>
      </c>
      <c r="C7" s="138" t="s">
        <v>120</v>
      </c>
      <c r="D7" s="162">
        <f>SUM(D8:D10)</f>
        <v>115.31441262844267</v>
      </c>
      <c r="E7" s="162">
        <f t="shared" ref="E7" si="0">SUM(E8:E10)</f>
        <v>43.315464590000012</v>
      </c>
      <c r="F7" s="162">
        <f>D7-E7</f>
        <v>71.998948038442649</v>
      </c>
      <c r="G7" s="13"/>
      <c r="H7" s="9"/>
    </row>
    <row r="8" spans="1:11" ht="14.45">
      <c r="B8" s="10">
        <v>2</v>
      </c>
      <c r="C8" s="132" t="s">
        <v>113</v>
      </c>
      <c r="D8" s="133">
        <v>109.62580061844267</v>
      </c>
      <c r="E8" s="133">
        <v>37.861168160000005</v>
      </c>
      <c r="F8" s="12"/>
      <c r="G8" s="13"/>
      <c r="H8" s="9"/>
    </row>
    <row r="9" spans="1:11" ht="14.45">
      <c r="B9" s="10">
        <v>3</v>
      </c>
      <c r="C9" s="132" t="s">
        <v>114</v>
      </c>
      <c r="D9" s="133">
        <v>5.6886120099999982</v>
      </c>
      <c r="E9" s="133">
        <v>5.4543055500000062</v>
      </c>
      <c r="F9" s="12"/>
      <c r="G9" s="13"/>
      <c r="H9" s="9"/>
      <c r="K9" s="139"/>
    </row>
    <row r="10" spans="1:11" ht="14.45">
      <c r="B10" s="10">
        <v>4</v>
      </c>
      <c r="C10" s="132" t="s">
        <v>115</v>
      </c>
      <c r="D10" s="133">
        <v>0</v>
      </c>
      <c r="E10" s="133">
        <v>-9.1200000000000008E-6</v>
      </c>
      <c r="F10" s="12"/>
      <c r="G10" s="13"/>
      <c r="H10" s="9"/>
    </row>
    <row r="11" spans="1:11" ht="14.45">
      <c r="B11" s="10">
        <v>5</v>
      </c>
      <c r="C11" s="132" t="s">
        <v>116</v>
      </c>
      <c r="D11" s="133">
        <v>100.44190534311211</v>
      </c>
      <c r="E11" s="133">
        <v>37.728916057181515</v>
      </c>
      <c r="F11" s="12"/>
      <c r="G11" s="13"/>
      <c r="H11" s="9"/>
    </row>
    <row r="12" spans="1:11" ht="14.45">
      <c r="B12" s="10">
        <v>6</v>
      </c>
      <c r="C12" s="138" t="s">
        <v>121</v>
      </c>
      <c r="D12" s="162">
        <f>SUM(D13:D15)</f>
        <v>96.007405639999988</v>
      </c>
      <c r="E12" s="162">
        <f t="shared" ref="E12" si="1">SUM(E13:E15)</f>
        <v>41.19406807</v>
      </c>
      <c r="F12" s="162">
        <f>D12-E12</f>
        <v>54.813337569999987</v>
      </c>
      <c r="G12" s="13"/>
      <c r="H12" s="9"/>
    </row>
    <row r="13" spans="1:11" ht="14.45">
      <c r="B13" s="10">
        <v>7</v>
      </c>
      <c r="C13" s="132" t="s">
        <v>113</v>
      </c>
      <c r="D13" s="133">
        <v>89.999999639999984</v>
      </c>
      <c r="E13" s="133">
        <v>34.624521179999988</v>
      </c>
      <c r="F13" s="12"/>
      <c r="G13" s="13"/>
      <c r="H13" s="9"/>
    </row>
    <row r="14" spans="1:11" ht="14.45">
      <c r="B14" s="10">
        <v>8</v>
      </c>
      <c r="C14" s="132" t="s">
        <v>114</v>
      </c>
      <c r="D14" s="133">
        <v>6.0074059999999996</v>
      </c>
      <c r="E14" s="133">
        <v>6.5695468900000105</v>
      </c>
      <c r="F14" s="12"/>
      <c r="G14" s="13"/>
      <c r="H14" s="9"/>
    </row>
    <row r="15" spans="1:11" ht="14.45">
      <c r="B15" s="10">
        <v>9</v>
      </c>
      <c r="C15" s="132" t="s">
        <v>115</v>
      </c>
      <c r="D15" s="133">
        <v>0</v>
      </c>
      <c r="E15" s="133">
        <v>0</v>
      </c>
      <c r="F15" s="12"/>
      <c r="G15" s="13"/>
      <c r="H15" s="9"/>
    </row>
    <row r="16" spans="1:11" ht="14.45">
      <c r="B16" s="10">
        <v>10</v>
      </c>
      <c r="C16" s="132" t="s">
        <v>116</v>
      </c>
      <c r="D16" s="133">
        <v>0</v>
      </c>
      <c r="E16" s="133">
        <v>0</v>
      </c>
      <c r="F16" s="12"/>
      <c r="G16" s="13"/>
      <c r="H16" s="9"/>
    </row>
    <row r="17" spans="2:8" ht="14.45">
      <c r="B17" s="10">
        <v>11</v>
      </c>
      <c r="C17" s="138" t="s">
        <v>122</v>
      </c>
      <c r="D17" s="162">
        <f>SUM(D18:D20)</f>
        <v>79.610217474653851</v>
      </c>
      <c r="E17" s="162">
        <f t="shared" ref="E17" si="2">SUM(E18:E20)</f>
        <v>81.058376919999915</v>
      </c>
      <c r="F17" s="162">
        <f>D17-E17</f>
        <v>-1.4481594453460644</v>
      </c>
      <c r="G17" s="13"/>
      <c r="H17" s="9"/>
    </row>
    <row r="18" spans="2:8" ht="14.45">
      <c r="B18" s="10">
        <v>12</v>
      </c>
      <c r="C18" s="132" t="s">
        <v>113</v>
      </c>
      <c r="D18" s="133">
        <v>62.696030999999984</v>
      </c>
      <c r="E18" s="133">
        <v>62.83508450999993</v>
      </c>
      <c r="F18" s="12"/>
      <c r="G18" s="13"/>
      <c r="H18" s="9"/>
    </row>
    <row r="19" spans="2:8" ht="14.45">
      <c r="B19" s="10">
        <v>13</v>
      </c>
      <c r="C19" s="132" t="s">
        <v>114</v>
      </c>
      <c r="D19" s="133">
        <v>16.914186474653871</v>
      </c>
      <c r="E19" s="133">
        <v>18.223292409999988</v>
      </c>
      <c r="F19" s="12"/>
      <c r="G19" s="13"/>
      <c r="H19" s="9"/>
    </row>
    <row r="20" spans="2:8" ht="14.45">
      <c r="B20" s="10">
        <v>14</v>
      </c>
      <c r="C20" s="132" t="s">
        <v>115</v>
      </c>
      <c r="D20" s="133">
        <v>0</v>
      </c>
      <c r="E20" s="133">
        <v>0</v>
      </c>
      <c r="F20" s="12"/>
      <c r="G20" s="13"/>
      <c r="H20" s="9"/>
    </row>
    <row r="21" spans="2:8" ht="14.45">
      <c r="B21" s="10">
        <v>15</v>
      </c>
      <c r="C21" s="132" t="s">
        <v>116</v>
      </c>
      <c r="D21" s="133">
        <v>32.01781236000005</v>
      </c>
      <c r="E21" s="133">
        <v>32.600236310835434</v>
      </c>
      <c r="F21" s="12"/>
      <c r="G21" s="13"/>
      <c r="H21" s="9"/>
    </row>
    <row r="22" spans="2:8" ht="14.45">
      <c r="B22" s="10">
        <v>16</v>
      </c>
      <c r="C22" s="138" t="s">
        <v>118</v>
      </c>
      <c r="D22" s="162">
        <f>SUM(D23:D25)</f>
        <v>11.6</v>
      </c>
      <c r="E22" s="162">
        <f t="shared" ref="E22" si="3">SUM(E23:E25)</f>
        <v>4.0334585699999685</v>
      </c>
      <c r="F22" s="162">
        <f>D22-E22</f>
        <v>7.5665414300000311</v>
      </c>
      <c r="G22" s="13"/>
      <c r="H22" s="9"/>
    </row>
    <row r="23" spans="2:8" ht="14.45">
      <c r="B23" s="10">
        <v>17</v>
      </c>
      <c r="C23" s="132" t="s">
        <v>113</v>
      </c>
      <c r="D23" s="133">
        <v>11.6</v>
      </c>
      <c r="E23" s="133">
        <v>4.0334585699999685</v>
      </c>
      <c r="F23" s="12"/>
      <c r="G23" s="13"/>
      <c r="H23" s="9"/>
    </row>
    <row r="24" spans="2:8" ht="14.45">
      <c r="B24" s="10">
        <v>18</v>
      </c>
      <c r="C24" s="132" t="s">
        <v>114</v>
      </c>
      <c r="D24" s="133">
        <v>0</v>
      </c>
      <c r="E24" s="133">
        <v>0</v>
      </c>
      <c r="F24" s="12"/>
      <c r="G24" s="13"/>
      <c r="H24" s="9"/>
    </row>
    <row r="25" spans="2:8" ht="14.45">
      <c r="B25" s="10">
        <v>19</v>
      </c>
      <c r="C25" s="132" t="s">
        <v>115</v>
      </c>
      <c r="D25" s="133">
        <v>0</v>
      </c>
      <c r="E25" s="133">
        <v>0</v>
      </c>
      <c r="F25" s="12"/>
      <c r="G25" s="13"/>
      <c r="H25" s="9"/>
    </row>
    <row r="26" spans="2:8" ht="14.45">
      <c r="B26" s="10">
        <v>20</v>
      </c>
      <c r="C26" s="132" t="s">
        <v>116</v>
      </c>
      <c r="D26" s="133">
        <v>5.6</v>
      </c>
      <c r="E26" s="133">
        <v>1.9471868958620537</v>
      </c>
      <c r="F26" s="12"/>
      <c r="G26" s="13"/>
      <c r="H26" s="9"/>
    </row>
    <row r="27" spans="2:8" ht="15" thickBot="1">
      <c r="B27" s="10">
        <v>21</v>
      </c>
      <c r="C27" s="14" t="s">
        <v>98</v>
      </c>
      <c r="D27" s="126">
        <f>SUM(D7+D12+D17+D22)</f>
        <v>302.53203574309651</v>
      </c>
      <c r="E27" s="126">
        <f>SUM(E7+E12+E17+E22)</f>
        <v>169.6013681499999</v>
      </c>
      <c r="F27" s="126">
        <f>D27-E27</f>
        <v>132.93066759309662</v>
      </c>
      <c r="G27" s="145">
        <f>F27/D27</f>
        <v>0.43939369021394609</v>
      </c>
      <c r="H27" s="9"/>
    </row>
    <row r="28" spans="2:8" ht="14.45" thickTop="1">
      <c r="B28" s="7"/>
      <c r="D28" s="17"/>
      <c r="H28" s="9"/>
    </row>
    <row r="29" spans="2:8">
      <c r="B29" s="18"/>
      <c r="C29" s="19"/>
      <c r="D29" s="19"/>
      <c r="E29" s="19"/>
      <c r="F29" s="19"/>
      <c r="G29" s="19"/>
      <c r="H29" s="20"/>
    </row>
    <row r="31" spans="2:8">
      <c r="B31" s="78" t="s">
        <v>12</v>
      </c>
      <c r="C31" s="79"/>
      <c r="D31" s="66"/>
    </row>
    <row r="32" spans="2:8" ht="15.6">
      <c r="B32" s="143">
        <v>4</v>
      </c>
      <c r="C32" s="137" t="s">
        <v>15</v>
      </c>
      <c r="D32" s="66"/>
    </row>
    <row r="33" spans="4:4">
      <c r="D33" s="66"/>
    </row>
    <row r="34" spans="4:4">
      <c r="D34" s="66"/>
    </row>
    <row r="35" spans="4:4">
      <c r="D35" s="66"/>
    </row>
    <row r="36" spans="4:4">
      <c r="D36" s="66"/>
    </row>
    <row r="37" spans="4:4">
      <c r="D37" s="66"/>
    </row>
    <row r="38" spans="4:4">
      <c r="D38" s="66"/>
    </row>
    <row r="39" spans="4:4">
      <c r="D39" s="66"/>
    </row>
    <row r="40" spans="4:4">
      <c r="D40" s="66"/>
    </row>
    <row r="41" spans="4:4">
      <c r="D41" s="66"/>
    </row>
    <row r="42" spans="4:4">
      <c r="D42" s="66"/>
    </row>
    <row r="43" spans="4:4">
      <c r="D43" s="66"/>
    </row>
    <row r="44" spans="4:4">
      <c r="D44" s="66"/>
    </row>
    <row r="45" spans="4:4">
      <c r="D45" s="66"/>
    </row>
    <row r="46" spans="4:4">
      <c r="D46" s="66"/>
    </row>
    <row r="47" spans="4:4">
      <c r="D47" s="66"/>
    </row>
    <row r="48" spans="4:4">
      <c r="D48" s="66"/>
    </row>
    <row r="49" spans="4:4">
      <c r="D49" s="66"/>
    </row>
    <row r="50" spans="4:4">
      <c r="D50" s="66"/>
    </row>
    <row r="51" spans="4:4">
      <c r="D51" s="66"/>
    </row>
    <row r="52" spans="4:4">
      <c r="D52" s="66"/>
    </row>
    <row r="53" spans="4:4">
      <c r="D53" s="66"/>
    </row>
    <row r="54" spans="4:4">
      <c r="D54" s="66"/>
    </row>
    <row r="55" spans="4:4">
      <c r="D55" s="66"/>
    </row>
    <row r="56" spans="4:4">
      <c r="D56" s="66"/>
    </row>
    <row r="57" spans="4:4">
      <c r="D57" s="66"/>
    </row>
    <row r="58" spans="4:4">
      <c r="D58" s="66"/>
    </row>
    <row r="59" spans="4:4">
      <c r="D59" s="66"/>
    </row>
    <row r="60" spans="4:4">
      <c r="D60" s="66"/>
    </row>
    <row r="61" spans="4:4">
      <c r="D61" s="66"/>
    </row>
    <row r="62" spans="4:4">
      <c r="D62" s="66"/>
    </row>
    <row r="63" spans="4:4">
      <c r="D63" s="66"/>
    </row>
    <row r="64" spans="4:4">
      <c r="D64" s="66"/>
    </row>
  </sheetData>
  <conditionalFormatting sqref="C8:C11">
    <cfRule type="duplicateValues" dxfId="0" priority="34"/>
  </conditionalFormatting>
  <pageMargins left="0.7" right="0.7" top="0.75" bottom="0.75" header="0.3" footer="0.3"/>
  <pageSetup scale="45" orientation="portrait" r:id="rId1"/>
  <ignoredErrors>
    <ignoredError sqref="D17 D12 E22 D7 E17 D22 E12 E7" formulaRange="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9B6C7-384D-48ED-BB5A-F1C74D79081D}">
  <dimension ref="A1:H64"/>
  <sheetViews>
    <sheetView showGridLines="0" view="pageBreakPreview" zoomScaleNormal="100" zoomScaleSheetLayoutView="100" workbookViewId="0"/>
  </sheetViews>
  <sheetFormatPr defaultColWidth="9.28515625" defaultRowHeight="13.9"/>
  <cols>
    <col min="1" max="1" width="9.28515625" style="8"/>
    <col min="2" max="2" width="4.5703125" style="8" customWidth="1"/>
    <col min="3" max="3" width="45.7109375" style="8" customWidth="1"/>
    <col min="4" max="7" width="15.7109375" style="8" customWidth="1"/>
    <col min="8" max="8" width="2.42578125" style="8" customWidth="1"/>
    <col min="9" max="9" width="4.28515625" style="8" customWidth="1"/>
    <col min="10" max="16384" width="9.28515625" style="8"/>
  </cols>
  <sheetData>
    <row r="1" spans="1:8" ht="18" customHeight="1">
      <c r="A1" s="63"/>
      <c r="B1" s="21" t="s">
        <v>123</v>
      </c>
      <c r="D1" s="64"/>
    </row>
    <row r="2" spans="1:8" ht="18" customHeight="1">
      <c r="B2" s="65" t="s">
        <v>1</v>
      </c>
      <c r="D2" s="32"/>
    </row>
    <row r="3" spans="1:8" ht="13.9" customHeight="1">
      <c r="B3" s="62"/>
      <c r="D3" s="32"/>
    </row>
    <row r="4" spans="1:8" ht="13.9" customHeight="1">
      <c r="B4" s="2"/>
      <c r="C4" s="3"/>
      <c r="D4" s="5"/>
      <c r="E4" s="5"/>
      <c r="F4" s="5"/>
      <c r="G4" s="5"/>
      <c r="H4" s="6"/>
    </row>
    <row r="5" spans="1:8" ht="13.9" customHeight="1">
      <c r="B5" s="7"/>
      <c r="C5" s="72">
        <v>1</v>
      </c>
      <c r="D5" s="72">
        <v>2</v>
      </c>
      <c r="E5" s="72">
        <v>6</v>
      </c>
      <c r="F5" s="72">
        <v>7</v>
      </c>
      <c r="G5" s="72">
        <v>8</v>
      </c>
      <c r="H5" s="9"/>
    </row>
    <row r="6" spans="1:8" ht="43.5" customHeight="1">
      <c r="B6" s="10"/>
      <c r="C6" s="11" t="s">
        <v>111</v>
      </c>
      <c r="D6" s="148" t="s">
        <v>20</v>
      </c>
      <c r="E6" s="148" t="s">
        <v>21</v>
      </c>
      <c r="F6" s="148" t="s">
        <v>22</v>
      </c>
      <c r="G6" s="148" t="s">
        <v>5</v>
      </c>
      <c r="H6" s="9"/>
    </row>
    <row r="7" spans="1:8" ht="14.45">
      <c r="B7" s="10">
        <v>1</v>
      </c>
      <c r="C7" s="129" t="s">
        <v>124</v>
      </c>
      <c r="D7" s="162">
        <f>SUM(D8:D10)</f>
        <v>67.66780283249274</v>
      </c>
      <c r="E7" s="162">
        <f t="shared" ref="E7" si="0">SUM(E8:E10)</f>
        <v>47.123284940000005</v>
      </c>
      <c r="F7" s="162">
        <f>D7-E7</f>
        <v>20.544517892492735</v>
      </c>
      <c r="G7" s="140"/>
      <c r="H7" s="9"/>
    </row>
    <row r="8" spans="1:8" ht="14.45">
      <c r="B8" s="10">
        <v>2</v>
      </c>
      <c r="C8" s="132" t="s">
        <v>113</v>
      </c>
      <c r="D8" s="133">
        <v>66.735775832492735</v>
      </c>
      <c r="E8" s="133">
        <v>46.908341210000003</v>
      </c>
      <c r="F8" s="12"/>
      <c r="G8" s="13"/>
      <c r="H8" s="9"/>
    </row>
    <row r="9" spans="1:8" ht="14.45">
      <c r="B9" s="10">
        <v>3</v>
      </c>
      <c r="C9" s="132" t="s">
        <v>114</v>
      </c>
      <c r="D9" s="133">
        <v>0.93202700000000027</v>
      </c>
      <c r="E9" s="133">
        <v>0.21494372999999994</v>
      </c>
      <c r="F9" s="12"/>
      <c r="G9" s="13"/>
      <c r="H9" s="9"/>
    </row>
    <row r="10" spans="1:8" ht="14.45">
      <c r="B10" s="10">
        <v>4</v>
      </c>
      <c r="C10" s="132" t="s">
        <v>115</v>
      </c>
      <c r="D10" s="133">
        <v>0</v>
      </c>
      <c r="E10" s="133">
        <v>0</v>
      </c>
      <c r="F10" s="12"/>
      <c r="G10" s="13"/>
      <c r="H10" s="9"/>
    </row>
    <row r="11" spans="1:8" ht="14.45">
      <c r="B11" s="10">
        <v>5</v>
      </c>
      <c r="C11" s="132" t="s">
        <v>116</v>
      </c>
      <c r="D11" s="133">
        <v>66.735775832492664</v>
      </c>
      <c r="E11" s="133">
        <v>46.474229228800127</v>
      </c>
      <c r="F11" s="12"/>
      <c r="G11" s="13"/>
      <c r="H11" s="9"/>
    </row>
    <row r="12" spans="1:8" ht="14.45">
      <c r="B12" s="10">
        <v>6</v>
      </c>
      <c r="C12" s="129" t="s">
        <v>125</v>
      </c>
      <c r="D12" s="162">
        <f>SUM(D13:D15)</f>
        <v>28.254749680399904</v>
      </c>
      <c r="E12" s="162">
        <f t="shared" ref="E12" si="1">SUM(E13:E15)</f>
        <v>34.524679640000009</v>
      </c>
      <c r="F12" s="162">
        <f>D12-E12</f>
        <v>-6.2699299596001055</v>
      </c>
      <c r="G12" s="140"/>
      <c r="H12" s="9"/>
    </row>
    <row r="13" spans="1:8" ht="14.45">
      <c r="B13" s="10">
        <v>7</v>
      </c>
      <c r="C13" s="132" t="s">
        <v>113</v>
      </c>
      <c r="D13" s="133">
        <v>21.254749679999904</v>
      </c>
      <c r="E13" s="133">
        <v>26.052351939999987</v>
      </c>
      <c r="F13" s="12"/>
      <c r="G13" s="13"/>
      <c r="H13" s="9"/>
    </row>
    <row r="14" spans="1:8" ht="14.45">
      <c r="B14" s="10">
        <v>8</v>
      </c>
      <c r="C14" s="132" t="s">
        <v>114</v>
      </c>
      <c r="D14" s="133">
        <v>7.0000000003999991</v>
      </c>
      <c r="E14" s="133">
        <v>8.4723277000000241</v>
      </c>
      <c r="F14" s="12"/>
      <c r="G14" s="13"/>
      <c r="H14" s="9"/>
    </row>
    <row r="15" spans="1:8" ht="14.45">
      <c r="B15" s="10">
        <v>9</v>
      </c>
      <c r="C15" s="132" t="s">
        <v>115</v>
      </c>
      <c r="D15" s="133">
        <v>0</v>
      </c>
      <c r="E15" s="133">
        <v>0</v>
      </c>
      <c r="F15" s="12"/>
      <c r="G15" s="13"/>
      <c r="H15" s="9"/>
    </row>
    <row r="16" spans="1:8" ht="14.45">
      <c r="B16" s="10">
        <v>10</v>
      </c>
      <c r="C16" s="132" t="s">
        <v>116</v>
      </c>
      <c r="D16" s="133">
        <v>21.2547496799999</v>
      </c>
      <c r="E16" s="133">
        <v>25.971329841206479</v>
      </c>
      <c r="F16" s="12"/>
      <c r="G16" s="13"/>
      <c r="H16" s="9"/>
    </row>
    <row r="17" spans="2:8" ht="14.45">
      <c r="B17" s="10">
        <v>11</v>
      </c>
      <c r="C17" s="129" t="s">
        <v>126</v>
      </c>
      <c r="D17" s="162">
        <f>SUM(D18:D20)</f>
        <v>24.323156256486492</v>
      </c>
      <c r="E17" s="162">
        <f t="shared" ref="E17" si="2">SUM(E18:E20)</f>
        <v>14.385466309999989</v>
      </c>
      <c r="F17" s="162">
        <f>D17-E17</f>
        <v>9.9376899464865023</v>
      </c>
      <c r="G17" s="140"/>
      <c r="H17" s="9"/>
    </row>
    <row r="18" spans="2:8" ht="14.45">
      <c r="B18" s="10">
        <v>12</v>
      </c>
      <c r="C18" s="132" t="s">
        <v>113</v>
      </c>
      <c r="D18" s="133">
        <v>22.890475486486491</v>
      </c>
      <c r="E18" s="133">
        <v>13.03015037999999</v>
      </c>
      <c r="F18" s="12"/>
      <c r="G18" s="13"/>
      <c r="H18" s="9"/>
    </row>
    <row r="19" spans="2:8" ht="14.45">
      <c r="B19" s="10">
        <v>13</v>
      </c>
      <c r="C19" s="132" t="s">
        <v>114</v>
      </c>
      <c r="D19" s="133">
        <v>1.4326807699999999</v>
      </c>
      <c r="E19" s="133">
        <v>1.3553159299999993</v>
      </c>
      <c r="F19" s="12"/>
      <c r="G19" s="13"/>
      <c r="H19" s="9"/>
    </row>
    <row r="20" spans="2:8" ht="14.45">
      <c r="B20" s="10">
        <v>14</v>
      </c>
      <c r="C20" s="132" t="s">
        <v>115</v>
      </c>
      <c r="D20" s="133">
        <v>0</v>
      </c>
      <c r="E20" s="133">
        <v>0</v>
      </c>
      <c r="F20" s="12"/>
      <c r="G20" s="13"/>
      <c r="H20" s="9"/>
    </row>
    <row r="21" spans="2:8" ht="14.45">
      <c r="B21" s="10">
        <v>15</v>
      </c>
      <c r="C21" s="132" t="s">
        <v>116</v>
      </c>
      <c r="D21" s="133">
        <v>22.89047548648648</v>
      </c>
      <c r="E21" s="133">
        <v>13.538134626048659</v>
      </c>
      <c r="F21" s="12"/>
      <c r="G21" s="13"/>
      <c r="H21" s="9"/>
    </row>
    <row r="22" spans="2:8" ht="14.45">
      <c r="B22" s="10">
        <v>16</v>
      </c>
      <c r="C22" s="129" t="s">
        <v>118</v>
      </c>
      <c r="D22" s="162">
        <f>SUM(D23:D25)</f>
        <v>2.9112</v>
      </c>
      <c r="E22" s="162">
        <f t="shared" ref="E22" si="3">SUM(E23:E25)</f>
        <v>1.1558953799999998</v>
      </c>
      <c r="F22" s="162">
        <f>D22-E22</f>
        <v>1.7553046200000002</v>
      </c>
      <c r="G22" s="140"/>
      <c r="H22" s="9"/>
    </row>
    <row r="23" spans="2:8" ht="14.45">
      <c r="B23" s="10">
        <v>17</v>
      </c>
      <c r="C23" s="132" t="s">
        <v>113</v>
      </c>
      <c r="D23" s="133">
        <v>2.9112</v>
      </c>
      <c r="E23" s="133">
        <v>1.1558953799999998</v>
      </c>
      <c r="F23" s="12"/>
      <c r="G23" s="13"/>
      <c r="H23" s="9"/>
    </row>
    <row r="24" spans="2:8" ht="14.45">
      <c r="B24" s="10">
        <v>18</v>
      </c>
      <c r="C24" s="132" t="s">
        <v>114</v>
      </c>
      <c r="D24" s="133">
        <v>0</v>
      </c>
      <c r="E24" s="133">
        <v>0</v>
      </c>
      <c r="F24" s="12"/>
      <c r="G24" s="13"/>
      <c r="H24" s="9"/>
    </row>
    <row r="25" spans="2:8" ht="14.45">
      <c r="B25" s="10">
        <v>19</v>
      </c>
      <c r="C25" s="132" t="s">
        <v>115</v>
      </c>
      <c r="D25" s="133">
        <v>0</v>
      </c>
      <c r="E25" s="133">
        <v>0</v>
      </c>
      <c r="F25" s="12"/>
      <c r="G25" s="13"/>
      <c r="H25" s="9"/>
    </row>
    <row r="26" spans="2:8" ht="14.45">
      <c r="B26" s="10">
        <v>20</v>
      </c>
      <c r="C26" s="132" t="s">
        <v>116</v>
      </c>
      <c r="D26" s="133">
        <v>0</v>
      </c>
      <c r="E26" s="133">
        <v>0</v>
      </c>
      <c r="F26" s="12"/>
      <c r="G26" s="13"/>
      <c r="H26" s="9"/>
    </row>
    <row r="27" spans="2:8" ht="15" thickBot="1">
      <c r="B27" s="10">
        <v>21</v>
      </c>
      <c r="C27" s="14" t="s">
        <v>98</v>
      </c>
      <c r="D27" s="126">
        <f>SUM(D7+D12+D17+D22)</f>
        <v>123.15690876937914</v>
      </c>
      <c r="E27" s="126">
        <f>E7+E12+E17+E22</f>
        <v>97.189326269999995</v>
      </c>
      <c r="F27" s="126">
        <f>D27-E27</f>
        <v>25.967582499379148</v>
      </c>
      <c r="G27" s="145">
        <f>F27/D27</f>
        <v>0.21084958009140567</v>
      </c>
      <c r="H27" s="9"/>
    </row>
    <row r="28" spans="2:8" ht="14.45" thickTop="1">
      <c r="B28" s="7"/>
      <c r="D28" s="17"/>
      <c r="H28" s="9"/>
    </row>
    <row r="29" spans="2:8">
      <c r="B29" s="18"/>
      <c r="C29" s="19"/>
      <c r="D29" s="19"/>
      <c r="E29" s="19"/>
      <c r="F29" s="19"/>
      <c r="G29" s="19"/>
      <c r="H29" s="20"/>
    </row>
    <row r="31" spans="2:8">
      <c r="B31" s="78" t="s">
        <v>12</v>
      </c>
      <c r="C31" s="79"/>
      <c r="D31" s="66"/>
    </row>
    <row r="32" spans="2:8" ht="15.6">
      <c r="B32" s="143">
        <v>4</v>
      </c>
      <c r="C32" s="137" t="s">
        <v>15</v>
      </c>
      <c r="D32" s="66"/>
    </row>
    <row r="33" spans="2:4" ht="13.9" customHeight="1">
      <c r="B33" s="143"/>
      <c r="C33" s="137"/>
      <c r="D33" s="66"/>
    </row>
    <row r="34" spans="2:4" ht="13.9" customHeight="1">
      <c r="B34" s="143"/>
      <c r="C34" s="137"/>
      <c r="D34" s="66"/>
    </row>
    <row r="35" spans="2:4">
      <c r="C35" s="137"/>
      <c r="D35" s="66"/>
    </row>
    <row r="36" spans="2:4">
      <c r="D36" s="66"/>
    </row>
    <row r="37" spans="2:4">
      <c r="D37" s="66"/>
    </row>
    <row r="38" spans="2:4">
      <c r="D38" s="66"/>
    </row>
    <row r="39" spans="2:4">
      <c r="D39" s="66"/>
    </row>
    <row r="40" spans="2:4">
      <c r="D40" s="66"/>
    </row>
    <row r="41" spans="2:4">
      <c r="D41" s="66"/>
    </row>
    <row r="42" spans="2:4">
      <c r="D42" s="66"/>
    </row>
    <row r="43" spans="2:4">
      <c r="D43" s="66"/>
    </row>
    <row r="44" spans="2:4">
      <c r="D44" s="66"/>
    </row>
    <row r="45" spans="2:4">
      <c r="D45" s="66"/>
    </row>
    <row r="46" spans="2:4">
      <c r="D46" s="66"/>
    </row>
    <row r="47" spans="2:4">
      <c r="D47" s="66"/>
    </row>
    <row r="48" spans="2:4">
      <c r="D48" s="66"/>
    </row>
    <row r="49" spans="4:4">
      <c r="D49" s="66"/>
    </row>
    <row r="50" spans="4:4">
      <c r="D50" s="66"/>
    </row>
    <row r="51" spans="4:4">
      <c r="D51" s="66"/>
    </row>
    <row r="52" spans="4:4">
      <c r="D52" s="66"/>
    </row>
    <row r="53" spans="4:4">
      <c r="D53" s="66"/>
    </row>
    <row r="54" spans="4:4">
      <c r="D54" s="66"/>
    </row>
    <row r="55" spans="4:4">
      <c r="D55" s="66"/>
    </row>
    <row r="56" spans="4:4">
      <c r="D56" s="66"/>
    </row>
    <row r="57" spans="4:4">
      <c r="D57" s="66"/>
    </row>
    <row r="58" spans="4:4">
      <c r="D58" s="66"/>
    </row>
    <row r="59" spans="4:4">
      <c r="D59" s="66"/>
    </row>
    <row r="60" spans="4:4">
      <c r="D60" s="66"/>
    </row>
    <row r="61" spans="4:4">
      <c r="D61" s="66"/>
    </row>
    <row r="62" spans="4:4">
      <c r="D62" s="66"/>
    </row>
    <row r="63" spans="4:4">
      <c r="D63" s="66"/>
    </row>
    <row r="64" spans="4:4">
      <c r="D64" s="66"/>
    </row>
  </sheetData>
  <pageMargins left="0.7" right="0.7" top="0.75" bottom="0.75" header="0.3" footer="0.3"/>
  <pageSetup scale="46" orientation="portrait" r:id="rId1"/>
  <ignoredErrors>
    <ignoredError sqref="D12 D17 D22 D7 E12 E17 E22 E7" formulaRange="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0C117-A62C-4ACE-AC62-4B851090B6EC}">
  <dimension ref="A1:L59"/>
  <sheetViews>
    <sheetView showGridLines="0" view="pageBreakPreview" zoomScaleNormal="100" zoomScaleSheetLayoutView="100" workbookViewId="0"/>
  </sheetViews>
  <sheetFormatPr defaultColWidth="9.28515625" defaultRowHeight="13.9"/>
  <cols>
    <col min="1" max="1" width="9.28515625" style="8"/>
    <col min="2" max="2" width="4.5703125" style="8" customWidth="1"/>
    <col min="3" max="3" width="45.7109375" style="8" customWidth="1"/>
    <col min="4" max="7" width="15.7109375" style="8" customWidth="1"/>
    <col min="8" max="8" width="2.42578125" style="8" customWidth="1"/>
    <col min="9" max="9" width="4.28515625" style="8" customWidth="1"/>
    <col min="10" max="11" width="9.28515625" style="8"/>
    <col min="12" max="12" width="9.28515625" style="8" customWidth="1"/>
    <col min="13" max="16384" width="9.28515625" style="8"/>
  </cols>
  <sheetData>
    <row r="1" spans="1:8" ht="18" customHeight="1">
      <c r="A1" s="63"/>
      <c r="B1" s="21" t="s">
        <v>127</v>
      </c>
      <c r="D1" s="64"/>
    </row>
    <row r="2" spans="1:8" ht="18" customHeight="1">
      <c r="B2" s="65" t="s">
        <v>1</v>
      </c>
      <c r="D2" s="32"/>
    </row>
    <row r="3" spans="1:8" ht="13.9" customHeight="1">
      <c r="B3" s="62"/>
      <c r="D3" s="32"/>
    </row>
    <row r="4" spans="1:8" ht="13.9" customHeight="1">
      <c r="B4" s="2"/>
      <c r="C4" s="3"/>
      <c r="D4" s="5"/>
      <c r="E4" s="5"/>
      <c r="F4" s="5"/>
      <c r="G4" s="5"/>
      <c r="H4" s="6"/>
    </row>
    <row r="5" spans="1:8" ht="13.9" customHeight="1">
      <c r="B5" s="7"/>
      <c r="C5" s="72">
        <v>1</v>
      </c>
      <c r="D5" s="72">
        <v>2</v>
      </c>
      <c r="E5" s="72">
        <v>6</v>
      </c>
      <c r="F5" s="72">
        <v>7</v>
      </c>
      <c r="G5" s="72">
        <v>8</v>
      </c>
      <c r="H5" s="9"/>
    </row>
    <row r="6" spans="1:8" ht="43.5" customHeight="1">
      <c r="B6" s="10"/>
      <c r="C6" s="11" t="s">
        <v>111</v>
      </c>
      <c r="D6" s="148" t="s">
        <v>20</v>
      </c>
      <c r="E6" s="148" t="s">
        <v>21</v>
      </c>
      <c r="F6" s="148" t="s">
        <v>22</v>
      </c>
      <c r="G6" s="148" t="s">
        <v>5</v>
      </c>
      <c r="H6" s="9"/>
    </row>
    <row r="7" spans="1:8" ht="14.45">
      <c r="B7" s="10">
        <v>1</v>
      </c>
      <c r="C7" s="129" t="s">
        <v>128</v>
      </c>
      <c r="D7" s="162">
        <f>SUM(D8:D10)</f>
        <v>92.84156114999999</v>
      </c>
      <c r="E7" s="162">
        <f t="shared" ref="E7" si="0">SUM(E8:E10)</f>
        <v>94.71885542000004</v>
      </c>
      <c r="F7" s="162">
        <f>D7-E7</f>
        <v>-1.8772942700000499</v>
      </c>
      <c r="G7" s="140"/>
      <c r="H7" s="9"/>
    </row>
    <row r="8" spans="1:8" ht="14.45">
      <c r="B8" s="10">
        <v>2</v>
      </c>
      <c r="C8" s="132" t="s">
        <v>113</v>
      </c>
      <c r="D8" s="133">
        <v>89</v>
      </c>
      <c r="E8" s="133">
        <v>91.037040670000039</v>
      </c>
      <c r="F8" s="12"/>
      <c r="G8" s="13"/>
      <c r="H8" s="9"/>
    </row>
    <row r="9" spans="1:8" ht="14.45">
      <c r="B9" s="10">
        <v>3</v>
      </c>
      <c r="C9" s="132" t="s">
        <v>114</v>
      </c>
      <c r="D9" s="133">
        <v>3.8415611499999964</v>
      </c>
      <c r="E9" s="133">
        <v>3.681814749999996</v>
      </c>
      <c r="F9" s="12"/>
      <c r="G9" s="13"/>
      <c r="H9" s="9"/>
    </row>
    <row r="10" spans="1:8" ht="14.45">
      <c r="B10" s="10">
        <v>4</v>
      </c>
      <c r="C10" s="132" t="s">
        <v>115</v>
      </c>
      <c r="D10" s="133">
        <v>0</v>
      </c>
      <c r="E10" s="133">
        <v>0</v>
      </c>
      <c r="F10" s="12"/>
      <c r="G10" s="13"/>
      <c r="H10" s="9"/>
    </row>
    <row r="11" spans="1:8" ht="14.45">
      <c r="B11" s="10">
        <v>5</v>
      </c>
      <c r="C11" s="132" t="s">
        <v>116</v>
      </c>
      <c r="D11" s="133">
        <v>46.67605781839994</v>
      </c>
      <c r="E11" s="133">
        <v>47.619866763481134</v>
      </c>
      <c r="F11" s="12"/>
      <c r="G11" s="13"/>
      <c r="H11" s="9"/>
    </row>
    <row r="12" spans="1:8" ht="14.45">
      <c r="B12" s="10">
        <v>6</v>
      </c>
      <c r="C12" s="129" t="s">
        <v>129</v>
      </c>
      <c r="D12" s="162">
        <f>SUM(D13:D15)</f>
        <v>50.308984999999986</v>
      </c>
      <c r="E12" s="162">
        <f t="shared" ref="E12" si="1">SUM(E13:E15)</f>
        <v>48.526609510000007</v>
      </c>
      <c r="F12" s="162">
        <f>D12-E12</f>
        <v>1.7823754899999784</v>
      </c>
      <c r="G12" s="140"/>
      <c r="H12" s="9"/>
    </row>
    <row r="13" spans="1:8" ht="14.45">
      <c r="B13" s="10">
        <v>7</v>
      </c>
      <c r="C13" s="132" t="s">
        <v>113</v>
      </c>
      <c r="D13" s="133">
        <v>25.846871999999998</v>
      </c>
      <c r="E13" s="133">
        <v>21.106827499999991</v>
      </c>
      <c r="F13" s="12"/>
      <c r="G13" s="13"/>
      <c r="H13" s="9"/>
    </row>
    <row r="14" spans="1:8" ht="14.45">
      <c r="B14" s="10">
        <v>8</v>
      </c>
      <c r="C14" s="132" t="s">
        <v>114</v>
      </c>
      <c r="D14" s="133">
        <v>24.462112999999988</v>
      </c>
      <c r="E14" s="133">
        <v>27.417800790000015</v>
      </c>
      <c r="F14" s="12"/>
      <c r="G14" s="13"/>
      <c r="H14" s="9"/>
    </row>
    <row r="15" spans="1:8" ht="14.45">
      <c r="B15" s="10">
        <v>9</v>
      </c>
      <c r="C15" s="132" t="s">
        <v>115</v>
      </c>
      <c r="D15" s="133">
        <v>0</v>
      </c>
      <c r="E15" s="133">
        <v>1.9812200000000001E-3</v>
      </c>
      <c r="F15" s="12"/>
      <c r="G15" s="13"/>
      <c r="H15" s="9"/>
    </row>
    <row r="16" spans="1:8" ht="14.45">
      <c r="B16" s="10">
        <v>10</v>
      </c>
      <c r="C16" s="132" t="s">
        <v>116</v>
      </c>
      <c r="D16" s="133">
        <v>0</v>
      </c>
      <c r="E16" s="133">
        <v>0</v>
      </c>
      <c r="F16" s="12"/>
      <c r="G16" s="13"/>
      <c r="H16" s="9"/>
    </row>
    <row r="17" spans="2:12" ht="14.45">
      <c r="B17" s="10">
        <v>16</v>
      </c>
      <c r="C17" s="129" t="s">
        <v>118</v>
      </c>
      <c r="D17" s="162">
        <f>SUM(D18:D20)</f>
        <v>4.7672624800000012</v>
      </c>
      <c r="E17" s="162">
        <f t="shared" ref="E17" si="2">SUM(E18:E20)</f>
        <v>4.2765368099999979</v>
      </c>
      <c r="F17" s="162">
        <f>D17-E17</f>
        <v>0.49072567000000333</v>
      </c>
      <c r="G17" s="140"/>
      <c r="H17" s="131"/>
      <c r="L17" s="128"/>
    </row>
    <row r="18" spans="2:12" ht="14.45">
      <c r="B18" s="10">
        <v>17</v>
      </c>
      <c r="C18" s="132" t="s">
        <v>113</v>
      </c>
      <c r="D18" s="133">
        <v>4.1134000000000004</v>
      </c>
      <c r="E18" s="133">
        <v>3.8764397199999978</v>
      </c>
      <c r="F18" s="12"/>
      <c r="G18" s="13"/>
      <c r="H18" s="9"/>
    </row>
    <row r="19" spans="2:12" ht="14.45">
      <c r="B19" s="10">
        <v>18</v>
      </c>
      <c r="C19" s="132" t="s">
        <v>114</v>
      </c>
      <c r="D19" s="133">
        <v>0.25386248</v>
      </c>
      <c r="E19" s="133">
        <v>-1.6774599999999917E-3</v>
      </c>
      <c r="F19" s="12"/>
      <c r="G19" s="13"/>
      <c r="H19" s="9"/>
    </row>
    <row r="20" spans="2:12" ht="14.45">
      <c r="B20" s="10">
        <v>19</v>
      </c>
      <c r="C20" s="132" t="s">
        <v>115</v>
      </c>
      <c r="D20" s="133">
        <v>0.39999999999999997</v>
      </c>
      <c r="E20" s="133">
        <v>0.40177454999999995</v>
      </c>
      <c r="F20" s="12"/>
      <c r="G20" s="13"/>
      <c r="H20" s="9"/>
    </row>
    <row r="21" spans="2:12" ht="14.45">
      <c r="B21" s="10">
        <v>20</v>
      </c>
      <c r="C21" s="132" t="s">
        <v>116</v>
      </c>
      <c r="D21" s="133">
        <v>4.1056599999999959</v>
      </c>
      <c r="E21" s="133">
        <v>3.6632697804059973</v>
      </c>
      <c r="F21" s="12"/>
      <c r="G21" s="13"/>
      <c r="H21" s="9"/>
    </row>
    <row r="22" spans="2:12" ht="15" thickBot="1">
      <c r="B22" s="10">
        <v>21</v>
      </c>
      <c r="C22" s="14" t="s">
        <v>98</v>
      </c>
      <c r="D22" s="126">
        <f>D7+D12+D17</f>
        <v>147.91780862999997</v>
      </c>
      <c r="E22" s="126">
        <f>E7+E12+E17</f>
        <v>147.52200174000006</v>
      </c>
      <c r="F22" s="126">
        <f>D22-E22</f>
        <v>0.39580688999990343</v>
      </c>
      <c r="G22" s="16">
        <f>F22/D22</f>
        <v>2.6758569077369892E-3</v>
      </c>
      <c r="H22" s="9"/>
    </row>
    <row r="23" spans="2:12" ht="14.45" thickTop="1">
      <c r="B23" s="7"/>
      <c r="D23" s="17"/>
      <c r="H23" s="9"/>
    </row>
    <row r="24" spans="2:12">
      <c r="B24" s="18"/>
      <c r="C24" s="19"/>
      <c r="D24" s="19"/>
      <c r="E24" s="19"/>
      <c r="F24" s="19"/>
      <c r="G24" s="19"/>
      <c r="H24" s="20"/>
    </row>
    <row r="26" spans="2:12">
      <c r="B26" s="78" t="s">
        <v>12</v>
      </c>
      <c r="C26" s="79"/>
      <c r="D26" s="66"/>
    </row>
    <row r="27" spans="2:12" ht="15.6">
      <c r="B27" s="143">
        <v>4</v>
      </c>
      <c r="C27" s="137" t="s">
        <v>15</v>
      </c>
      <c r="D27" s="66"/>
    </row>
    <row r="28" spans="2:12" ht="15.6">
      <c r="B28" s="143"/>
      <c r="C28" s="137"/>
      <c r="D28" s="66"/>
      <c r="E28" s="128"/>
    </row>
    <row r="29" spans="2:12" ht="15.6">
      <c r="B29" s="143"/>
      <c r="C29" s="137"/>
      <c r="D29" s="66"/>
    </row>
    <row r="30" spans="2:12">
      <c r="D30" s="66"/>
    </row>
    <row r="31" spans="2:12">
      <c r="D31" s="66"/>
    </row>
    <row r="32" spans="2:12">
      <c r="D32" s="66"/>
    </row>
    <row r="33" spans="4:4">
      <c r="D33" s="66"/>
    </row>
    <row r="34" spans="4:4">
      <c r="D34" s="66"/>
    </row>
    <row r="35" spans="4:4">
      <c r="D35" s="66"/>
    </row>
    <row r="36" spans="4:4">
      <c r="D36" s="66"/>
    </row>
    <row r="37" spans="4:4">
      <c r="D37" s="66"/>
    </row>
    <row r="38" spans="4:4">
      <c r="D38" s="66"/>
    </row>
    <row r="39" spans="4:4">
      <c r="D39" s="66"/>
    </row>
    <row r="40" spans="4:4">
      <c r="D40" s="66"/>
    </row>
    <row r="41" spans="4:4">
      <c r="D41" s="66"/>
    </row>
    <row r="42" spans="4:4">
      <c r="D42" s="66"/>
    </row>
    <row r="43" spans="4:4">
      <c r="D43" s="66"/>
    </row>
    <row r="44" spans="4:4">
      <c r="D44" s="66"/>
    </row>
    <row r="45" spans="4:4">
      <c r="D45" s="66"/>
    </row>
    <row r="46" spans="4:4">
      <c r="D46" s="66"/>
    </row>
    <row r="47" spans="4:4">
      <c r="D47" s="66"/>
    </row>
    <row r="48" spans="4:4">
      <c r="D48" s="66"/>
    </row>
    <row r="49" spans="4:4">
      <c r="D49" s="66"/>
    </row>
    <row r="50" spans="4:4">
      <c r="D50" s="66"/>
    </row>
    <row r="51" spans="4:4">
      <c r="D51" s="66"/>
    </row>
    <row r="52" spans="4:4">
      <c r="D52" s="66"/>
    </row>
    <row r="53" spans="4:4">
      <c r="D53" s="66"/>
    </row>
    <row r="54" spans="4:4">
      <c r="D54" s="66"/>
    </row>
    <row r="55" spans="4:4">
      <c r="D55" s="66"/>
    </row>
    <row r="56" spans="4:4">
      <c r="D56" s="66"/>
    </row>
    <row r="57" spans="4:4">
      <c r="D57" s="66"/>
    </row>
    <row r="58" spans="4:4">
      <c r="D58" s="66"/>
    </row>
    <row r="59" spans="4:4">
      <c r="D59" s="66"/>
    </row>
  </sheetData>
  <pageMargins left="0.7" right="0.7" top="0.75" bottom="0.75" header="0.3" footer="0.3"/>
  <pageSetup scale="46" orientation="portrait" r:id="rId1"/>
  <ignoredErrors>
    <ignoredError sqref="D7 D12 D17 E7 E12 E17" formulaRange="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D4027-A811-40F0-9BBE-22DFC8F47813}">
  <dimension ref="A1:H64"/>
  <sheetViews>
    <sheetView showGridLines="0" view="pageBreakPreview" zoomScaleNormal="100" zoomScaleSheetLayoutView="100" workbookViewId="0"/>
  </sheetViews>
  <sheetFormatPr defaultColWidth="9.28515625" defaultRowHeight="13.9"/>
  <cols>
    <col min="1" max="1" width="9.28515625" style="8"/>
    <col min="2" max="2" width="4.5703125" style="8" customWidth="1"/>
    <col min="3" max="3" width="55.7109375" style="8" customWidth="1"/>
    <col min="4" max="7" width="15.7109375" style="8" customWidth="1"/>
    <col min="8" max="8" width="2.42578125" style="8" customWidth="1"/>
    <col min="9" max="9" width="4.28515625" style="8" customWidth="1"/>
    <col min="10" max="16384" width="9.28515625" style="8"/>
  </cols>
  <sheetData>
    <row r="1" spans="1:8" ht="18" customHeight="1">
      <c r="A1" s="63"/>
      <c r="B1" s="21" t="s">
        <v>130</v>
      </c>
      <c r="D1" s="64"/>
    </row>
    <row r="2" spans="1:8" ht="18" customHeight="1">
      <c r="B2" s="65" t="s">
        <v>1</v>
      </c>
      <c r="D2" s="32"/>
    </row>
    <row r="3" spans="1:8" ht="13.9" customHeight="1">
      <c r="B3" s="62"/>
      <c r="D3" s="32"/>
    </row>
    <row r="4" spans="1:8" ht="13.9" customHeight="1">
      <c r="B4" s="2"/>
      <c r="C4" s="3"/>
      <c r="D4" s="5"/>
      <c r="E4" s="5"/>
      <c r="F4" s="5"/>
      <c r="G4" s="5"/>
      <c r="H4" s="6"/>
    </row>
    <row r="5" spans="1:8" ht="13.9" customHeight="1">
      <c r="B5" s="7"/>
      <c r="C5" s="72">
        <v>1</v>
      </c>
      <c r="D5" s="72">
        <v>2</v>
      </c>
      <c r="E5" s="72">
        <v>6</v>
      </c>
      <c r="F5" s="72">
        <v>7</v>
      </c>
      <c r="G5" s="72">
        <v>8</v>
      </c>
      <c r="H5" s="9"/>
    </row>
    <row r="6" spans="1:8" ht="43.5" customHeight="1">
      <c r="B6" s="10"/>
      <c r="C6" s="11" t="s">
        <v>111</v>
      </c>
      <c r="D6" s="148" t="s">
        <v>20</v>
      </c>
      <c r="E6" s="148" t="s">
        <v>21</v>
      </c>
      <c r="F6" s="148" t="s">
        <v>22</v>
      </c>
      <c r="G6" s="148" t="s">
        <v>5</v>
      </c>
      <c r="H6" s="9"/>
    </row>
    <row r="7" spans="1:8" ht="14.45">
      <c r="B7" s="10">
        <v>1</v>
      </c>
      <c r="C7" s="129" t="s">
        <v>131</v>
      </c>
      <c r="D7" s="162">
        <f>SUM(D8:D10)</f>
        <v>14.989668040000002</v>
      </c>
      <c r="E7" s="162">
        <f t="shared" ref="E7" si="0">SUM(E8:E10)</f>
        <v>3.4454494000000011</v>
      </c>
      <c r="F7" s="162">
        <f>D7-E7</f>
        <v>11.54421864</v>
      </c>
      <c r="G7" s="140"/>
      <c r="H7" s="9"/>
    </row>
    <row r="8" spans="1:8" ht="14.45">
      <c r="B8" s="10">
        <v>2</v>
      </c>
      <c r="C8" s="132" t="s">
        <v>113</v>
      </c>
      <c r="D8" s="133">
        <v>11.009848</v>
      </c>
      <c r="E8" s="133">
        <v>0.1251581800000002</v>
      </c>
      <c r="F8" s="12"/>
      <c r="G8" s="13"/>
      <c r="H8" s="9"/>
    </row>
    <row r="9" spans="1:8" ht="14.45">
      <c r="B9" s="10">
        <v>3</v>
      </c>
      <c r="C9" s="132" t="s">
        <v>114</v>
      </c>
      <c r="D9" s="133">
        <v>3.0000000400000006</v>
      </c>
      <c r="E9" s="133">
        <v>2.8824569700000007</v>
      </c>
      <c r="F9" s="12"/>
      <c r="G9" s="13"/>
      <c r="H9" s="9"/>
    </row>
    <row r="10" spans="1:8" ht="14.45">
      <c r="B10" s="10">
        <v>4</v>
      </c>
      <c r="C10" s="132" t="s">
        <v>115</v>
      </c>
      <c r="D10" s="133">
        <v>0.97981999999999969</v>
      </c>
      <c r="E10" s="133">
        <v>0.43783425000000009</v>
      </c>
      <c r="F10" s="12"/>
      <c r="G10" s="13"/>
      <c r="H10" s="9"/>
    </row>
    <row r="11" spans="1:8" ht="14.45">
      <c r="B11" s="10">
        <v>5</v>
      </c>
      <c r="C11" s="132" t="s">
        <v>116</v>
      </c>
      <c r="D11" s="133">
        <v>13.909844040000003</v>
      </c>
      <c r="E11" s="133">
        <v>3.1972465083163772</v>
      </c>
      <c r="F11" s="12"/>
      <c r="G11" s="13"/>
      <c r="H11" s="9"/>
    </row>
    <row r="12" spans="1:8" ht="14.45">
      <c r="B12" s="10">
        <v>6</v>
      </c>
      <c r="C12" s="129" t="s">
        <v>132</v>
      </c>
      <c r="D12" s="162">
        <f>SUM(D13:D15)</f>
        <v>12.645805880000001</v>
      </c>
      <c r="E12" s="162">
        <f t="shared" ref="E12" si="1">SUM(E13:E15)</f>
        <v>9.4643312000000144</v>
      </c>
      <c r="F12" s="162">
        <f>D12-E12</f>
        <v>3.1814746799999867</v>
      </c>
      <c r="G12" s="140"/>
      <c r="H12" s="9"/>
    </row>
    <row r="13" spans="1:8" ht="14.45">
      <c r="B13" s="10">
        <v>7</v>
      </c>
      <c r="C13" s="132" t="s">
        <v>113</v>
      </c>
      <c r="D13" s="133">
        <v>12.165805880000001</v>
      </c>
      <c r="E13" s="133">
        <v>9.4737556700000152</v>
      </c>
      <c r="F13" s="12"/>
      <c r="G13" s="13"/>
      <c r="H13" s="9"/>
    </row>
    <row r="14" spans="1:8" ht="14.45">
      <c r="B14" s="10">
        <v>8</v>
      </c>
      <c r="C14" s="132" t="s">
        <v>114</v>
      </c>
      <c r="D14" s="133">
        <v>0</v>
      </c>
      <c r="E14" s="133">
        <v>0</v>
      </c>
      <c r="F14" s="12"/>
      <c r="G14" s="13"/>
      <c r="H14" s="9"/>
    </row>
    <row r="15" spans="1:8" ht="14.45">
      <c r="B15" s="10">
        <v>9</v>
      </c>
      <c r="C15" s="132" t="s">
        <v>115</v>
      </c>
      <c r="D15" s="133">
        <v>0.48</v>
      </c>
      <c r="E15" s="133">
        <v>-9.4244699999999973E-3</v>
      </c>
      <c r="F15" s="12"/>
      <c r="G15" s="13"/>
      <c r="H15" s="9"/>
    </row>
    <row r="16" spans="1:8" ht="14.45">
      <c r="B16" s="10">
        <v>10</v>
      </c>
      <c r="C16" s="132" t="s">
        <v>116</v>
      </c>
      <c r="D16" s="133">
        <v>8.8950801449999943</v>
      </c>
      <c r="E16" s="133">
        <v>6.657225750710646</v>
      </c>
      <c r="F16" s="12"/>
      <c r="G16" s="13"/>
      <c r="H16" s="9"/>
    </row>
    <row r="17" spans="2:8" ht="14.45">
      <c r="B17" s="10">
        <v>11</v>
      </c>
      <c r="C17" s="129" t="s">
        <v>133</v>
      </c>
      <c r="D17" s="162">
        <f>SUM(D18:D20)</f>
        <v>5.7229679999999998</v>
      </c>
      <c r="E17" s="162">
        <f t="shared" ref="E17" si="2">SUM(E18:E20)</f>
        <v>2.6552845699999978</v>
      </c>
      <c r="F17" s="162">
        <f>D17-E17</f>
        <v>3.067683430000002</v>
      </c>
      <c r="G17" s="140"/>
      <c r="H17" s="9"/>
    </row>
    <row r="18" spans="2:8" ht="14.45">
      <c r="B18" s="10">
        <v>12</v>
      </c>
      <c r="C18" s="132" t="s">
        <v>113</v>
      </c>
      <c r="D18" s="133">
        <v>5.7229679999999998</v>
      </c>
      <c r="E18" s="133">
        <v>2.6552845699999978</v>
      </c>
      <c r="F18" s="12"/>
      <c r="G18" s="13"/>
      <c r="H18" s="9"/>
    </row>
    <row r="19" spans="2:8" ht="14.45">
      <c r="B19" s="10">
        <v>13</v>
      </c>
      <c r="C19" s="132" t="s">
        <v>114</v>
      </c>
      <c r="D19" s="133">
        <v>0</v>
      </c>
      <c r="E19" s="133">
        <v>0</v>
      </c>
      <c r="F19" s="12"/>
      <c r="G19" s="13"/>
      <c r="H19" s="9"/>
    </row>
    <row r="20" spans="2:8" ht="14.45">
      <c r="B20" s="10">
        <v>14</v>
      </c>
      <c r="C20" s="132" t="s">
        <v>115</v>
      </c>
      <c r="D20" s="133">
        <v>0</v>
      </c>
      <c r="E20" s="133">
        <v>0</v>
      </c>
      <c r="F20" s="12"/>
      <c r="G20" s="13"/>
      <c r="H20" s="9"/>
    </row>
    <row r="21" spans="2:8" ht="14.45">
      <c r="B21" s="10">
        <v>15</v>
      </c>
      <c r="C21" s="132" t="s">
        <v>116</v>
      </c>
      <c r="D21" s="133">
        <v>4.5783744000000004</v>
      </c>
      <c r="E21" s="133">
        <v>2.1242276559999986</v>
      </c>
      <c r="F21" s="12"/>
      <c r="G21" s="13"/>
      <c r="H21" s="9"/>
    </row>
    <row r="22" spans="2:8" ht="14.45">
      <c r="B22" s="10">
        <v>16</v>
      </c>
      <c r="C22" s="129" t="s">
        <v>118</v>
      </c>
      <c r="D22" s="162">
        <f>SUM(D23:D25)</f>
        <v>0.55999200000000005</v>
      </c>
      <c r="E22" s="162">
        <f>SUM(E23:E25)</f>
        <v>0.38716077000000004</v>
      </c>
      <c r="F22" s="162">
        <f>D22-E22</f>
        <v>0.17283123</v>
      </c>
      <c r="G22" s="140"/>
      <c r="H22" s="9"/>
    </row>
    <row r="23" spans="2:8" ht="14.45">
      <c r="B23" s="10">
        <v>17</v>
      </c>
      <c r="C23" s="132" t="s">
        <v>113</v>
      </c>
      <c r="D23" s="133">
        <v>2.4E-2</v>
      </c>
      <c r="E23" s="133">
        <v>0</v>
      </c>
      <c r="F23" s="12"/>
      <c r="G23" s="13"/>
      <c r="H23" s="9"/>
    </row>
    <row r="24" spans="2:8" ht="14.45">
      <c r="B24" s="10">
        <v>18</v>
      </c>
      <c r="C24" s="132" t="s">
        <v>114</v>
      </c>
      <c r="D24" s="133">
        <v>0.53599200000000002</v>
      </c>
      <c r="E24" s="133">
        <v>0.38716077000000004</v>
      </c>
      <c r="F24" s="12"/>
      <c r="G24" s="13"/>
      <c r="H24" s="9"/>
    </row>
    <row r="25" spans="2:8" ht="14.45">
      <c r="B25" s="10">
        <v>19</v>
      </c>
      <c r="C25" s="132" t="s">
        <v>115</v>
      </c>
      <c r="D25" s="133">
        <v>0</v>
      </c>
      <c r="E25" s="133">
        <v>0</v>
      </c>
      <c r="F25" s="12"/>
      <c r="G25" s="13"/>
      <c r="H25" s="9"/>
    </row>
    <row r="26" spans="2:8" ht="14.45">
      <c r="B26" s="10">
        <v>20</v>
      </c>
      <c r="C26" s="132" t="s">
        <v>116</v>
      </c>
      <c r="D26" s="133">
        <v>0</v>
      </c>
      <c r="E26" s="133">
        <v>0</v>
      </c>
      <c r="F26" s="12"/>
      <c r="G26" s="13"/>
      <c r="H26" s="9"/>
    </row>
    <row r="27" spans="2:8" ht="15" thickBot="1">
      <c r="B27" s="10">
        <v>21</v>
      </c>
      <c r="C27" s="14" t="s">
        <v>98</v>
      </c>
      <c r="D27" s="126">
        <f>D7+D12+D17+D22</f>
        <v>33.918433920000005</v>
      </c>
      <c r="E27" s="126">
        <f>E7+E12+E17+E22</f>
        <v>15.952225940000012</v>
      </c>
      <c r="F27" s="126">
        <f>D27-E27</f>
        <v>17.966207979999993</v>
      </c>
      <c r="G27" s="16">
        <f>F27/D27</f>
        <v>0.52968860597677003</v>
      </c>
      <c r="H27" s="9"/>
    </row>
    <row r="28" spans="2:8" ht="14.45" thickTop="1">
      <c r="B28" s="7"/>
      <c r="D28" s="17"/>
      <c r="H28" s="9"/>
    </row>
    <row r="29" spans="2:8">
      <c r="B29" s="18"/>
      <c r="C29" s="19"/>
      <c r="D29" s="19"/>
      <c r="E29" s="19"/>
      <c r="F29" s="19"/>
      <c r="G29" s="19"/>
      <c r="H29" s="20"/>
    </row>
    <row r="31" spans="2:8">
      <c r="B31" s="78" t="s">
        <v>12</v>
      </c>
      <c r="C31" s="79"/>
      <c r="D31" s="66"/>
    </row>
    <row r="32" spans="2:8" ht="15.6">
      <c r="B32" s="143">
        <v>4</v>
      </c>
      <c r="C32" s="137" t="s">
        <v>15</v>
      </c>
      <c r="D32" s="66"/>
    </row>
    <row r="33" spans="2:4" ht="15.6">
      <c r="B33" s="143"/>
      <c r="C33" s="137"/>
      <c r="D33" s="66"/>
    </row>
    <row r="34" spans="2:4">
      <c r="D34" s="66"/>
    </row>
    <row r="35" spans="2:4">
      <c r="D35" s="66"/>
    </row>
    <row r="36" spans="2:4">
      <c r="D36" s="66"/>
    </row>
    <row r="37" spans="2:4">
      <c r="D37" s="66"/>
    </row>
    <row r="38" spans="2:4">
      <c r="D38" s="66"/>
    </row>
    <row r="39" spans="2:4">
      <c r="D39" s="66"/>
    </row>
    <row r="40" spans="2:4">
      <c r="D40" s="66"/>
    </row>
    <row r="41" spans="2:4">
      <c r="D41" s="66"/>
    </row>
    <row r="42" spans="2:4">
      <c r="D42" s="66"/>
    </row>
    <row r="43" spans="2:4">
      <c r="D43" s="66"/>
    </row>
    <row r="44" spans="2:4">
      <c r="D44" s="66"/>
    </row>
    <row r="45" spans="2:4">
      <c r="D45" s="66"/>
    </row>
    <row r="46" spans="2:4">
      <c r="D46" s="66"/>
    </row>
    <row r="47" spans="2:4">
      <c r="D47" s="66"/>
    </row>
    <row r="48" spans="2:4">
      <c r="D48" s="66"/>
    </row>
    <row r="49" spans="4:4">
      <c r="D49" s="66"/>
    </row>
    <row r="50" spans="4:4">
      <c r="D50" s="66"/>
    </row>
    <row r="51" spans="4:4">
      <c r="D51" s="66"/>
    </row>
    <row r="52" spans="4:4">
      <c r="D52" s="66"/>
    </row>
    <row r="53" spans="4:4">
      <c r="D53" s="66"/>
    </row>
    <row r="54" spans="4:4">
      <c r="D54" s="66"/>
    </row>
    <row r="55" spans="4:4">
      <c r="D55" s="66"/>
    </row>
    <row r="56" spans="4:4">
      <c r="D56" s="66"/>
    </row>
    <row r="57" spans="4:4">
      <c r="D57" s="66"/>
    </row>
    <row r="58" spans="4:4">
      <c r="D58" s="66"/>
    </row>
    <row r="59" spans="4:4">
      <c r="D59" s="66"/>
    </row>
    <row r="60" spans="4:4">
      <c r="D60" s="66"/>
    </row>
    <row r="61" spans="4:4">
      <c r="D61" s="66"/>
    </row>
    <row r="62" spans="4:4">
      <c r="D62" s="66"/>
    </row>
    <row r="63" spans="4:4">
      <c r="D63" s="66"/>
    </row>
    <row r="64" spans="4:4">
      <c r="D64" s="66"/>
    </row>
  </sheetData>
  <pageMargins left="0.7" right="0.7" top="0.75" bottom="0.75" header="0.3" footer="0.3"/>
  <pageSetup scale="46" orientation="portrait" r:id="rId1"/>
  <ignoredErrors>
    <ignoredError sqref="D22 D17 D12 D7 E22 E17 E12 E7" formulaRange="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28A0C-4926-4A50-9E82-6D2348C815EC}">
  <dimension ref="A1:H69"/>
  <sheetViews>
    <sheetView showGridLines="0" view="pageBreakPreview" zoomScaleNormal="100" zoomScaleSheetLayoutView="100" workbookViewId="0"/>
  </sheetViews>
  <sheetFormatPr defaultColWidth="9.28515625" defaultRowHeight="13.9"/>
  <cols>
    <col min="1" max="1" width="9.28515625" style="8"/>
    <col min="2" max="2" width="4.5703125" style="8" customWidth="1"/>
    <col min="3" max="3" width="66.7109375" style="8" customWidth="1"/>
    <col min="4" max="7" width="15.7109375" style="8" customWidth="1"/>
    <col min="8" max="9" width="4.28515625" style="8" customWidth="1"/>
    <col min="10" max="16384" width="9.28515625" style="8"/>
  </cols>
  <sheetData>
    <row r="1" spans="1:8" ht="18" customHeight="1">
      <c r="A1" s="63"/>
      <c r="B1" s="21" t="s">
        <v>134</v>
      </c>
      <c r="D1" s="64"/>
    </row>
    <row r="2" spans="1:8" ht="18" customHeight="1">
      <c r="B2" s="65" t="s">
        <v>1</v>
      </c>
      <c r="D2" s="32"/>
    </row>
    <row r="3" spans="1:8" ht="13.9" customHeight="1">
      <c r="B3" s="62"/>
      <c r="D3" s="32"/>
    </row>
    <row r="4" spans="1:8" ht="13.9" customHeight="1">
      <c r="B4" s="2"/>
      <c r="C4" s="180"/>
      <c r="D4" s="5"/>
      <c r="E4" s="5"/>
      <c r="F4" s="5"/>
      <c r="G4" s="5"/>
      <c r="H4" s="6"/>
    </row>
    <row r="5" spans="1:8" ht="13.9" customHeight="1">
      <c r="B5" s="7"/>
      <c r="C5" s="101">
        <v>1</v>
      </c>
      <c r="D5" s="72">
        <v>2</v>
      </c>
      <c r="E5" s="72">
        <v>6</v>
      </c>
      <c r="F5" s="72">
        <v>7</v>
      </c>
      <c r="G5" s="72">
        <v>8</v>
      </c>
      <c r="H5" s="9"/>
    </row>
    <row r="6" spans="1:8" ht="43.5" customHeight="1">
      <c r="B6" s="10"/>
      <c r="C6" s="11" t="s">
        <v>111</v>
      </c>
      <c r="D6" s="148" t="s">
        <v>20</v>
      </c>
      <c r="E6" s="148" t="s">
        <v>21</v>
      </c>
      <c r="F6" s="148" t="s">
        <v>22</v>
      </c>
      <c r="G6" s="148" t="s">
        <v>5</v>
      </c>
      <c r="H6" s="9"/>
    </row>
    <row r="7" spans="1:8" ht="14.45">
      <c r="B7" s="10">
        <v>1</v>
      </c>
      <c r="C7" s="129" t="s">
        <v>135</v>
      </c>
      <c r="D7" s="162">
        <f>SUM(D8:D10)</f>
        <v>208.17905000000039</v>
      </c>
      <c r="E7" s="162">
        <f t="shared" ref="E7" si="0">SUM(E8:E10)</f>
        <v>73.761628779999938</v>
      </c>
      <c r="F7" s="162">
        <f>D7-E7</f>
        <v>134.41742122000045</v>
      </c>
      <c r="G7" s="140"/>
      <c r="H7" s="9"/>
    </row>
    <row r="8" spans="1:8" ht="14.45">
      <c r="B8" s="10">
        <v>2</v>
      </c>
      <c r="C8" s="132" t="s">
        <v>113</v>
      </c>
      <c r="D8" s="133">
        <v>158.17904999999999</v>
      </c>
      <c r="E8" s="133">
        <v>27.178602039999944</v>
      </c>
      <c r="F8" s="12"/>
      <c r="G8" s="13"/>
      <c r="H8" s="9"/>
    </row>
    <row r="9" spans="1:8" ht="14.45">
      <c r="B9" s="10">
        <v>3</v>
      </c>
      <c r="C9" s="132" t="s">
        <v>114</v>
      </c>
      <c r="D9" s="133">
        <v>0</v>
      </c>
      <c r="E9" s="133">
        <v>0</v>
      </c>
      <c r="F9" s="12"/>
      <c r="G9" s="13"/>
      <c r="H9" s="9"/>
    </row>
    <row r="10" spans="1:8" ht="14.45">
      <c r="B10" s="10">
        <v>4</v>
      </c>
      <c r="C10" s="132" t="s">
        <v>115</v>
      </c>
      <c r="D10" s="133">
        <v>50.000000000000398</v>
      </c>
      <c r="E10" s="133">
        <v>46.583026740000001</v>
      </c>
      <c r="F10" s="12"/>
      <c r="G10" s="13"/>
      <c r="H10" s="9"/>
    </row>
    <row r="11" spans="1:8" ht="14.45">
      <c r="B11" s="10">
        <v>5</v>
      </c>
      <c r="C11" s="132" t="s">
        <v>116</v>
      </c>
      <c r="D11" s="133">
        <v>158.17904999999999</v>
      </c>
      <c r="E11" s="133">
        <v>55.278323202912404</v>
      </c>
      <c r="F11" s="12"/>
      <c r="G11" s="13"/>
      <c r="H11" s="9"/>
    </row>
    <row r="12" spans="1:8" ht="28.15">
      <c r="B12" s="10">
        <v>6</v>
      </c>
      <c r="C12" s="200" t="s">
        <v>136</v>
      </c>
      <c r="D12" s="162">
        <f>SUM(D13:D15)</f>
        <v>70.000000000000014</v>
      </c>
      <c r="E12" s="162">
        <f t="shared" ref="E12" si="1">SUM(E13:E15)</f>
        <v>6.008202080000002</v>
      </c>
      <c r="F12" s="162">
        <f>D12-E12</f>
        <v>63.99179792000001</v>
      </c>
      <c r="G12" s="13"/>
      <c r="H12" s="9"/>
    </row>
    <row r="13" spans="1:8" ht="14.45">
      <c r="B13" s="10">
        <v>7</v>
      </c>
      <c r="C13" s="132" t="s">
        <v>113</v>
      </c>
      <c r="D13" s="133">
        <v>70.000000000000014</v>
      </c>
      <c r="E13" s="133">
        <v>6.008202080000002</v>
      </c>
      <c r="F13" s="12"/>
      <c r="G13" s="13"/>
      <c r="H13" s="9"/>
    </row>
    <row r="14" spans="1:8" ht="14.45">
      <c r="B14" s="10">
        <v>8</v>
      </c>
      <c r="C14" s="132" t="s">
        <v>114</v>
      </c>
      <c r="D14" s="133">
        <v>0</v>
      </c>
      <c r="E14" s="133">
        <v>0</v>
      </c>
      <c r="F14" s="12"/>
      <c r="G14" s="13"/>
      <c r="H14" s="9"/>
    </row>
    <row r="15" spans="1:8" ht="14.45">
      <c r="B15" s="10">
        <v>9</v>
      </c>
      <c r="C15" s="132" t="s">
        <v>115</v>
      </c>
      <c r="D15" s="133">
        <v>0</v>
      </c>
      <c r="E15" s="133">
        <v>0</v>
      </c>
      <c r="F15" s="12"/>
      <c r="G15" s="13"/>
      <c r="H15" s="9"/>
    </row>
    <row r="16" spans="1:8" ht="14.45">
      <c r="B16" s="10">
        <v>10</v>
      </c>
      <c r="C16" s="132" t="s">
        <v>116</v>
      </c>
      <c r="D16" s="133">
        <v>0</v>
      </c>
      <c r="E16" s="133">
        <v>0</v>
      </c>
      <c r="F16" s="12"/>
      <c r="G16" s="13"/>
      <c r="H16" s="9"/>
    </row>
    <row r="17" spans="2:8" ht="14.45">
      <c r="B17" s="10">
        <v>11</v>
      </c>
      <c r="C17" s="129" t="s">
        <v>137</v>
      </c>
      <c r="D17" s="162">
        <f>SUM(D18:D20)</f>
        <v>33.20766515396393</v>
      </c>
      <c r="E17" s="162">
        <f t="shared" ref="E17" si="2">SUM(E18:E20)</f>
        <v>26.434313679999995</v>
      </c>
      <c r="F17" s="162">
        <f>D17-E17</f>
        <v>6.7733514739639347</v>
      </c>
      <c r="G17" s="140"/>
      <c r="H17" s="9"/>
    </row>
    <row r="18" spans="2:8" ht="14.45">
      <c r="B18" s="10">
        <v>12</v>
      </c>
      <c r="C18" s="132" t="s">
        <v>113</v>
      </c>
      <c r="D18" s="133">
        <v>0</v>
      </c>
      <c r="E18" s="133">
        <v>3.7328000000000003E-4</v>
      </c>
      <c r="F18" s="12"/>
      <c r="G18" s="13"/>
      <c r="H18" s="9"/>
    </row>
    <row r="19" spans="2:8" ht="14.45">
      <c r="B19" s="10">
        <v>13</v>
      </c>
      <c r="C19" s="132" t="s">
        <v>114</v>
      </c>
      <c r="D19" s="133">
        <v>9.20766515396393</v>
      </c>
      <c r="E19" s="133">
        <v>11.141650520000001</v>
      </c>
      <c r="F19" s="12"/>
      <c r="G19" s="13"/>
      <c r="H19" s="9"/>
    </row>
    <row r="20" spans="2:8" ht="14.45">
      <c r="B20" s="10">
        <v>14</v>
      </c>
      <c r="C20" s="132" t="s">
        <v>115</v>
      </c>
      <c r="D20" s="133">
        <v>24</v>
      </c>
      <c r="E20" s="133">
        <v>15.292289879999995</v>
      </c>
      <c r="F20" s="12"/>
      <c r="G20" s="13"/>
      <c r="H20" s="9"/>
    </row>
    <row r="21" spans="2:8" ht="14.45">
      <c r="B21" s="10">
        <v>15</v>
      </c>
      <c r="C21" s="132" t="s">
        <v>116</v>
      </c>
      <c r="D21" s="133">
        <v>7.999999999999992</v>
      </c>
      <c r="E21" s="133">
        <v>6.3682438515180122</v>
      </c>
      <c r="F21" s="12"/>
      <c r="G21" s="13"/>
      <c r="H21" s="9"/>
    </row>
    <row r="22" spans="2:8" ht="16.899999999999999">
      <c r="B22" s="10">
        <v>16</v>
      </c>
      <c r="C22" s="129" t="s">
        <v>138</v>
      </c>
      <c r="D22" s="162">
        <f>SUM(D23:D25)</f>
        <v>32.953579633399997</v>
      </c>
      <c r="E22" s="162">
        <f t="shared" ref="E22" si="3">SUM(E23:E25)</f>
        <v>-8.8271323299999871</v>
      </c>
      <c r="F22" s="162">
        <f>D22-E22</f>
        <v>41.78071196339998</v>
      </c>
      <c r="G22" s="140"/>
      <c r="H22" s="9"/>
    </row>
    <row r="23" spans="2:8" ht="14.45">
      <c r="B23" s="10">
        <v>17</v>
      </c>
      <c r="C23" s="132" t="s">
        <v>113</v>
      </c>
      <c r="D23" s="133">
        <v>28.300007999999998</v>
      </c>
      <c r="E23" s="133">
        <v>-12.810722499999988</v>
      </c>
      <c r="F23" s="12"/>
      <c r="G23" s="13"/>
      <c r="H23" s="9"/>
    </row>
    <row r="24" spans="2:8" ht="14.45">
      <c r="B24" s="10">
        <v>18</v>
      </c>
      <c r="C24" s="132" t="s">
        <v>114</v>
      </c>
      <c r="D24" s="133">
        <v>4.6535716334000004</v>
      </c>
      <c r="E24" s="133">
        <v>3.9776749300000001</v>
      </c>
      <c r="F24" s="12"/>
      <c r="G24" s="13"/>
      <c r="H24" s="9"/>
    </row>
    <row r="25" spans="2:8" ht="14.45">
      <c r="B25" s="10">
        <v>19</v>
      </c>
      <c r="C25" s="132" t="s">
        <v>115</v>
      </c>
      <c r="D25" s="133">
        <v>0</v>
      </c>
      <c r="E25" s="133">
        <v>5.9152399999999761E-3</v>
      </c>
      <c r="F25" s="12"/>
      <c r="G25" s="13"/>
      <c r="H25" s="9"/>
    </row>
    <row r="26" spans="2:8" ht="14.45">
      <c r="B26" s="10">
        <v>20</v>
      </c>
      <c r="C26" s="132" t="s">
        <v>116</v>
      </c>
      <c r="D26" s="133">
        <v>20.141254781111314</v>
      </c>
      <c r="E26" s="133">
        <v>-4.5238556405711066</v>
      </c>
      <c r="F26" s="12"/>
      <c r="G26" s="13"/>
      <c r="H26" s="9"/>
    </row>
    <row r="27" spans="2:8" ht="14.45">
      <c r="B27" s="10">
        <v>21</v>
      </c>
      <c r="C27" s="129" t="s">
        <v>139</v>
      </c>
      <c r="D27" s="162">
        <f>SUM(D28:D30)</f>
        <v>25.150030199999996</v>
      </c>
      <c r="E27" s="162">
        <f t="shared" ref="E27" si="4">SUM(E28:E30)</f>
        <v>3.3178076700000001</v>
      </c>
      <c r="F27" s="162">
        <f>D27-E27</f>
        <v>21.832222529999996</v>
      </c>
      <c r="G27" s="140"/>
      <c r="H27" s="9"/>
    </row>
    <row r="28" spans="2:8" ht="14.45">
      <c r="B28" s="10">
        <v>22</v>
      </c>
      <c r="C28" s="132" t="s">
        <v>113</v>
      </c>
      <c r="D28" s="133">
        <v>21.78</v>
      </c>
      <c r="E28" s="133">
        <v>-4.3655745685100557E-17</v>
      </c>
      <c r="F28" s="12"/>
      <c r="G28" s="13"/>
      <c r="H28" s="9"/>
    </row>
    <row r="29" spans="2:8" ht="14.45">
      <c r="B29" s="10">
        <v>23</v>
      </c>
      <c r="C29" s="132" t="s">
        <v>114</v>
      </c>
      <c r="D29" s="133">
        <v>3.3700301999999964</v>
      </c>
      <c r="E29" s="133">
        <v>3.3177719699999999</v>
      </c>
      <c r="F29" s="12"/>
      <c r="G29" s="13"/>
      <c r="H29" s="9"/>
    </row>
    <row r="30" spans="2:8" ht="14.45">
      <c r="B30" s="10">
        <v>24</v>
      </c>
      <c r="C30" s="132" t="s">
        <v>115</v>
      </c>
      <c r="D30" s="133">
        <v>0</v>
      </c>
      <c r="E30" s="133">
        <v>3.5699999999999994E-5</v>
      </c>
      <c r="F30" s="12"/>
      <c r="G30" s="13"/>
      <c r="H30" s="9"/>
    </row>
    <row r="31" spans="2:8" ht="14.45">
      <c r="B31" s="10">
        <v>25</v>
      </c>
      <c r="C31" s="132" t="s">
        <v>116</v>
      </c>
      <c r="D31" s="133">
        <v>24.8965</v>
      </c>
      <c r="E31" s="133">
        <v>3.2843618078897969</v>
      </c>
      <c r="F31" s="12"/>
      <c r="G31" s="13"/>
      <c r="H31" s="9"/>
    </row>
    <row r="32" spans="2:8" ht="14.45">
      <c r="B32" s="10">
        <v>26</v>
      </c>
      <c r="C32" s="129" t="s">
        <v>118</v>
      </c>
      <c r="D32" s="162">
        <f>SUM(D33:D35)</f>
        <v>5.2043436135922319</v>
      </c>
      <c r="E32" s="162">
        <f t="shared" ref="E32" si="5">SUM(E33:E35)</f>
        <v>60.912043009999998</v>
      </c>
      <c r="F32" s="162">
        <f>D32-E32</f>
        <v>-55.707699396407769</v>
      </c>
      <c r="G32" s="140"/>
      <c r="H32" s="9"/>
    </row>
    <row r="33" spans="2:8" ht="14.45">
      <c r="B33" s="10">
        <v>27</v>
      </c>
      <c r="C33" s="132" t="s">
        <v>113</v>
      </c>
      <c r="D33" s="133">
        <v>0.33100000000000002</v>
      </c>
      <c r="E33" s="133">
        <v>58.559177409999997</v>
      </c>
      <c r="F33" s="12"/>
      <c r="G33" s="13"/>
      <c r="H33" s="9"/>
    </row>
    <row r="34" spans="2:8" ht="14.45">
      <c r="B34" s="10">
        <v>28</v>
      </c>
      <c r="C34" s="132" t="s">
        <v>114</v>
      </c>
      <c r="D34" s="133">
        <v>3.6068706135922319</v>
      </c>
      <c r="E34" s="133">
        <v>2.1853040099999994</v>
      </c>
      <c r="F34" s="12"/>
      <c r="G34" s="13"/>
      <c r="H34" s="9"/>
    </row>
    <row r="35" spans="2:8" ht="14.45">
      <c r="B35" s="10">
        <v>29</v>
      </c>
      <c r="C35" s="132" t="s">
        <v>115</v>
      </c>
      <c r="D35" s="133">
        <v>1.266473</v>
      </c>
      <c r="E35" s="133">
        <v>0.16756158999999998</v>
      </c>
      <c r="F35" s="12"/>
      <c r="G35" s="13"/>
      <c r="H35" s="9"/>
    </row>
    <row r="36" spans="2:8" ht="14.45">
      <c r="B36" s="10">
        <v>30</v>
      </c>
      <c r="C36" s="132" t="s">
        <v>116</v>
      </c>
      <c r="D36" s="133">
        <v>7.418188999999999</v>
      </c>
      <c r="E36" s="133">
        <v>106.13762310270835</v>
      </c>
      <c r="F36" s="12"/>
      <c r="G36" s="13"/>
      <c r="H36" s="9"/>
    </row>
    <row r="37" spans="2:8" ht="15" thickBot="1">
      <c r="B37" s="10">
        <v>31</v>
      </c>
      <c r="C37" s="181" t="s">
        <v>98</v>
      </c>
      <c r="D37" s="126">
        <f>D7++D12+D17+D22+D27+D32</f>
        <v>374.69466860095662</v>
      </c>
      <c r="E37" s="126">
        <f>E7+E12+E17+E22+E27+E32</f>
        <v>161.60686288999995</v>
      </c>
      <c r="F37" s="126">
        <f>D37-E37</f>
        <v>213.08780571095667</v>
      </c>
      <c r="G37" s="145">
        <f>F37/D37</f>
        <v>0.56869719152020159</v>
      </c>
      <c r="H37" s="9"/>
    </row>
    <row r="38" spans="2:8" ht="14.45" thickTop="1">
      <c r="B38" s="7"/>
      <c r="D38" s="17"/>
      <c r="H38" s="9"/>
    </row>
    <row r="39" spans="2:8">
      <c r="B39" s="18"/>
      <c r="C39" s="19"/>
      <c r="D39" s="19"/>
      <c r="E39" s="19"/>
      <c r="F39" s="19"/>
      <c r="G39" s="19"/>
      <c r="H39" s="20"/>
    </row>
    <row r="41" spans="2:8">
      <c r="B41" s="78" t="s">
        <v>12</v>
      </c>
      <c r="C41" s="79"/>
      <c r="D41" s="66"/>
    </row>
    <row r="42" spans="2:8" ht="15.6">
      <c r="B42" s="143">
        <v>4</v>
      </c>
      <c r="C42" s="137" t="s">
        <v>15</v>
      </c>
      <c r="D42" s="66"/>
    </row>
    <row r="43" spans="2:8" ht="15.6">
      <c r="B43" s="143">
        <v>12</v>
      </c>
      <c r="C43" s="137" t="s">
        <v>140</v>
      </c>
      <c r="D43" s="66"/>
    </row>
    <row r="44" spans="2:8" ht="15.6">
      <c r="B44" s="142"/>
      <c r="C44" s="137"/>
      <c r="D44" s="66"/>
    </row>
    <row r="45" spans="2:8">
      <c r="D45" s="66"/>
    </row>
    <row r="46" spans="2:8">
      <c r="D46" s="66"/>
    </row>
    <row r="47" spans="2:8">
      <c r="D47" s="66"/>
    </row>
    <row r="48" spans="2:8">
      <c r="D48" s="66"/>
    </row>
    <row r="49" spans="4:4">
      <c r="D49" s="66"/>
    </row>
    <row r="50" spans="4:4">
      <c r="D50" s="66"/>
    </row>
    <row r="51" spans="4:4">
      <c r="D51" s="66"/>
    </row>
    <row r="52" spans="4:4">
      <c r="D52" s="66"/>
    </row>
    <row r="53" spans="4:4">
      <c r="D53" s="66"/>
    </row>
    <row r="54" spans="4:4">
      <c r="D54" s="66"/>
    </row>
    <row r="55" spans="4:4">
      <c r="D55" s="66"/>
    </row>
    <row r="56" spans="4:4">
      <c r="D56" s="66"/>
    </row>
    <row r="57" spans="4:4">
      <c r="D57" s="66"/>
    </row>
    <row r="58" spans="4:4">
      <c r="D58" s="66"/>
    </row>
    <row r="59" spans="4:4">
      <c r="D59" s="66"/>
    </row>
    <row r="60" spans="4:4">
      <c r="D60" s="66"/>
    </row>
    <row r="61" spans="4:4">
      <c r="D61" s="66"/>
    </row>
    <row r="62" spans="4:4">
      <c r="D62" s="66"/>
    </row>
    <row r="63" spans="4:4">
      <c r="D63" s="66"/>
    </row>
    <row r="64" spans="4:4">
      <c r="D64" s="66"/>
    </row>
    <row r="65" spans="4:4">
      <c r="D65" s="66"/>
    </row>
    <row r="66" spans="4:4">
      <c r="D66" s="66"/>
    </row>
    <row r="67" spans="4:4">
      <c r="D67" s="66"/>
    </row>
    <row r="68" spans="4:4">
      <c r="D68" s="66"/>
    </row>
    <row r="69" spans="4:4">
      <c r="D69" s="66"/>
    </row>
  </sheetData>
  <pageMargins left="0.7" right="0.7" top="0.75" bottom="0.75" header="0.3" footer="0.3"/>
  <pageSetup scale="45" orientation="portrait" r:id="rId1"/>
  <ignoredErrors>
    <ignoredError sqref="D7 D32 D22 D17 D12 D27 E32 E7 E22 E17 E12 E27" formulaRange="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10613-428F-4CAA-9B0F-50633780B353}">
  <dimension ref="A1:I74"/>
  <sheetViews>
    <sheetView showGridLines="0" view="pageBreakPreview" topLeftCell="A29" zoomScaleNormal="100" zoomScaleSheetLayoutView="100" workbookViewId="0"/>
  </sheetViews>
  <sheetFormatPr defaultColWidth="9.28515625" defaultRowHeight="13.9"/>
  <cols>
    <col min="1" max="1" width="9.28515625" style="8" customWidth="1"/>
    <col min="2" max="2" width="5.28515625" style="8" customWidth="1"/>
    <col min="3" max="3" width="66" style="8" customWidth="1"/>
    <col min="4" max="7" width="15.7109375" style="8" customWidth="1"/>
    <col min="8" max="8" width="2.42578125" style="8" customWidth="1"/>
    <col min="9" max="9" width="4.28515625" style="8" customWidth="1"/>
    <col min="10" max="16384" width="9.28515625" style="8"/>
  </cols>
  <sheetData>
    <row r="1" spans="1:9" ht="18" customHeight="1">
      <c r="A1" s="63"/>
      <c r="B1" s="21" t="s">
        <v>141</v>
      </c>
      <c r="D1" s="64"/>
    </row>
    <row r="2" spans="1:9" ht="18" customHeight="1">
      <c r="B2" s="65" t="s">
        <v>1</v>
      </c>
      <c r="D2" s="32"/>
    </row>
    <row r="3" spans="1:9" ht="13.9" customHeight="1">
      <c r="B3" s="62"/>
      <c r="D3" s="32"/>
    </row>
    <row r="4" spans="1:9" ht="13.9" customHeight="1">
      <c r="B4" s="2"/>
      <c r="C4" s="3"/>
      <c r="D4" s="5"/>
      <c r="E4" s="5"/>
      <c r="F4" s="5"/>
      <c r="G4" s="5"/>
      <c r="H4" s="6"/>
    </row>
    <row r="5" spans="1:9" ht="13.9" customHeight="1">
      <c r="B5" s="7"/>
      <c r="C5" s="72">
        <v>1</v>
      </c>
      <c r="D5" s="72">
        <v>2</v>
      </c>
      <c r="E5" s="72">
        <v>6</v>
      </c>
      <c r="F5" s="72">
        <v>7</v>
      </c>
      <c r="G5" s="72">
        <v>8</v>
      </c>
      <c r="H5" s="127"/>
      <c r="I5" s="72"/>
    </row>
    <row r="6" spans="1:9" ht="43.5" customHeight="1">
      <c r="B6" s="10"/>
      <c r="C6" s="11" t="s">
        <v>111</v>
      </c>
      <c r="D6" s="148" t="s">
        <v>20</v>
      </c>
      <c r="E6" s="148" t="s">
        <v>21</v>
      </c>
      <c r="F6" s="148" t="s">
        <v>22</v>
      </c>
      <c r="G6" s="148" t="s">
        <v>5</v>
      </c>
      <c r="H6" s="9"/>
    </row>
    <row r="7" spans="1:9" ht="14.45">
      <c r="B7" s="10">
        <v>1</v>
      </c>
      <c r="C7" s="129" t="s">
        <v>142</v>
      </c>
      <c r="D7" s="162">
        <f>SUM(D8:D10)</f>
        <v>23.497694409999998</v>
      </c>
      <c r="E7" s="162">
        <f t="shared" ref="E7" si="0">SUM(E8:E10)</f>
        <v>6.4606464400000005</v>
      </c>
      <c r="F7" s="162">
        <f>D7-E7</f>
        <v>17.037047969999996</v>
      </c>
      <c r="G7" s="140"/>
      <c r="H7" s="9"/>
    </row>
    <row r="8" spans="1:9" ht="14.45">
      <c r="B8" s="10">
        <v>2</v>
      </c>
      <c r="C8" s="132" t="s">
        <v>113</v>
      </c>
      <c r="D8" s="133">
        <v>17.438437469999997</v>
      </c>
      <c r="E8" s="133">
        <v>0.58684684000000009</v>
      </c>
      <c r="F8" s="12"/>
      <c r="G8" s="13"/>
      <c r="H8" s="9"/>
    </row>
    <row r="9" spans="1:9" ht="14.45">
      <c r="B9" s="10">
        <v>3</v>
      </c>
      <c r="C9" s="132" t="s">
        <v>114</v>
      </c>
      <c r="D9" s="133">
        <v>6.0592569400000009</v>
      </c>
      <c r="E9" s="133">
        <v>5.7979178200000003</v>
      </c>
      <c r="F9" s="12"/>
      <c r="G9" s="13"/>
      <c r="H9" s="9"/>
    </row>
    <row r="10" spans="1:9" ht="14.45">
      <c r="B10" s="10">
        <v>4</v>
      </c>
      <c r="C10" s="132" t="s">
        <v>115</v>
      </c>
      <c r="D10" s="133">
        <v>0</v>
      </c>
      <c r="E10" s="133">
        <v>7.5881780000000065E-2</v>
      </c>
      <c r="F10" s="12"/>
      <c r="G10" s="13"/>
      <c r="H10" s="9"/>
    </row>
    <row r="11" spans="1:9" ht="14.45">
      <c r="B11" s="10">
        <v>5</v>
      </c>
      <c r="C11" s="132" t="s">
        <v>116</v>
      </c>
      <c r="D11" s="133">
        <v>16.460637469999991</v>
      </c>
      <c r="E11" s="133">
        <v>4.5258210024821786</v>
      </c>
      <c r="F11" s="12"/>
      <c r="G11" s="13"/>
      <c r="H11" s="9"/>
    </row>
    <row r="12" spans="1:9" ht="14.45">
      <c r="B12" s="10">
        <v>6</v>
      </c>
      <c r="C12" s="129" t="s">
        <v>143</v>
      </c>
      <c r="D12" s="162">
        <f>SUM(D13:D15)</f>
        <v>1.8849</v>
      </c>
      <c r="E12" s="162">
        <f t="shared" ref="E12" si="1">SUM(E13:E15)</f>
        <v>1.9010537899999995</v>
      </c>
      <c r="F12" s="162">
        <f>D12-E12</f>
        <v>-1.6153789999999502E-2</v>
      </c>
      <c r="G12" s="13"/>
      <c r="H12" s="9"/>
    </row>
    <row r="13" spans="1:9" ht="14.45">
      <c r="B13" s="10">
        <v>7</v>
      </c>
      <c r="C13" s="132" t="s">
        <v>113</v>
      </c>
      <c r="D13" s="133">
        <v>0</v>
      </c>
      <c r="E13" s="133">
        <v>0</v>
      </c>
      <c r="F13" s="12"/>
      <c r="G13" s="13"/>
      <c r="H13" s="9"/>
    </row>
    <row r="14" spans="1:9" ht="14.45">
      <c r="B14" s="10">
        <v>8</v>
      </c>
      <c r="C14" s="132" t="s">
        <v>114</v>
      </c>
      <c r="D14" s="133">
        <v>1.8849</v>
      </c>
      <c r="E14" s="133">
        <v>1.8752037899999996</v>
      </c>
      <c r="F14" s="12"/>
      <c r="G14" s="13"/>
      <c r="H14" s="9"/>
    </row>
    <row r="15" spans="1:9" ht="14.45">
      <c r="B15" s="10">
        <v>9</v>
      </c>
      <c r="C15" s="132" t="s">
        <v>115</v>
      </c>
      <c r="D15" s="133">
        <v>0</v>
      </c>
      <c r="E15" s="133">
        <v>2.5850000000000001E-2</v>
      </c>
      <c r="F15" s="12"/>
      <c r="G15" s="13"/>
      <c r="H15" s="9"/>
    </row>
    <row r="16" spans="1:9" ht="14.45">
      <c r="B16" s="10">
        <v>10</v>
      </c>
      <c r="C16" s="132" t="s">
        <v>116</v>
      </c>
      <c r="D16" s="133">
        <v>0</v>
      </c>
      <c r="E16" s="133">
        <v>0</v>
      </c>
      <c r="F16" s="12"/>
      <c r="G16" s="13"/>
      <c r="H16" s="9"/>
    </row>
    <row r="17" spans="2:8" ht="14.45">
      <c r="B17" s="10">
        <v>11</v>
      </c>
      <c r="C17" s="129" t="s">
        <v>144</v>
      </c>
      <c r="D17" s="162">
        <f>SUM(D18:D20)</f>
        <v>1.7619999999999991</v>
      </c>
      <c r="E17" s="162">
        <f t="shared" ref="E17" si="2">SUM(E18:E20)</f>
        <v>1.3245656299999997</v>
      </c>
      <c r="F17" s="162">
        <f>D17-E17</f>
        <v>0.43743436999999941</v>
      </c>
      <c r="G17" s="140"/>
      <c r="H17" s="9"/>
    </row>
    <row r="18" spans="2:8" ht="14.45">
      <c r="B18" s="10">
        <v>12</v>
      </c>
      <c r="C18" s="132" t="s">
        <v>113</v>
      </c>
      <c r="D18" s="133">
        <v>0</v>
      </c>
      <c r="E18" s="133">
        <v>0</v>
      </c>
      <c r="F18" s="12"/>
      <c r="G18" s="13"/>
      <c r="H18" s="9"/>
    </row>
    <row r="19" spans="2:8" ht="14.45">
      <c r="B19" s="10">
        <v>13</v>
      </c>
      <c r="C19" s="132" t="s">
        <v>114</v>
      </c>
      <c r="D19" s="133">
        <v>1.6119999999999992</v>
      </c>
      <c r="E19" s="133">
        <v>1.2214543299999998</v>
      </c>
      <c r="F19" s="12"/>
      <c r="G19" s="13"/>
      <c r="H19" s="9"/>
    </row>
    <row r="20" spans="2:8" ht="14.45">
      <c r="B20" s="10">
        <v>14</v>
      </c>
      <c r="C20" s="132" t="s">
        <v>115</v>
      </c>
      <c r="D20" s="133">
        <v>0.15</v>
      </c>
      <c r="E20" s="133">
        <v>0.10311129999999999</v>
      </c>
      <c r="F20" s="12"/>
      <c r="G20" s="13"/>
      <c r="H20" s="9"/>
    </row>
    <row r="21" spans="2:8" ht="14.45">
      <c r="B21" s="10">
        <v>15</v>
      </c>
      <c r="C21" s="132" t="s">
        <v>116</v>
      </c>
      <c r="D21" s="133">
        <v>1.4920000000000011</v>
      </c>
      <c r="E21" s="133">
        <v>1.1215958683087415</v>
      </c>
      <c r="F21" s="12"/>
      <c r="G21" s="13"/>
      <c r="H21" s="9"/>
    </row>
    <row r="22" spans="2:8" ht="14.45">
      <c r="B22" s="10">
        <v>16</v>
      </c>
      <c r="C22" s="129" t="s">
        <v>145</v>
      </c>
      <c r="D22" s="162">
        <f>SUM(D23:D25)</f>
        <v>1.58</v>
      </c>
      <c r="E22" s="162">
        <f t="shared" ref="E22" si="3">SUM(E23:E25)</f>
        <v>0.90684514999999988</v>
      </c>
      <c r="F22" s="162">
        <f>D22-E22</f>
        <v>0.67315485000000019</v>
      </c>
      <c r="G22" s="140"/>
      <c r="H22" s="9"/>
    </row>
    <row r="23" spans="2:8" ht="14.45">
      <c r="B23" s="10">
        <v>17</v>
      </c>
      <c r="C23" s="132" t="s">
        <v>113</v>
      </c>
      <c r="D23" s="133">
        <v>0</v>
      </c>
      <c r="E23" s="133">
        <v>0</v>
      </c>
      <c r="F23" s="12"/>
      <c r="G23" s="13"/>
      <c r="H23" s="9"/>
    </row>
    <row r="24" spans="2:8" ht="14.45">
      <c r="B24" s="10">
        <v>18</v>
      </c>
      <c r="C24" s="132" t="s">
        <v>114</v>
      </c>
      <c r="D24" s="133">
        <v>0</v>
      </c>
      <c r="E24" s="133">
        <v>0</v>
      </c>
      <c r="F24" s="12"/>
      <c r="G24" s="13"/>
      <c r="H24" s="9"/>
    </row>
    <row r="25" spans="2:8" ht="14.45">
      <c r="B25" s="10">
        <v>19</v>
      </c>
      <c r="C25" s="132" t="s">
        <v>115</v>
      </c>
      <c r="D25" s="133">
        <v>1.58</v>
      </c>
      <c r="E25" s="133">
        <v>0.90684514999999988</v>
      </c>
      <c r="F25" s="12"/>
      <c r="G25" s="13"/>
      <c r="H25" s="9"/>
    </row>
    <row r="26" spans="2:8" ht="14.45">
      <c r="B26" s="10">
        <v>20</v>
      </c>
      <c r="C26" s="132" t="s">
        <v>116</v>
      </c>
      <c r="D26" s="133">
        <v>1.58</v>
      </c>
      <c r="E26" s="133">
        <v>0.90684514999999988</v>
      </c>
      <c r="F26" s="12"/>
      <c r="G26" s="13"/>
      <c r="H26" s="9"/>
    </row>
    <row r="27" spans="2:8" ht="28.15">
      <c r="B27" s="10">
        <v>21</v>
      </c>
      <c r="C27" s="200" t="s">
        <v>146</v>
      </c>
      <c r="D27" s="162">
        <f>SUM(D28:D30)</f>
        <v>0</v>
      </c>
      <c r="E27" s="162">
        <f t="shared" ref="E27" si="4">SUM(E28:E30)</f>
        <v>2.4605855599999988</v>
      </c>
      <c r="F27" s="162">
        <f>D27-E27</f>
        <v>-2.4605855599999988</v>
      </c>
      <c r="G27" s="140"/>
      <c r="H27" s="9"/>
    </row>
    <row r="28" spans="2:8" ht="14.45">
      <c r="B28" s="10">
        <v>22</v>
      </c>
      <c r="C28" s="132" t="s">
        <v>113</v>
      </c>
      <c r="D28" s="133">
        <v>0</v>
      </c>
      <c r="E28" s="133">
        <v>0</v>
      </c>
      <c r="F28" s="12"/>
      <c r="G28" s="13"/>
      <c r="H28" s="9"/>
    </row>
    <row r="29" spans="2:8" ht="14.45">
      <c r="B29" s="10">
        <v>23</v>
      </c>
      <c r="C29" s="132" t="s">
        <v>114</v>
      </c>
      <c r="D29" s="133">
        <v>0</v>
      </c>
      <c r="E29" s="133">
        <v>8.9666399999999997E-3</v>
      </c>
      <c r="F29" s="12"/>
      <c r="G29" s="13"/>
      <c r="H29" s="9"/>
    </row>
    <row r="30" spans="2:8" ht="14.45">
      <c r="B30" s="10">
        <v>24</v>
      </c>
      <c r="C30" s="132" t="s">
        <v>115</v>
      </c>
      <c r="D30" s="133">
        <v>0</v>
      </c>
      <c r="E30" s="133">
        <v>2.4516189199999987</v>
      </c>
      <c r="F30" s="12"/>
      <c r="G30" s="13"/>
      <c r="H30" s="9"/>
    </row>
    <row r="31" spans="2:8" ht="14.45">
      <c r="B31" s="10">
        <v>25</v>
      </c>
      <c r="C31" s="132" t="s">
        <v>116</v>
      </c>
      <c r="D31" s="133">
        <v>0</v>
      </c>
      <c r="E31" s="133">
        <v>0</v>
      </c>
      <c r="F31" s="12"/>
      <c r="G31" s="13"/>
      <c r="H31" s="9"/>
    </row>
    <row r="32" spans="2:8" ht="14.45">
      <c r="B32" s="10">
        <v>26</v>
      </c>
      <c r="C32" s="129" t="s">
        <v>118</v>
      </c>
      <c r="D32" s="162">
        <f>SUM(D33:D35)</f>
        <v>3.8262292799999993</v>
      </c>
      <c r="E32" s="162">
        <f t="shared" ref="E32" si="5">SUM(E33:E35)</f>
        <v>1.31951687</v>
      </c>
      <c r="F32" s="162">
        <f>D32-E32</f>
        <v>2.5067124099999996</v>
      </c>
      <c r="G32" s="140"/>
      <c r="H32" s="9"/>
    </row>
    <row r="33" spans="2:8" ht="14.45">
      <c r="B33" s="10">
        <v>27</v>
      </c>
      <c r="C33" s="132" t="s">
        <v>113</v>
      </c>
      <c r="D33" s="133">
        <v>0.31126559999999998</v>
      </c>
      <c r="E33" s="133">
        <v>0</v>
      </c>
      <c r="F33" s="12"/>
      <c r="G33" s="13"/>
      <c r="H33" s="9"/>
    </row>
    <row r="34" spans="2:8" ht="14.45">
      <c r="B34" s="10">
        <v>28</v>
      </c>
      <c r="C34" s="132" t="s">
        <v>114</v>
      </c>
      <c r="D34" s="133">
        <v>0.90514967999999973</v>
      </c>
      <c r="E34" s="133">
        <v>0.62563548000000013</v>
      </c>
      <c r="F34" s="12"/>
      <c r="G34" s="13"/>
      <c r="H34" s="9"/>
    </row>
    <row r="35" spans="2:8" ht="14.45">
      <c r="B35" s="10">
        <v>29</v>
      </c>
      <c r="C35" s="132" t="s">
        <v>115</v>
      </c>
      <c r="D35" s="133">
        <v>2.6098139999999996</v>
      </c>
      <c r="E35" s="133">
        <v>0.69388138999999982</v>
      </c>
      <c r="F35" s="12"/>
      <c r="G35" s="13"/>
      <c r="H35" s="9"/>
    </row>
    <row r="36" spans="2:8" ht="14.45">
      <c r="B36" s="10">
        <v>30</v>
      </c>
      <c r="C36" s="132" t="s">
        <v>116</v>
      </c>
      <c r="D36" s="133">
        <v>0.52120980000000006</v>
      </c>
      <c r="E36" s="133">
        <v>0.29994697129255027</v>
      </c>
      <c r="F36" s="12"/>
      <c r="G36" s="13"/>
      <c r="H36" s="9"/>
    </row>
    <row r="37" spans="2:8" ht="15" thickBot="1">
      <c r="B37" s="10">
        <v>31</v>
      </c>
      <c r="C37" s="181" t="s">
        <v>98</v>
      </c>
      <c r="D37" s="126">
        <f>D7+D17+D12+D22+D27+D32</f>
        <v>32.550823689999994</v>
      </c>
      <c r="E37" s="126">
        <f>E7+E17+E12+E22+E27+E32</f>
        <v>14.373213439999997</v>
      </c>
      <c r="F37" s="126">
        <f>D37-E37</f>
        <v>18.177610249999997</v>
      </c>
      <c r="G37" s="145">
        <f>F37/D37</f>
        <v>0.55843779632477863</v>
      </c>
      <c r="H37" s="9"/>
    </row>
    <row r="38" spans="2:8" ht="14.45" thickTop="1">
      <c r="B38" s="7"/>
      <c r="D38" s="17"/>
      <c r="H38" s="9"/>
    </row>
    <row r="39" spans="2:8">
      <c r="B39" s="18"/>
      <c r="C39" s="19"/>
      <c r="D39" s="19"/>
      <c r="E39" s="19"/>
      <c r="F39" s="19"/>
      <c r="G39" s="19"/>
      <c r="H39" s="20"/>
    </row>
    <row r="41" spans="2:8">
      <c r="B41" s="78" t="s">
        <v>12</v>
      </c>
      <c r="C41" s="79"/>
      <c r="D41" s="66"/>
    </row>
    <row r="42" spans="2:8" ht="15.6">
      <c r="B42" s="143">
        <v>4</v>
      </c>
      <c r="C42" s="137" t="s">
        <v>15</v>
      </c>
      <c r="D42" s="66"/>
    </row>
    <row r="43" spans="2:8" ht="15.6">
      <c r="B43" s="143"/>
      <c r="C43" s="137"/>
      <c r="D43" s="66"/>
    </row>
    <row r="44" spans="2:8" ht="15.6">
      <c r="B44" s="143"/>
      <c r="C44" s="137"/>
      <c r="D44" s="66"/>
    </row>
    <row r="45" spans="2:8">
      <c r="D45" s="66"/>
    </row>
    <row r="46" spans="2:8">
      <c r="D46" s="66"/>
    </row>
    <row r="47" spans="2:8">
      <c r="D47" s="66"/>
    </row>
    <row r="48" spans="2:8">
      <c r="D48" s="66"/>
    </row>
    <row r="49" spans="4:4">
      <c r="D49" s="66"/>
    </row>
    <row r="50" spans="4:4">
      <c r="D50" s="66"/>
    </row>
    <row r="51" spans="4:4">
      <c r="D51" s="66"/>
    </row>
    <row r="52" spans="4:4">
      <c r="D52" s="66"/>
    </row>
    <row r="53" spans="4:4">
      <c r="D53" s="66"/>
    </row>
    <row r="54" spans="4:4">
      <c r="D54" s="66"/>
    </row>
    <row r="55" spans="4:4">
      <c r="D55" s="66"/>
    </row>
    <row r="56" spans="4:4">
      <c r="D56" s="66"/>
    </row>
    <row r="57" spans="4:4">
      <c r="D57" s="66"/>
    </row>
    <row r="58" spans="4:4">
      <c r="D58" s="66"/>
    </row>
    <row r="59" spans="4:4">
      <c r="D59" s="66"/>
    </row>
    <row r="60" spans="4:4">
      <c r="D60" s="66"/>
    </row>
    <row r="61" spans="4:4">
      <c r="D61" s="66"/>
    </row>
    <row r="62" spans="4:4">
      <c r="D62" s="66"/>
    </row>
    <row r="63" spans="4:4">
      <c r="D63" s="66"/>
    </row>
    <row r="64" spans="4:4">
      <c r="D64" s="66"/>
    </row>
    <row r="65" spans="4:4">
      <c r="D65" s="66"/>
    </row>
    <row r="66" spans="4:4">
      <c r="D66" s="66"/>
    </row>
    <row r="67" spans="4:4">
      <c r="D67" s="66"/>
    </row>
    <row r="68" spans="4:4">
      <c r="D68" s="66"/>
    </row>
    <row r="69" spans="4:4">
      <c r="D69" s="66"/>
    </row>
    <row r="70" spans="4:4">
      <c r="D70" s="66"/>
    </row>
    <row r="71" spans="4:4">
      <c r="D71" s="66"/>
    </row>
    <row r="72" spans="4:4">
      <c r="D72" s="66"/>
    </row>
    <row r="73" spans="4:4">
      <c r="D73" s="66"/>
    </row>
    <row r="74" spans="4:4">
      <c r="D74" s="66"/>
    </row>
  </sheetData>
  <pageMargins left="0.7" right="0.7" top="0.75" bottom="0.75" header="0.3" footer="0.3"/>
  <pageSetup scale="46" orientation="portrait" r:id="rId1"/>
  <ignoredErrors>
    <ignoredError sqref="D7 D12 D17 D22 D27 D32 E7 E12 E17 E22 E27 E32"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9146B-A578-42DC-B325-871216F81CF0}">
  <dimension ref="A1:R34"/>
  <sheetViews>
    <sheetView showGridLines="0" view="pageBreakPreview" zoomScaleNormal="100" zoomScaleSheetLayoutView="100" workbookViewId="0"/>
  </sheetViews>
  <sheetFormatPr defaultColWidth="8.7109375" defaultRowHeight="13.9"/>
  <cols>
    <col min="1" max="1" width="7.5703125" style="8" customWidth="1"/>
    <col min="2" max="3" width="3.7109375" style="8" customWidth="1"/>
    <col min="4" max="4" width="50.7109375" style="8" customWidth="1"/>
    <col min="5" max="8" width="15.7109375" style="8" customWidth="1"/>
    <col min="9" max="9" width="1.7109375" style="8" customWidth="1"/>
    <col min="10" max="10" width="3.5703125" style="8" customWidth="1"/>
    <col min="11" max="11" width="9.28515625" style="17" customWidth="1"/>
    <col min="12" max="514" width="9.28515625" style="8" customWidth="1"/>
    <col min="515" max="16384" width="8.7109375" style="8"/>
  </cols>
  <sheetData>
    <row r="1" spans="1:12" ht="18" customHeight="1">
      <c r="A1" s="81"/>
      <c r="B1" s="67" t="s">
        <v>18</v>
      </c>
      <c r="C1" s="118"/>
      <c r="D1" s="118"/>
      <c r="E1" s="82"/>
      <c r="F1" s="82"/>
      <c r="G1" s="82"/>
      <c r="H1" s="82"/>
      <c r="I1" s="82"/>
    </row>
    <row r="2" spans="1:12" ht="18" customHeight="1">
      <c r="B2" s="8" t="s">
        <v>1</v>
      </c>
    </row>
    <row r="3" spans="1:12" ht="13.9" customHeight="1"/>
    <row r="4" spans="1:12" s="83" customFormat="1" ht="13.9" customHeight="1">
      <c r="B4" s="84" t="s">
        <v>19</v>
      </c>
      <c r="C4" s="85"/>
      <c r="D4" s="27">
        <v>1</v>
      </c>
      <c r="E4" s="27">
        <v>2</v>
      </c>
      <c r="F4" s="27">
        <v>6</v>
      </c>
      <c r="G4" s="27">
        <v>7</v>
      </c>
      <c r="H4" s="27">
        <v>8</v>
      </c>
      <c r="I4" s="86"/>
      <c r="K4" s="122"/>
    </row>
    <row r="5" spans="1:12" ht="43.5" customHeight="1">
      <c r="B5" s="88"/>
      <c r="D5" s="91"/>
      <c r="E5" s="148" t="s">
        <v>20</v>
      </c>
      <c r="F5" s="148" t="s">
        <v>21</v>
      </c>
      <c r="G5" s="148" t="s">
        <v>22</v>
      </c>
      <c r="H5" s="148" t="s">
        <v>5</v>
      </c>
      <c r="I5" s="9"/>
      <c r="L5" s="92"/>
    </row>
    <row r="6" spans="1:12">
      <c r="B6" s="89"/>
      <c r="D6" s="90" t="s">
        <v>23</v>
      </c>
      <c r="E6" s="91"/>
      <c r="F6" s="91"/>
      <c r="G6" s="91"/>
      <c r="H6" s="91"/>
      <c r="I6" s="9"/>
    </row>
    <row r="7" spans="1:12">
      <c r="B7" s="28">
        <v>1</v>
      </c>
      <c r="D7" s="133" t="s">
        <v>24</v>
      </c>
      <c r="E7" s="133">
        <f>'T&amp;D Op Exp - CE'!E8+'T&amp;D Op Exp - Ops'!E8+'T&amp;D Op Exp - UT'!E8+'T&amp;D Op Exp - SS'!E8</f>
        <v>280.39999999999998</v>
      </c>
      <c r="F7" s="168">
        <f>'T&amp;D Op Exp - CE'!F8+'T&amp;D Op Exp - Ops'!F8+'T&amp;D Op Exp - UT'!F8+'T&amp;D Op Exp - SS'!F8</f>
        <v>285.89999999999998</v>
      </c>
      <c r="G7" s="34">
        <f>E7-F7</f>
        <v>-5.5</v>
      </c>
      <c r="H7" s="168"/>
      <c r="I7" s="9"/>
      <c r="J7" s="92"/>
    </row>
    <row r="8" spans="1:12">
      <c r="B8" s="28">
        <v>2</v>
      </c>
      <c r="C8" s="93"/>
      <c r="D8" s="183" t="s">
        <v>25</v>
      </c>
      <c r="E8" s="104">
        <f>SUM(E7)</f>
        <v>280.39999999999998</v>
      </c>
      <c r="F8" s="104">
        <f t="shared" ref="F8" si="0">SUM(F7)</f>
        <v>285.89999999999998</v>
      </c>
      <c r="G8" s="94">
        <f>SUM(G7)</f>
        <v>-5.5</v>
      </c>
      <c r="H8" s="171">
        <f>G8/E8</f>
        <v>-1.9614835948644795E-2</v>
      </c>
      <c r="I8" s="9"/>
      <c r="J8" s="92"/>
    </row>
    <row r="9" spans="1:12">
      <c r="B9" s="28"/>
      <c r="C9" s="93"/>
      <c r="D9" s="182" t="s">
        <v>26</v>
      </c>
      <c r="E9" s="34"/>
      <c r="F9" s="34"/>
      <c r="G9" s="147"/>
      <c r="H9" s="35"/>
      <c r="I9" s="9"/>
      <c r="J9" s="92"/>
    </row>
    <row r="10" spans="1:12">
      <c r="B10" s="28">
        <f>B8+1</f>
        <v>3</v>
      </c>
      <c r="D10" s="133" t="s">
        <v>27</v>
      </c>
      <c r="E10" s="133">
        <f>'T&amp;D Op Exp - CE'!E11+'T&amp;D Op Exp - Ops'!E11+'T&amp;D Op Exp - UT'!E11+'T&amp;D Op Exp - SS'!E11</f>
        <v>25.9</v>
      </c>
      <c r="F10" s="133">
        <f>'T&amp;D Op Exp - CE'!F11+'T&amp;D Op Exp - Ops'!F11+'T&amp;D Op Exp - UT'!F11+'T&amp;D Op Exp - SS'!F11</f>
        <v>27.7</v>
      </c>
      <c r="G10" s="36">
        <f>E10-F10</f>
        <v>-1.8000000000000007</v>
      </c>
      <c r="H10" s="35"/>
      <c r="I10" s="9"/>
      <c r="J10" s="92"/>
    </row>
    <row r="11" spans="1:12">
      <c r="B11" s="28">
        <f t="shared" ref="B11:B24" si="1">B10+1</f>
        <v>4</v>
      </c>
      <c r="C11" s="95"/>
      <c r="D11" s="133" t="s">
        <v>28</v>
      </c>
      <c r="E11" s="133">
        <f>'T&amp;D Op Exp - CE'!E12+'T&amp;D Op Exp - Ops'!E12+'T&amp;D Op Exp - UT'!E12+'T&amp;D Op Exp - SS'!E12</f>
        <v>11.8</v>
      </c>
      <c r="F11" s="133">
        <f>'T&amp;D Op Exp - CE'!F12+'T&amp;D Op Exp - Ops'!F12+'T&amp;D Op Exp - UT'!F12+'T&amp;D Op Exp - SS'!F12</f>
        <v>16.899999999999999</v>
      </c>
      <c r="G11" s="36">
        <f t="shared" ref="G11:G20" si="2">E11-F11</f>
        <v>-5.0999999999999979</v>
      </c>
      <c r="H11" s="35"/>
      <c r="I11" s="9"/>
      <c r="J11" s="92"/>
    </row>
    <row r="12" spans="1:12">
      <c r="B12" s="28">
        <f t="shared" si="1"/>
        <v>5</v>
      </c>
      <c r="C12" s="95"/>
      <c r="D12" s="133" t="s">
        <v>29</v>
      </c>
      <c r="E12" s="133">
        <f>'T&amp;D Op Exp - CE'!E13+'T&amp;D Op Exp - Ops'!E13+'T&amp;D Op Exp - UT'!E13+'T&amp;D Op Exp - SS'!E13</f>
        <v>18.5</v>
      </c>
      <c r="F12" s="133">
        <f>'T&amp;D Op Exp - CE'!F13+'T&amp;D Op Exp - Ops'!F13+'T&amp;D Op Exp - UT'!F13+'T&amp;D Op Exp - SS'!F13</f>
        <v>19.399999999999999</v>
      </c>
      <c r="G12" s="36">
        <f t="shared" si="2"/>
        <v>-0.89999999999999858</v>
      </c>
      <c r="H12" s="37"/>
      <c r="I12" s="9"/>
      <c r="J12" s="92"/>
    </row>
    <row r="13" spans="1:12">
      <c r="B13" s="28">
        <f>B12+1</f>
        <v>6</v>
      </c>
      <c r="C13" s="95"/>
      <c r="D13" s="133" t="s">
        <v>30</v>
      </c>
      <c r="E13" s="133">
        <f>'T&amp;D Op Exp - CE'!E14+'T&amp;D Op Exp - Ops'!E14+'T&amp;D Op Exp - UT'!E14+'T&amp;D Op Exp - SS'!E14</f>
        <v>7.3</v>
      </c>
      <c r="F13" s="133">
        <f>'T&amp;D Op Exp - CE'!F14+'T&amp;D Op Exp - Ops'!F14+'T&amp;D Op Exp - UT'!F14+'T&amp;D Op Exp - SS'!F14</f>
        <v>6.6</v>
      </c>
      <c r="G13" s="36">
        <f t="shared" si="2"/>
        <v>0.70000000000000018</v>
      </c>
      <c r="H13" s="35"/>
      <c r="I13" s="9"/>
      <c r="J13" s="92"/>
    </row>
    <row r="14" spans="1:12">
      <c r="B14" s="28">
        <f t="shared" si="1"/>
        <v>7</v>
      </c>
      <c r="C14" s="95"/>
      <c r="D14" s="133" t="s">
        <v>31</v>
      </c>
      <c r="E14" s="133">
        <f>'T&amp;D Op Exp - CE'!E15+'T&amp;D Op Exp - Ops'!E15+'T&amp;D Op Exp - UT'!E15+'T&amp;D Op Exp - SS'!E15</f>
        <v>27.2</v>
      </c>
      <c r="F14" s="133">
        <f>'T&amp;D Op Exp - CE'!F15+'T&amp;D Op Exp - Ops'!F15+'T&amp;D Op Exp - UT'!F15+'T&amp;D Op Exp - SS'!F15</f>
        <v>26.7</v>
      </c>
      <c r="G14" s="36">
        <f t="shared" si="2"/>
        <v>0.5</v>
      </c>
      <c r="H14" s="35"/>
      <c r="I14" s="9"/>
      <c r="J14" s="92"/>
    </row>
    <row r="15" spans="1:12">
      <c r="B15" s="28">
        <f t="shared" si="1"/>
        <v>8</v>
      </c>
      <c r="C15" s="95"/>
      <c r="D15" s="133" t="s">
        <v>32</v>
      </c>
      <c r="E15" s="133">
        <f>'T&amp;D Op Exp - CE'!E16+'T&amp;D Op Exp - Ops'!E16+'T&amp;D Op Exp - UT'!E16+'T&amp;D Op Exp - SS'!E16</f>
        <v>8.6999999999999993</v>
      </c>
      <c r="F15" s="133">
        <f>'T&amp;D Op Exp - CE'!F16+'T&amp;D Op Exp - Ops'!F16+'T&amp;D Op Exp - UT'!F16+'T&amp;D Op Exp - SS'!F16</f>
        <v>8.9</v>
      </c>
      <c r="G15" s="36">
        <f t="shared" si="2"/>
        <v>-0.20000000000000107</v>
      </c>
      <c r="H15" s="35"/>
      <c r="I15" s="9"/>
      <c r="J15" s="92"/>
    </row>
    <row r="16" spans="1:12">
      <c r="B16" s="28">
        <f t="shared" si="1"/>
        <v>9</v>
      </c>
      <c r="C16" s="95"/>
      <c r="D16" s="133" t="s">
        <v>33</v>
      </c>
      <c r="E16" s="133">
        <f>'T&amp;D Op Exp - CE'!E17+'T&amp;D Op Exp - Ops'!E17+'T&amp;D Op Exp - UT'!E17+'T&amp;D Op Exp - SS'!E17</f>
        <v>8.1999999999999993</v>
      </c>
      <c r="F16" s="133">
        <f>'T&amp;D Op Exp - CE'!F17+'T&amp;D Op Exp - Ops'!F17+'T&amp;D Op Exp - UT'!F17+'T&amp;D Op Exp - SS'!F17</f>
        <v>10.6</v>
      </c>
      <c r="G16" s="36">
        <f t="shared" si="2"/>
        <v>-2.4000000000000004</v>
      </c>
      <c r="H16" s="35"/>
      <c r="I16" s="9"/>
      <c r="J16" s="92"/>
    </row>
    <row r="17" spans="2:18">
      <c r="B17" s="28">
        <f t="shared" si="1"/>
        <v>10</v>
      </c>
      <c r="C17" s="95"/>
      <c r="D17" s="133" t="s">
        <v>34</v>
      </c>
      <c r="E17" s="133">
        <f>'T&amp;D Op Exp - CE'!E18+'T&amp;D Op Exp - Ops'!E18+'T&amp;D Op Exp - UT'!E18+'T&amp;D Op Exp - SS'!E18</f>
        <v>0.2</v>
      </c>
      <c r="F17" s="133">
        <f>'T&amp;D Op Exp - CE'!F18+'T&amp;D Op Exp - Ops'!F18+'T&amp;D Op Exp - UT'!F18+'T&amp;D Op Exp - SS'!F18</f>
        <v>0.1</v>
      </c>
      <c r="G17" s="36">
        <f t="shared" si="2"/>
        <v>0.1</v>
      </c>
      <c r="H17" s="35"/>
      <c r="I17" s="9"/>
      <c r="J17" s="92"/>
    </row>
    <row r="18" spans="2:18">
      <c r="B18" s="28">
        <f t="shared" si="1"/>
        <v>11</v>
      </c>
      <c r="C18" s="95"/>
      <c r="D18" s="133" t="s">
        <v>35</v>
      </c>
      <c r="E18" s="133">
        <f>'T&amp;D Op Exp - CE'!E19+'T&amp;D Op Exp - Ops'!E19+'T&amp;D Op Exp - UT'!E19+'T&amp;D Op Exp - SS'!E19</f>
        <v>109.9</v>
      </c>
      <c r="F18" s="133">
        <f>'T&amp;D Op Exp - CE'!F19+'T&amp;D Op Exp - Ops'!F19+'T&amp;D Op Exp - UT'!F19+'T&amp;D Op Exp - SS'!F19</f>
        <v>109.80000000000001</v>
      </c>
      <c r="G18" s="36">
        <f t="shared" si="2"/>
        <v>9.9999999999994316E-2</v>
      </c>
      <c r="H18" s="35"/>
      <c r="I18" s="9"/>
      <c r="J18" s="92"/>
    </row>
    <row r="19" spans="2:18" s="22" customFormat="1">
      <c r="B19" s="28">
        <f t="shared" si="1"/>
        <v>12</v>
      </c>
      <c r="C19" s="96"/>
      <c r="D19" s="133" t="s">
        <v>36</v>
      </c>
      <c r="E19" s="133">
        <f>'T&amp;D Op Exp - CE'!E20+'T&amp;D Op Exp - Ops'!E20+'T&amp;D Op Exp - UT'!E20+'T&amp;D Op Exp - SS'!E20</f>
        <v>50</v>
      </c>
      <c r="F19" s="133">
        <f>'T&amp;D Op Exp - CE'!F20+'T&amp;D Op Exp - Ops'!F20+'T&amp;D Op Exp - UT'!F20+'T&amp;D Op Exp - SS'!F20</f>
        <v>46.6</v>
      </c>
      <c r="G19" s="36">
        <f t="shared" si="2"/>
        <v>3.3999999999999986</v>
      </c>
      <c r="H19" s="37"/>
      <c r="I19" s="30"/>
      <c r="J19" s="92"/>
      <c r="K19" s="17"/>
      <c r="L19" s="8"/>
      <c r="M19" s="8"/>
      <c r="N19" s="8"/>
      <c r="O19" s="8"/>
      <c r="P19" s="8"/>
      <c r="Q19" s="8"/>
      <c r="R19" s="8"/>
    </row>
    <row r="20" spans="2:18">
      <c r="B20" s="28">
        <f t="shared" si="1"/>
        <v>13</v>
      </c>
      <c r="C20" s="95"/>
      <c r="D20" s="179" t="s">
        <v>37</v>
      </c>
      <c r="E20" s="133">
        <f>'T&amp;D Op Exp - CE'!E21+'T&amp;D Op Exp - Ops'!E21+'T&amp;D Op Exp - UT'!E21+'T&amp;D Op Exp - SS'!E21</f>
        <v>8.1999999999999993</v>
      </c>
      <c r="F20" s="133">
        <f>'T&amp;D Op Exp - CE'!F21+'T&amp;D Op Exp - Ops'!F21+'T&amp;D Op Exp - UT'!F21+'T&amp;D Op Exp - SS'!F21</f>
        <v>7.5</v>
      </c>
      <c r="G20" s="36">
        <f t="shared" si="2"/>
        <v>0.69999999999999929</v>
      </c>
      <c r="H20" s="35"/>
      <c r="I20" s="9"/>
      <c r="J20" s="92"/>
    </row>
    <row r="21" spans="2:18">
      <c r="B21" s="28">
        <f t="shared" si="1"/>
        <v>14</v>
      </c>
      <c r="C21" s="93"/>
      <c r="D21" s="183" t="s">
        <v>38</v>
      </c>
      <c r="E21" s="104">
        <f>SUM(E10:E20)</f>
        <v>275.90000000000003</v>
      </c>
      <c r="F21" s="105">
        <f t="shared" ref="F21" si="3">SUM(F10:F20)</f>
        <v>280.8</v>
      </c>
      <c r="G21" s="104">
        <f>SUM(G10:G20)</f>
        <v>-4.9000000000000075</v>
      </c>
      <c r="H21" s="106">
        <f>G21/E21</f>
        <v>-1.776005799202612E-2</v>
      </c>
      <c r="I21" s="9"/>
      <c r="J21" s="92"/>
    </row>
    <row r="22" spans="2:18" ht="7.9" customHeight="1">
      <c r="B22" s="28"/>
      <c r="C22" s="93"/>
      <c r="D22" s="104"/>
      <c r="E22" s="104"/>
      <c r="F22" s="105"/>
      <c r="G22" s="104"/>
      <c r="H22" s="169"/>
      <c r="I22" s="9"/>
      <c r="J22" s="92"/>
    </row>
    <row r="23" spans="2:18" ht="14.45" thickBot="1">
      <c r="B23" s="28">
        <f>B21+1</f>
        <v>15</v>
      </c>
      <c r="C23" s="93"/>
      <c r="D23" s="184" t="s">
        <v>39</v>
      </c>
      <c r="E23" s="107">
        <f>E8+E21</f>
        <v>556.29999999999995</v>
      </c>
      <c r="F23" s="108">
        <f t="shared" ref="F23" si="4">F8+F21</f>
        <v>566.70000000000005</v>
      </c>
      <c r="G23" s="107">
        <f>G8+G21</f>
        <v>-10.400000000000007</v>
      </c>
      <c r="H23" s="109">
        <f>G23/E23</f>
        <v>-1.8694948768650025E-2</v>
      </c>
      <c r="I23" s="9"/>
      <c r="J23" s="92"/>
    </row>
    <row r="24" spans="2:18" ht="15.6" customHeight="1" thickTop="1">
      <c r="B24" s="28">
        <f t="shared" si="1"/>
        <v>16</v>
      </c>
      <c r="C24" s="93"/>
      <c r="D24" s="196" t="s">
        <v>40</v>
      </c>
      <c r="E24" s="199">
        <f>(E23)*0.02</f>
        <v>11.125999999999999</v>
      </c>
      <c r="F24" s="199">
        <v>0</v>
      </c>
      <c r="G24" s="198">
        <f>E24-F24</f>
        <v>11.125999999999999</v>
      </c>
      <c r="H24" s="197"/>
      <c r="I24" s="9"/>
      <c r="J24" s="92"/>
    </row>
    <row r="25" spans="2:18" ht="6" customHeight="1">
      <c r="B25" s="28"/>
      <c r="C25" s="93"/>
      <c r="D25" s="133"/>
      <c r="E25" s="133"/>
      <c r="F25" s="168"/>
      <c r="G25" s="34"/>
      <c r="H25" s="168"/>
      <c r="I25" s="9"/>
      <c r="J25" s="92"/>
    </row>
    <row r="26" spans="2:18">
      <c r="B26" s="28">
        <f>B24+1</f>
        <v>17</v>
      </c>
      <c r="C26" s="22"/>
      <c r="D26" s="183" t="s">
        <v>41</v>
      </c>
      <c r="E26" s="104">
        <f>E23+E24</f>
        <v>567.42599999999993</v>
      </c>
      <c r="F26" s="104">
        <f t="shared" ref="F26" si="5">F23+F24</f>
        <v>566.70000000000005</v>
      </c>
      <c r="G26" s="94">
        <f>G23+G24</f>
        <v>0.72599999999999199</v>
      </c>
      <c r="H26" s="171">
        <f>G26/E26</f>
        <v>1.2794619915195852E-3</v>
      </c>
      <c r="I26" s="9"/>
      <c r="J26" s="92"/>
    </row>
    <row r="27" spans="2:18">
      <c r="B27" s="28"/>
      <c r="C27" s="22"/>
      <c r="D27" s="182"/>
      <c r="E27" s="34"/>
      <c r="F27" s="34"/>
      <c r="G27" s="147"/>
      <c r="H27" s="35"/>
      <c r="I27" s="9"/>
      <c r="J27" s="92"/>
    </row>
    <row r="28" spans="2:18" ht="14.65" customHeight="1">
      <c r="B28" s="18"/>
      <c r="C28" s="19"/>
      <c r="D28" s="97"/>
      <c r="E28" s="98"/>
      <c r="F28" s="98"/>
      <c r="G28" s="98"/>
      <c r="H28" s="98"/>
      <c r="I28" s="99"/>
    </row>
    <row r="29" spans="2:18" ht="14.45">
      <c r="D29" s="100"/>
      <c r="E29" s="92"/>
      <c r="F29" s="92"/>
      <c r="G29" s="92"/>
      <c r="H29" s="92"/>
      <c r="I29" s="92"/>
    </row>
    <row r="30" spans="2:18" ht="14.45">
      <c r="B30" s="78" t="s">
        <v>12</v>
      </c>
      <c r="C30" s="79"/>
      <c r="D30" s="100"/>
      <c r="E30" s="92"/>
      <c r="F30" s="92"/>
      <c r="G30" s="92"/>
      <c r="H30" s="92"/>
      <c r="I30" s="92"/>
    </row>
    <row r="31" spans="2:18" ht="15.6">
      <c r="B31" s="143">
        <v>4</v>
      </c>
      <c r="C31" s="137" t="s">
        <v>15</v>
      </c>
      <c r="D31" s="100"/>
      <c r="E31" s="92"/>
      <c r="F31" s="92"/>
      <c r="G31" s="92"/>
      <c r="H31" s="92"/>
      <c r="I31" s="92"/>
    </row>
    <row r="32" spans="2:18" ht="15.6">
      <c r="B32" s="143"/>
      <c r="C32" s="137"/>
      <c r="D32" s="92"/>
      <c r="E32" s="92"/>
      <c r="F32" s="92"/>
      <c r="G32" s="92"/>
      <c r="H32" s="92"/>
      <c r="I32" s="92"/>
    </row>
    <row r="33" spans="2:3">
      <c r="B33" s="173"/>
      <c r="C33" s="137"/>
    </row>
    <row r="34" spans="2:3">
      <c r="C34" s="137"/>
    </row>
  </sheetData>
  <pageMargins left="0.7" right="0.7" top="0.75" bottom="0.75" header="0.3" footer="0.3"/>
  <pageSetup scale="4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B198E-A87E-456B-AFF1-72F83FCA21C9}">
  <dimension ref="A1:Q30"/>
  <sheetViews>
    <sheetView showGridLines="0" view="pageBreakPreview" zoomScaleNormal="100" zoomScaleSheetLayoutView="100" workbookViewId="0"/>
  </sheetViews>
  <sheetFormatPr defaultColWidth="8.7109375" defaultRowHeight="13.9"/>
  <cols>
    <col min="1" max="1" width="7.5703125" style="8" customWidth="1"/>
    <col min="2" max="2" width="4.28515625" style="8" customWidth="1"/>
    <col min="3" max="3" width="3.42578125" style="8" customWidth="1"/>
    <col min="4" max="4" width="50.7109375" style="8" customWidth="1"/>
    <col min="5" max="8" width="15.7109375" style="8" customWidth="1"/>
    <col min="9" max="9" width="3.28515625" style="8" customWidth="1"/>
    <col min="10" max="10" width="3.5703125" style="8" customWidth="1"/>
    <col min="11" max="255" width="9.28515625" style="8" customWidth="1"/>
    <col min="256" max="16384" width="8.7109375" style="8"/>
  </cols>
  <sheetData>
    <row r="1" spans="1:12" ht="18" customHeight="1">
      <c r="A1" s="67"/>
      <c r="B1" s="67" t="s">
        <v>42</v>
      </c>
      <c r="C1" s="67"/>
      <c r="D1" s="67"/>
      <c r="E1" s="82"/>
      <c r="F1" s="82"/>
      <c r="G1" s="82"/>
      <c r="H1" s="82"/>
      <c r="I1" s="82"/>
    </row>
    <row r="2" spans="1:12" ht="18" customHeight="1">
      <c r="B2" s="8" t="s">
        <v>1</v>
      </c>
    </row>
    <row r="3" spans="1:12" ht="13.9" customHeight="1"/>
    <row r="4" spans="1:12" s="83" customFormat="1" ht="13.9" customHeight="1">
      <c r="B4" s="84"/>
      <c r="C4" s="85"/>
      <c r="D4" s="27">
        <v>1</v>
      </c>
      <c r="E4" s="27">
        <v>2</v>
      </c>
      <c r="F4" s="27">
        <v>6</v>
      </c>
      <c r="G4" s="27">
        <v>7</v>
      </c>
      <c r="H4" s="27">
        <v>8</v>
      </c>
      <c r="I4" s="86"/>
    </row>
    <row r="5" spans="1:12" ht="13.9" customHeight="1">
      <c r="B5" s="87"/>
      <c r="C5" s="101"/>
      <c r="E5" s="123" t="s">
        <v>43</v>
      </c>
      <c r="F5" s="123"/>
      <c r="G5" s="123"/>
      <c r="H5" s="123"/>
      <c r="I5" s="9"/>
    </row>
    <row r="6" spans="1:12" ht="43.5" customHeight="1">
      <c r="B6" s="88"/>
      <c r="C6" s="102"/>
      <c r="D6" s="91"/>
      <c r="E6" s="148" t="s">
        <v>20</v>
      </c>
      <c r="F6" s="148" t="s">
        <v>21</v>
      </c>
      <c r="G6" s="148" t="s">
        <v>22</v>
      </c>
      <c r="H6" s="148" t="s">
        <v>5</v>
      </c>
      <c r="I6" s="9"/>
      <c r="K6" s="92"/>
      <c r="L6" s="92"/>
    </row>
    <row r="7" spans="1:12">
      <c r="B7" s="89"/>
      <c r="C7" s="103"/>
      <c r="D7" s="90" t="s">
        <v>23</v>
      </c>
      <c r="E7" s="91"/>
      <c r="F7" s="91"/>
      <c r="G7" s="91"/>
      <c r="H7" s="91"/>
      <c r="I7" s="9"/>
    </row>
    <row r="8" spans="1:12" ht="14.85" customHeight="1">
      <c r="B8" s="28">
        <v>1</v>
      </c>
      <c r="C8" s="103"/>
      <c r="D8" s="133" t="s">
        <v>24</v>
      </c>
      <c r="E8" s="133">
        <v>45.6</v>
      </c>
      <c r="F8" s="168">
        <v>45.9</v>
      </c>
      <c r="G8" s="34">
        <f>E8-F8</f>
        <v>-0.29999999999999716</v>
      </c>
      <c r="H8" s="168"/>
      <c r="I8" s="9"/>
    </row>
    <row r="9" spans="1:12">
      <c r="B9" s="28">
        <v>2</v>
      </c>
      <c r="C9" s="103"/>
      <c r="D9" s="183" t="s">
        <v>25</v>
      </c>
      <c r="E9" s="104">
        <f t="shared" ref="E9:F9" si="0">SUM(E8)</f>
        <v>45.6</v>
      </c>
      <c r="F9" s="104">
        <f t="shared" si="0"/>
        <v>45.9</v>
      </c>
      <c r="G9" s="94">
        <f t="shared" ref="G9" si="1">SUM(G8)</f>
        <v>-0.29999999999999716</v>
      </c>
      <c r="H9" s="171">
        <f>G9/E9</f>
        <v>-6.5789473684209898E-3</v>
      </c>
      <c r="I9" s="9"/>
    </row>
    <row r="10" spans="1:12">
      <c r="B10" s="28"/>
      <c r="C10" s="103"/>
      <c r="D10" s="182" t="s">
        <v>26</v>
      </c>
      <c r="E10" s="34"/>
      <c r="F10" s="34"/>
      <c r="G10" s="147"/>
      <c r="H10" s="35"/>
      <c r="I10" s="9"/>
    </row>
    <row r="11" spans="1:12">
      <c r="B11" s="28">
        <f>B9+1</f>
        <v>3</v>
      </c>
      <c r="C11" s="103"/>
      <c r="D11" s="133" t="s">
        <v>27</v>
      </c>
      <c r="E11" s="133">
        <v>0</v>
      </c>
      <c r="F11" s="133">
        <v>0</v>
      </c>
      <c r="G11" s="36">
        <f>E11-F11</f>
        <v>0</v>
      </c>
      <c r="H11" s="35"/>
      <c r="I11" s="9"/>
    </row>
    <row r="12" spans="1:12">
      <c r="B12" s="28">
        <f t="shared" ref="B12:B22" si="2">B11+1</f>
        <v>4</v>
      </c>
      <c r="C12" s="103"/>
      <c r="D12" s="133" t="s">
        <v>28</v>
      </c>
      <c r="E12" s="133">
        <v>0.4</v>
      </c>
      <c r="F12" s="133">
        <v>0.4</v>
      </c>
      <c r="G12" s="36">
        <f t="shared" ref="G12:G21" si="3">E12-F12</f>
        <v>0</v>
      </c>
      <c r="H12" s="35"/>
      <c r="I12" s="9"/>
      <c r="L12" s="177"/>
    </row>
    <row r="13" spans="1:12">
      <c r="B13" s="28">
        <f t="shared" si="2"/>
        <v>5</v>
      </c>
      <c r="C13" s="103"/>
      <c r="D13" s="133" t="s">
        <v>29</v>
      </c>
      <c r="E13" s="133">
        <v>0</v>
      </c>
      <c r="F13" s="133">
        <v>0</v>
      </c>
      <c r="G13" s="36">
        <f t="shared" si="3"/>
        <v>0</v>
      </c>
      <c r="H13" s="37"/>
      <c r="I13" s="9"/>
    </row>
    <row r="14" spans="1:12" ht="14.85" customHeight="1">
      <c r="B14" s="28">
        <f>B13+1</f>
        <v>6</v>
      </c>
      <c r="C14" s="103"/>
      <c r="D14" s="133" t="s">
        <v>30</v>
      </c>
      <c r="E14" s="133">
        <v>0</v>
      </c>
      <c r="F14" s="133">
        <v>0</v>
      </c>
      <c r="G14" s="36">
        <f t="shared" si="3"/>
        <v>0</v>
      </c>
      <c r="H14" s="35"/>
      <c r="I14" s="9"/>
    </row>
    <row r="15" spans="1:12">
      <c r="B15" s="28">
        <f t="shared" si="2"/>
        <v>7</v>
      </c>
      <c r="C15" s="103"/>
      <c r="D15" s="133" t="s">
        <v>31</v>
      </c>
      <c r="E15" s="133">
        <v>0</v>
      </c>
      <c r="F15" s="133">
        <v>0</v>
      </c>
      <c r="G15" s="36">
        <f t="shared" si="3"/>
        <v>0</v>
      </c>
      <c r="H15" s="35"/>
      <c r="I15" s="9"/>
    </row>
    <row r="16" spans="1:12">
      <c r="B16" s="28">
        <f t="shared" si="2"/>
        <v>8</v>
      </c>
      <c r="C16" s="103"/>
      <c r="D16" s="133" t="s">
        <v>32</v>
      </c>
      <c r="E16" s="133">
        <v>0.2</v>
      </c>
      <c r="F16" s="133">
        <v>0.2</v>
      </c>
      <c r="G16" s="36">
        <f t="shared" si="3"/>
        <v>0</v>
      </c>
      <c r="H16" s="35"/>
      <c r="I16" s="9"/>
    </row>
    <row r="17" spans="2:17">
      <c r="B17" s="28">
        <f t="shared" si="2"/>
        <v>9</v>
      </c>
      <c r="C17" s="103"/>
      <c r="D17" s="133" t="s">
        <v>33</v>
      </c>
      <c r="E17" s="133">
        <v>0</v>
      </c>
      <c r="F17" s="133">
        <v>0</v>
      </c>
      <c r="G17" s="36">
        <f t="shared" si="3"/>
        <v>0</v>
      </c>
      <c r="H17" s="35"/>
      <c r="I17" s="9"/>
    </row>
    <row r="18" spans="2:17">
      <c r="B18" s="28">
        <f t="shared" si="2"/>
        <v>10</v>
      </c>
      <c r="C18" s="103"/>
      <c r="D18" s="133" t="s">
        <v>34</v>
      </c>
      <c r="E18" s="133">
        <v>0</v>
      </c>
      <c r="F18" s="133">
        <v>0</v>
      </c>
      <c r="G18" s="36">
        <f t="shared" si="3"/>
        <v>0</v>
      </c>
      <c r="H18" s="35"/>
      <c r="I18" s="9"/>
    </row>
    <row r="19" spans="2:17">
      <c r="B19" s="28">
        <f t="shared" si="2"/>
        <v>11</v>
      </c>
      <c r="C19" s="103"/>
      <c r="D19" s="133" t="s">
        <v>35</v>
      </c>
      <c r="E19" s="133">
        <v>39.200000000000003</v>
      </c>
      <c r="F19" s="133">
        <v>43.1</v>
      </c>
      <c r="G19" s="36">
        <f t="shared" si="3"/>
        <v>-3.8999999999999986</v>
      </c>
      <c r="H19" s="35"/>
      <c r="I19" s="9"/>
    </row>
    <row r="20" spans="2:17" s="22" customFormat="1" ht="14.1" customHeight="1">
      <c r="B20" s="28">
        <f t="shared" si="2"/>
        <v>12</v>
      </c>
      <c r="C20" s="103"/>
      <c r="D20" s="133" t="s">
        <v>36</v>
      </c>
      <c r="E20" s="133">
        <v>0</v>
      </c>
      <c r="F20" s="133">
        <v>0</v>
      </c>
      <c r="G20" s="36">
        <f t="shared" si="3"/>
        <v>0</v>
      </c>
      <c r="H20" s="37"/>
      <c r="I20" s="30"/>
      <c r="K20" s="8"/>
      <c r="L20" s="8"/>
      <c r="M20" s="8"/>
      <c r="N20" s="8"/>
      <c r="O20" s="8"/>
      <c r="P20" s="8"/>
      <c r="Q20" s="8"/>
    </row>
    <row r="21" spans="2:17">
      <c r="B21" s="28">
        <f t="shared" si="2"/>
        <v>13</v>
      </c>
      <c r="C21" s="103"/>
      <c r="D21" s="179" t="s">
        <v>37</v>
      </c>
      <c r="E21" s="133">
        <v>0</v>
      </c>
      <c r="F21" s="133">
        <v>0</v>
      </c>
      <c r="G21" s="36">
        <f t="shared" si="3"/>
        <v>0</v>
      </c>
      <c r="H21" s="35"/>
      <c r="I21" s="9"/>
    </row>
    <row r="22" spans="2:17">
      <c r="B22" s="28">
        <f t="shared" si="2"/>
        <v>14</v>
      </c>
      <c r="C22" s="103"/>
      <c r="D22" s="183" t="s">
        <v>38</v>
      </c>
      <c r="E22" s="104">
        <f>SUM(E11:E21)</f>
        <v>39.800000000000004</v>
      </c>
      <c r="F22" s="105">
        <f t="shared" ref="F22" si="4">SUM(F11:F21)</f>
        <v>43.7</v>
      </c>
      <c r="G22" s="104">
        <f>SUM(G11:G21)</f>
        <v>-3.8999999999999986</v>
      </c>
      <c r="H22" s="106">
        <f>G22/E22</f>
        <v>-9.7989949748743671E-2</v>
      </c>
      <c r="I22" s="9"/>
    </row>
    <row r="23" spans="2:17">
      <c r="B23" s="28"/>
      <c r="C23" s="103"/>
      <c r="D23" s="104"/>
      <c r="E23" s="104"/>
      <c r="F23" s="105"/>
      <c r="G23" s="104"/>
      <c r="H23" s="169"/>
      <c r="I23" s="9"/>
    </row>
    <row r="24" spans="2:17" ht="14.45" thickBot="1">
      <c r="B24" s="28">
        <f>B22+1</f>
        <v>15</v>
      </c>
      <c r="C24" s="103"/>
      <c r="D24" s="184" t="s">
        <v>44</v>
      </c>
      <c r="E24" s="107">
        <f>E9+E22</f>
        <v>85.4</v>
      </c>
      <c r="F24" s="108">
        <f t="shared" ref="F24" si="5">F9+F22</f>
        <v>89.6</v>
      </c>
      <c r="G24" s="107">
        <f>G9+G22</f>
        <v>-4.1999999999999957</v>
      </c>
      <c r="H24" s="109">
        <f>G24/E24</f>
        <v>-4.9180327868852403E-2</v>
      </c>
      <c r="I24" s="9"/>
    </row>
    <row r="25" spans="2:17" ht="14.45" thickTop="1">
      <c r="B25" s="56"/>
      <c r="C25" s="22"/>
      <c r="D25" s="29"/>
      <c r="E25" s="110"/>
      <c r="F25" s="110"/>
      <c r="G25" s="110"/>
      <c r="H25" s="110"/>
      <c r="I25" s="111"/>
    </row>
    <row r="26" spans="2:17">
      <c r="B26" s="57"/>
      <c r="C26" s="58"/>
      <c r="D26" s="58"/>
      <c r="E26" s="112"/>
      <c r="F26" s="112"/>
      <c r="G26" s="112"/>
      <c r="H26" s="112"/>
      <c r="I26" s="113"/>
    </row>
    <row r="27" spans="2:17" ht="14.45">
      <c r="D27" s="100"/>
      <c r="E27" s="92"/>
      <c r="F27" s="92"/>
      <c r="G27" s="92"/>
      <c r="H27" s="92"/>
      <c r="I27" s="92"/>
    </row>
    <row r="28" spans="2:17" ht="14.45">
      <c r="B28" s="78" t="s">
        <v>12</v>
      </c>
      <c r="C28" s="79"/>
      <c r="D28" s="100"/>
      <c r="E28" s="92"/>
      <c r="F28" s="92"/>
      <c r="G28" s="92"/>
      <c r="H28" s="92"/>
      <c r="I28" s="92"/>
    </row>
    <row r="29" spans="2:17" ht="15.6">
      <c r="B29" s="143">
        <v>4</v>
      </c>
      <c r="C29" s="137" t="s">
        <v>15</v>
      </c>
      <c r="D29" s="100"/>
      <c r="E29" s="119"/>
      <c r="F29" s="92"/>
      <c r="G29" s="92"/>
      <c r="H29" s="92"/>
      <c r="I29" s="92"/>
    </row>
    <row r="30" spans="2:17" ht="15.6">
      <c r="B30" s="143"/>
      <c r="C30" s="137"/>
      <c r="D30" s="120"/>
      <c r="E30" s="121"/>
      <c r="F30" s="92"/>
      <c r="G30" s="92"/>
      <c r="H30" s="92"/>
      <c r="I30" s="92"/>
    </row>
  </sheetData>
  <pageMargins left="0.7" right="0.7" top="0.75" bottom="0.75" header="0.3" footer="0.3"/>
  <pageSetup scale="4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D01E0-5442-49D2-87A7-410CC5959360}">
  <dimension ref="A1:X34"/>
  <sheetViews>
    <sheetView showGridLines="0" view="pageBreakPreview" zoomScaleNormal="100" zoomScaleSheetLayoutView="100" workbookViewId="0"/>
  </sheetViews>
  <sheetFormatPr defaultColWidth="8.7109375" defaultRowHeight="13.9"/>
  <cols>
    <col min="1" max="1" width="7.5703125" style="8" customWidth="1"/>
    <col min="2" max="2" width="3.28515625" style="8" customWidth="1"/>
    <col min="3" max="3" width="3.5703125" style="8" customWidth="1"/>
    <col min="4" max="4" width="50.7109375" style="8" customWidth="1"/>
    <col min="5" max="8" width="15.7109375" style="8" customWidth="1"/>
    <col min="9" max="9" width="2" style="8" customWidth="1"/>
    <col min="10" max="10" width="3.5703125" style="8" customWidth="1"/>
    <col min="11" max="260" width="9.28515625" style="8" customWidth="1"/>
    <col min="261" max="16384" width="8.7109375" style="8"/>
  </cols>
  <sheetData>
    <row r="1" spans="1:24" ht="18" customHeight="1">
      <c r="A1" s="67"/>
      <c r="B1" s="67" t="s">
        <v>45</v>
      </c>
      <c r="C1" s="67"/>
      <c r="D1" s="67"/>
      <c r="E1" s="82"/>
      <c r="F1" s="82"/>
      <c r="G1" s="82"/>
      <c r="H1" s="82"/>
      <c r="I1" s="82"/>
    </row>
    <row r="2" spans="1:24" ht="18" customHeight="1">
      <c r="B2" s="8" t="s">
        <v>1</v>
      </c>
    </row>
    <row r="3" spans="1:24" ht="13.9" customHeight="1"/>
    <row r="4" spans="1:24" s="83" customFormat="1" ht="13.9" customHeight="1">
      <c r="B4" s="84"/>
      <c r="C4" s="85"/>
      <c r="D4" s="27">
        <v>1</v>
      </c>
      <c r="E4" s="27">
        <v>2</v>
      </c>
      <c r="F4" s="27">
        <v>6</v>
      </c>
      <c r="G4" s="27">
        <v>7</v>
      </c>
      <c r="H4" s="27">
        <v>8</v>
      </c>
      <c r="I4" s="86"/>
    </row>
    <row r="5" spans="1:24" ht="13.9" customHeight="1">
      <c r="B5" s="87"/>
      <c r="C5" s="101"/>
      <c r="E5" s="114" t="s">
        <v>46</v>
      </c>
      <c r="F5" s="114"/>
      <c r="G5" s="114"/>
      <c r="H5" s="114"/>
      <c r="I5" s="9"/>
    </row>
    <row r="6" spans="1:24" ht="43.5" customHeight="1">
      <c r="B6" s="88"/>
      <c r="C6" s="102"/>
      <c r="D6" s="91"/>
      <c r="E6" s="148" t="s">
        <v>20</v>
      </c>
      <c r="F6" s="148" t="s">
        <v>21</v>
      </c>
      <c r="G6" s="148" t="s">
        <v>22</v>
      </c>
      <c r="H6" s="148" t="s">
        <v>5</v>
      </c>
      <c r="I6" s="9"/>
      <c r="J6" s="8" t="s">
        <v>19</v>
      </c>
      <c r="N6" s="141"/>
    </row>
    <row r="7" spans="1:24">
      <c r="B7" s="89"/>
      <c r="C7" s="103"/>
      <c r="D7" s="90" t="s">
        <v>23</v>
      </c>
      <c r="E7" s="91"/>
      <c r="F7" s="91"/>
      <c r="G7" s="91"/>
      <c r="H7" s="91"/>
      <c r="I7" s="9"/>
      <c r="Q7" s="75"/>
    </row>
    <row r="8" spans="1:24" ht="14.85" customHeight="1">
      <c r="B8" s="28">
        <v>1</v>
      </c>
      <c r="C8" s="103"/>
      <c r="D8" s="133" t="s">
        <v>24</v>
      </c>
      <c r="E8" s="133">
        <v>141.9</v>
      </c>
      <c r="F8" s="168">
        <v>155.5</v>
      </c>
      <c r="G8" s="34">
        <f>E8-F8</f>
        <v>-13.599999999999994</v>
      </c>
      <c r="H8" s="168"/>
      <c r="I8" s="9"/>
      <c r="Q8" s="75"/>
      <c r="U8" s="178"/>
      <c r="X8" s="117"/>
    </row>
    <row r="9" spans="1:24">
      <c r="B9" s="28">
        <v>2</v>
      </c>
      <c r="C9" s="103"/>
      <c r="D9" s="183" t="s">
        <v>25</v>
      </c>
      <c r="E9" s="104">
        <f t="shared" ref="E9" si="0">SUM(E8)</f>
        <v>141.9</v>
      </c>
      <c r="F9" s="104">
        <f t="shared" ref="F9" si="1">SUM(F8)</f>
        <v>155.5</v>
      </c>
      <c r="G9" s="94">
        <f>SUM(G8)</f>
        <v>-13.599999999999994</v>
      </c>
      <c r="H9" s="171">
        <f>G9/E9</f>
        <v>-9.5842142353770213E-2</v>
      </c>
      <c r="I9" s="9"/>
    </row>
    <row r="10" spans="1:24">
      <c r="B10" s="28"/>
      <c r="C10" s="103"/>
      <c r="D10" s="182" t="s">
        <v>26</v>
      </c>
      <c r="E10" s="34"/>
      <c r="F10" s="34"/>
      <c r="G10" s="147"/>
      <c r="H10" s="35"/>
      <c r="I10" s="9"/>
    </row>
    <row r="11" spans="1:24">
      <c r="B11" s="28">
        <f>B9+1</f>
        <v>3</v>
      </c>
      <c r="C11" s="103"/>
      <c r="D11" s="133" t="s">
        <v>27</v>
      </c>
      <c r="E11" s="133">
        <v>12.8</v>
      </c>
      <c r="F11" s="133">
        <v>17.600000000000001</v>
      </c>
      <c r="G11" s="36">
        <f>E11-F11</f>
        <v>-4.8000000000000007</v>
      </c>
      <c r="H11" s="35"/>
      <c r="I11" s="9"/>
    </row>
    <row r="12" spans="1:24">
      <c r="B12" s="28">
        <f t="shared" ref="B12:B22" si="2">B11+1</f>
        <v>4</v>
      </c>
      <c r="C12" s="103"/>
      <c r="D12" s="133" t="s">
        <v>28</v>
      </c>
      <c r="E12" s="133">
        <v>6.8</v>
      </c>
      <c r="F12" s="133">
        <v>13.2</v>
      </c>
      <c r="G12" s="36">
        <f t="shared" ref="G12:G21" si="3">E12-F12</f>
        <v>-6.3999999999999995</v>
      </c>
      <c r="H12" s="35"/>
      <c r="I12" s="9"/>
    </row>
    <row r="13" spans="1:24">
      <c r="B13" s="28">
        <f t="shared" si="2"/>
        <v>5</v>
      </c>
      <c r="C13" s="103"/>
      <c r="D13" s="133" t="s">
        <v>29</v>
      </c>
      <c r="E13" s="133">
        <v>0</v>
      </c>
      <c r="F13" s="133">
        <v>0</v>
      </c>
      <c r="G13" s="36">
        <f t="shared" si="3"/>
        <v>0</v>
      </c>
      <c r="H13" s="37"/>
      <c r="I13" s="9"/>
    </row>
    <row r="14" spans="1:24" ht="14.85" customHeight="1">
      <c r="B14" s="28">
        <f>B13+1</f>
        <v>6</v>
      </c>
      <c r="C14" s="103"/>
      <c r="D14" s="133" t="s">
        <v>30</v>
      </c>
      <c r="E14" s="133">
        <v>0</v>
      </c>
      <c r="F14" s="133">
        <v>0</v>
      </c>
      <c r="G14" s="36">
        <f t="shared" si="3"/>
        <v>0</v>
      </c>
      <c r="H14" s="35"/>
      <c r="I14" s="9"/>
    </row>
    <row r="15" spans="1:24">
      <c r="B15" s="28">
        <f t="shared" si="2"/>
        <v>7</v>
      </c>
      <c r="C15" s="103"/>
      <c r="D15" s="133" t="s">
        <v>31</v>
      </c>
      <c r="E15" s="133">
        <v>0</v>
      </c>
      <c r="F15" s="133">
        <v>0</v>
      </c>
      <c r="G15" s="36">
        <f t="shared" si="3"/>
        <v>0</v>
      </c>
      <c r="H15" s="35"/>
      <c r="I15" s="9"/>
    </row>
    <row r="16" spans="1:24">
      <c r="B16" s="28">
        <f t="shared" si="2"/>
        <v>8</v>
      </c>
      <c r="C16" s="103"/>
      <c r="D16" s="133" t="s">
        <v>32</v>
      </c>
      <c r="E16" s="133">
        <v>1.2</v>
      </c>
      <c r="F16" s="133">
        <v>1.4</v>
      </c>
      <c r="G16" s="36">
        <f t="shared" si="3"/>
        <v>-0.19999999999999996</v>
      </c>
      <c r="H16" s="35"/>
      <c r="I16" s="9"/>
    </row>
    <row r="17" spans="2:19">
      <c r="B17" s="28">
        <f t="shared" si="2"/>
        <v>9</v>
      </c>
      <c r="C17" s="103"/>
      <c r="D17" s="133" t="s">
        <v>33</v>
      </c>
      <c r="E17" s="133">
        <v>0</v>
      </c>
      <c r="F17" s="133">
        <v>0.1</v>
      </c>
      <c r="G17" s="36">
        <f t="shared" si="3"/>
        <v>-0.1</v>
      </c>
      <c r="H17" s="35"/>
      <c r="I17" s="9"/>
    </row>
    <row r="18" spans="2:19">
      <c r="B18" s="28">
        <f t="shared" si="2"/>
        <v>10</v>
      </c>
      <c r="C18" s="103"/>
      <c r="D18" s="133" t="s">
        <v>34</v>
      </c>
      <c r="E18" s="133">
        <v>0.1</v>
      </c>
      <c r="F18" s="133">
        <v>0.1</v>
      </c>
      <c r="G18" s="36">
        <f t="shared" si="3"/>
        <v>0</v>
      </c>
      <c r="H18" s="35"/>
      <c r="I18" s="9"/>
    </row>
    <row r="19" spans="2:19" ht="16.149999999999999">
      <c r="B19" s="28">
        <f t="shared" si="2"/>
        <v>11</v>
      </c>
      <c r="C19" s="103"/>
      <c r="D19" s="133" t="s">
        <v>47</v>
      </c>
      <c r="E19" s="133">
        <v>17.7</v>
      </c>
      <c r="F19" s="133">
        <v>15.9</v>
      </c>
      <c r="G19" s="36">
        <f t="shared" si="3"/>
        <v>1.7999999999999989</v>
      </c>
      <c r="H19" s="35"/>
      <c r="I19" s="9"/>
    </row>
    <row r="20" spans="2:19" s="22" customFormat="1" ht="14.1" customHeight="1">
      <c r="B20" s="28">
        <f t="shared" si="2"/>
        <v>12</v>
      </c>
      <c r="C20" s="103"/>
      <c r="D20" s="133" t="s">
        <v>36</v>
      </c>
      <c r="E20" s="133">
        <v>50</v>
      </c>
      <c r="F20" s="133">
        <v>46.6</v>
      </c>
      <c r="G20" s="36">
        <f t="shared" si="3"/>
        <v>3.3999999999999986</v>
      </c>
      <c r="H20" s="37"/>
      <c r="I20" s="30"/>
      <c r="K20" s="8"/>
      <c r="L20" s="8"/>
      <c r="M20" s="8"/>
      <c r="N20" s="8"/>
      <c r="O20" s="8"/>
      <c r="P20" s="8"/>
      <c r="Q20" s="8"/>
      <c r="R20" s="8"/>
      <c r="S20" s="8"/>
    </row>
    <row r="21" spans="2:19">
      <c r="B21" s="28">
        <f t="shared" si="2"/>
        <v>13</v>
      </c>
      <c r="C21" s="103"/>
      <c r="D21" s="179" t="s">
        <v>48</v>
      </c>
      <c r="E21" s="133">
        <v>0.4</v>
      </c>
      <c r="F21" s="133">
        <v>0.6</v>
      </c>
      <c r="G21" s="36">
        <f t="shared" si="3"/>
        <v>-0.19999999999999996</v>
      </c>
      <c r="H21" s="35"/>
      <c r="I21" s="9"/>
    </row>
    <row r="22" spans="2:19">
      <c r="B22" s="28">
        <f t="shared" si="2"/>
        <v>14</v>
      </c>
      <c r="C22" s="103"/>
      <c r="D22" s="183" t="s">
        <v>38</v>
      </c>
      <c r="E22" s="104">
        <f>SUM(E11:E21)</f>
        <v>89</v>
      </c>
      <c r="F22" s="105">
        <f t="shared" ref="F22" si="4">SUM(F11:F21)</f>
        <v>95.5</v>
      </c>
      <c r="G22" s="104">
        <f>SUM(G11:G21)</f>
        <v>-6.5000000000000009</v>
      </c>
      <c r="H22" s="106">
        <f>G22/E22</f>
        <v>-7.3033707865168551E-2</v>
      </c>
      <c r="I22" s="9"/>
    </row>
    <row r="23" spans="2:19" ht="12.75" customHeight="1">
      <c r="B23" s="28"/>
      <c r="C23" s="103"/>
      <c r="D23" s="104"/>
      <c r="E23" s="104"/>
      <c r="F23" s="105"/>
      <c r="G23" s="104"/>
      <c r="H23" s="169"/>
      <c r="I23" s="9"/>
    </row>
    <row r="24" spans="2:19" ht="14.45" thickBot="1">
      <c r="B24" s="28">
        <f>B22+1</f>
        <v>15</v>
      </c>
      <c r="C24" s="103"/>
      <c r="D24" s="184" t="s">
        <v>44</v>
      </c>
      <c r="E24" s="107">
        <f>E9+E22</f>
        <v>230.9</v>
      </c>
      <c r="F24" s="108">
        <f t="shared" ref="F24" si="5">F9+F22</f>
        <v>251</v>
      </c>
      <c r="G24" s="107">
        <f>G9+G22</f>
        <v>-20.099999999999994</v>
      </c>
      <c r="H24" s="109">
        <f>G24/E24</f>
        <v>-8.7050671286271086E-2</v>
      </c>
      <c r="I24" s="9"/>
    </row>
    <row r="25" spans="2:19" ht="14.45" thickTop="1">
      <c r="B25" s="56"/>
      <c r="C25" s="22"/>
      <c r="D25" s="90"/>
      <c r="E25" s="91"/>
      <c r="F25" s="91"/>
      <c r="G25" s="91"/>
      <c r="H25" s="91"/>
      <c r="I25" s="111"/>
    </row>
    <row r="26" spans="2:19">
      <c r="B26" s="57"/>
      <c r="C26" s="58"/>
      <c r="D26" s="58"/>
      <c r="E26" s="112"/>
      <c r="F26" s="112"/>
      <c r="G26" s="112"/>
      <c r="H26" s="112"/>
      <c r="I26" s="113"/>
    </row>
    <row r="27" spans="2:19" ht="14.45">
      <c r="D27" s="100"/>
      <c r="E27" s="92"/>
      <c r="F27" s="92"/>
      <c r="G27" s="92"/>
      <c r="H27" s="92"/>
      <c r="I27" s="92"/>
    </row>
    <row r="28" spans="2:19" ht="14.45">
      <c r="B28" s="78" t="s">
        <v>12</v>
      </c>
      <c r="C28" s="79"/>
      <c r="D28" s="100"/>
      <c r="E28" s="92"/>
      <c r="F28" s="92"/>
      <c r="G28" s="92"/>
      <c r="H28" s="92"/>
      <c r="I28" s="92"/>
    </row>
    <row r="29" spans="2:19" ht="15.6">
      <c r="B29" s="143">
        <v>4</v>
      </c>
      <c r="C29" s="137" t="s">
        <v>15</v>
      </c>
      <c r="D29" s="100"/>
      <c r="E29" s="92"/>
      <c r="F29" s="92"/>
      <c r="G29" s="92"/>
      <c r="H29" s="92"/>
      <c r="I29" s="92"/>
    </row>
    <row r="30" spans="2:19" ht="15.6">
      <c r="B30" s="143"/>
      <c r="C30" s="137"/>
    </row>
    <row r="31" spans="2:19" ht="15.6">
      <c r="B31" s="143"/>
      <c r="C31" s="137"/>
    </row>
    <row r="32" spans="2:19" ht="15.6">
      <c r="B32" s="143"/>
    </row>
    <row r="34" ht="14.25" customHeight="1"/>
  </sheetData>
  <pageMargins left="0.7" right="0.7" top="0.75" bottom="0.75" header="0.3" footer="0.3"/>
  <pageSetup scale="5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68CEA-43E5-4BF9-992A-228A372E0DCB}">
  <dimension ref="A1:T33"/>
  <sheetViews>
    <sheetView showGridLines="0" view="pageBreakPreview" zoomScaleNormal="100" zoomScaleSheetLayoutView="100" workbookViewId="0"/>
  </sheetViews>
  <sheetFormatPr defaultColWidth="8.7109375" defaultRowHeight="13.9"/>
  <cols>
    <col min="1" max="1" width="7.5703125" style="8" customWidth="1"/>
    <col min="2" max="2" width="5.28515625" style="8" customWidth="1"/>
    <col min="3" max="3" width="3.42578125" style="8" customWidth="1"/>
    <col min="4" max="4" width="50.7109375" style="8" customWidth="1"/>
    <col min="5" max="8" width="15.7109375" style="8" customWidth="1"/>
    <col min="9" max="9" width="2.42578125" style="8" customWidth="1"/>
    <col min="10" max="10" width="3.5703125" style="8" customWidth="1"/>
    <col min="11" max="329" width="9.28515625" style="8" customWidth="1"/>
    <col min="330" max="16384" width="8.7109375" style="8"/>
  </cols>
  <sheetData>
    <row r="1" spans="1:20" ht="18" customHeight="1">
      <c r="A1" s="67"/>
      <c r="B1" s="67" t="s">
        <v>49</v>
      </c>
      <c r="C1" s="67"/>
      <c r="D1" s="67"/>
      <c r="E1" s="82"/>
      <c r="F1" s="82"/>
      <c r="G1" s="82"/>
      <c r="H1" s="82"/>
      <c r="I1" s="82"/>
      <c r="J1" s="82"/>
      <c r="K1" s="82"/>
      <c r="L1" s="82"/>
      <c r="M1" s="82"/>
      <c r="N1" s="82"/>
      <c r="O1" s="82"/>
      <c r="P1" s="82"/>
    </row>
    <row r="2" spans="1:20" ht="18" customHeight="1">
      <c r="B2" s="8" t="s">
        <v>1</v>
      </c>
    </row>
    <row r="3" spans="1:20" ht="13.9" customHeight="1"/>
    <row r="4" spans="1:20" s="83" customFormat="1" ht="13.9" customHeight="1">
      <c r="B4" s="84"/>
      <c r="C4" s="85"/>
      <c r="D4" s="27">
        <v>1</v>
      </c>
      <c r="E4" s="27">
        <v>2</v>
      </c>
      <c r="F4" s="27">
        <v>6</v>
      </c>
      <c r="G4" s="27">
        <v>7</v>
      </c>
      <c r="H4" s="27">
        <v>8</v>
      </c>
      <c r="I4" s="86"/>
    </row>
    <row r="5" spans="1:20" ht="14.45">
      <c r="B5" s="87"/>
      <c r="E5" s="114" t="s">
        <v>50</v>
      </c>
      <c r="F5" s="114"/>
      <c r="G5" s="114"/>
      <c r="H5" s="114"/>
      <c r="I5" s="9"/>
    </row>
    <row r="6" spans="1:20" ht="43.5" customHeight="1">
      <c r="B6" s="88"/>
      <c r="D6" s="91"/>
      <c r="E6" s="148" t="s">
        <v>20</v>
      </c>
      <c r="F6" s="148" t="s">
        <v>21</v>
      </c>
      <c r="G6" s="148" t="s">
        <v>22</v>
      </c>
      <c r="H6" s="148" t="s">
        <v>5</v>
      </c>
      <c r="I6" s="9"/>
    </row>
    <row r="7" spans="1:20">
      <c r="B7" s="89"/>
      <c r="D7" s="90" t="s">
        <v>23</v>
      </c>
      <c r="E7" s="91"/>
      <c r="F7" s="91"/>
      <c r="G7" s="91"/>
      <c r="H7" s="91"/>
      <c r="I7" s="9"/>
    </row>
    <row r="8" spans="1:20" ht="14.85" customHeight="1">
      <c r="B8" s="28">
        <v>1</v>
      </c>
      <c r="D8" s="133" t="s">
        <v>24</v>
      </c>
      <c r="E8" s="133">
        <v>22.8</v>
      </c>
      <c r="F8" s="168">
        <v>20.399999999999999</v>
      </c>
      <c r="G8" s="34">
        <f>E8-F8</f>
        <v>2.4000000000000021</v>
      </c>
      <c r="H8" s="168"/>
      <c r="I8" s="9"/>
      <c r="K8" s="110"/>
      <c r="L8" s="110"/>
      <c r="M8" s="110"/>
      <c r="N8" s="110"/>
      <c r="O8" s="110"/>
      <c r="P8" s="110"/>
    </row>
    <row r="9" spans="1:20">
      <c r="B9" s="28">
        <v>2</v>
      </c>
      <c r="C9" s="93"/>
      <c r="D9" s="183" t="s">
        <v>25</v>
      </c>
      <c r="E9" s="104">
        <f t="shared" ref="E9:F9" si="0">SUM(E8)</f>
        <v>22.8</v>
      </c>
      <c r="F9" s="104">
        <f t="shared" si="0"/>
        <v>20.399999999999999</v>
      </c>
      <c r="G9" s="94">
        <f>SUM(G8)</f>
        <v>2.4000000000000021</v>
      </c>
      <c r="H9" s="171">
        <f>G9/E9</f>
        <v>0.10526315789473693</v>
      </c>
      <c r="I9" s="9"/>
      <c r="K9" s="116"/>
      <c r="L9" s="116"/>
      <c r="M9" s="116"/>
      <c r="N9" s="116"/>
      <c r="O9" s="116"/>
      <c r="P9" s="116"/>
    </row>
    <row r="10" spans="1:20">
      <c r="B10" s="28"/>
      <c r="C10" s="93"/>
      <c r="D10" s="182" t="s">
        <v>26</v>
      </c>
      <c r="E10" s="34"/>
      <c r="F10" s="34"/>
      <c r="G10" s="147"/>
      <c r="H10" s="35"/>
      <c r="I10" s="9"/>
      <c r="K10" s="92"/>
      <c r="L10" s="92"/>
      <c r="M10" s="92"/>
      <c r="N10" s="92"/>
      <c r="O10" s="92"/>
      <c r="P10" s="92"/>
    </row>
    <row r="11" spans="1:20">
      <c r="B11" s="28">
        <f>B9+1</f>
        <v>3</v>
      </c>
      <c r="D11" s="133" t="s">
        <v>27</v>
      </c>
      <c r="E11" s="133">
        <v>2.1</v>
      </c>
      <c r="F11" s="133">
        <v>4.4000000000000004</v>
      </c>
      <c r="G11" s="36">
        <f>E11-F11</f>
        <v>-2.3000000000000003</v>
      </c>
      <c r="H11" s="35"/>
      <c r="I11" s="9"/>
      <c r="K11" s="92"/>
      <c r="L11" s="92"/>
      <c r="M11" s="92"/>
      <c r="N11" s="92"/>
      <c r="O11" s="92"/>
      <c r="P11" s="92"/>
    </row>
    <row r="12" spans="1:20" ht="16.149999999999999">
      <c r="B12" s="28">
        <f t="shared" ref="B12:B22" si="1">B11+1</f>
        <v>4</v>
      </c>
      <c r="C12" s="95"/>
      <c r="D12" s="133" t="s">
        <v>51</v>
      </c>
      <c r="E12" s="133">
        <v>3.8</v>
      </c>
      <c r="F12" s="133">
        <v>2.8</v>
      </c>
      <c r="G12" s="36">
        <f t="shared" ref="G12:G21" si="2">E12-F12</f>
        <v>1</v>
      </c>
      <c r="H12" s="35"/>
      <c r="I12" s="9"/>
      <c r="K12" s="92"/>
      <c r="L12" s="92"/>
      <c r="M12" s="92"/>
      <c r="N12" s="92"/>
      <c r="O12" s="92"/>
      <c r="P12" s="92"/>
    </row>
    <row r="13" spans="1:20">
      <c r="B13" s="28">
        <f t="shared" si="1"/>
        <v>5</v>
      </c>
      <c r="C13" s="95"/>
      <c r="D13" s="133" t="s">
        <v>29</v>
      </c>
      <c r="E13" s="133">
        <v>0</v>
      </c>
      <c r="F13" s="133">
        <v>0</v>
      </c>
      <c r="G13" s="36">
        <f t="shared" si="2"/>
        <v>0</v>
      </c>
      <c r="H13" s="37"/>
      <c r="I13" s="9"/>
    </row>
    <row r="14" spans="1:20" ht="14.85" customHeight="1">
      <c r="B14" s="28">
        <f>B13+1</f>
        <v>6</v>
      </c>
      <c r="C14" s="95"/>
      <c r="D14" s="133" t="s">
        <v>30</v>
      </c>
      <c r="E14" s="133">
        <v>0</v>
      </c>
      <c r="F14" s="133">
        <v>0</v>
      </c>
      <c r="G14" s="36">
        <f t="shared" si="2"/>
        <v>0</v>
      </c>
      <c r="H14" s="35"/>
      <c r="I14" s="9"/>
    </row>
    <row r="15" spans="1:20">
      <c r="B15" s="28">
        <f t="shared" si="1"/>
        <v>7</v>
      </c>
      <c r="C15" s="95"/>
      <c r="D15" s="133" t="s">
        <v>31</v>
      </c>
      <c r="E15" s="133">
        <v>0</v>
      </c>
      <c r="F15" s="133">
        <v>0</v>
      </c>
      <c r="G15" s="36">
        <f t="shared" si="2"/>
        <v>0</v>
      </c>
      <c r="H15" s="35"/>
      <c r="I15" s="9"/>
    </row>
    <row r="16" spans="1:20">
      <c r="B16" s="28">
        <f t="shared" si="1"/>
        <v>8</v>
      </c>
      <c r="C16" s="95"/>
      <c r="D16" s="133" t="s">
        <v>32</v>
      </c>
      <c r="E16" s="133">
        <v>0.8</v>
      </c>
      <c r="F16" s="133">
        <v>0.8</v>
      </c>
      <c r="G16" s="36">
        <f t="shared" si="2"/>
        <v>0</v>
      </c>
      <c r="H16" s="35"/>
      <c r="I16" s="9"/>
      <c r="T16" s="115"/>
    </row>
    <row r="17" spans="2:18">
      <c r="B17" s="28">
        <f t="shared" si="1"/>
        <v>9</v>
      </c>
      <c r="C17" s="95"/>
      <c r="D17" s="133" t="s">
        <v>33</v>
      </c>
      <c r="E17" s="133">
        <v>1</v>
      </c>
      <c r="F17" s="133">
        <v>1.8</v>
      </c>
      <c r="G17" s="36">
        <f t="shared" si="2"/>
        <v>-0.8</v>
      </c>
      <c r="H17" s="35"/>
      <c r="I17" s="9"/>
    </row>
    <row r="18" spans="2:18">
      <c r="B18" s="28">
        <f t="shared" si="1"/>
        <v>10</v>
      </c>
      <c r="C18" s="95"/>
      <c r="D18" s="133" t="s">
        <v>34</v>
      </c>
      <c r="E18" s="133">
        <v>0</v>
      </c>
      <c r="F18" s="133">
        <v>0</v>
      </c>
      <c r="G18" s="36">
        <f t="shared" si="2"/>
        <v>0</v>
      </c>
      <c r="H18" s="35"/>
      <c r="I18" s="9"/>
    </row>
    <row r="19" spans="2:18">
      <c r="B19" s="28">
        <f t="shared" si="1"/>
        <v>11</v>
      </c>
      <c r="C19" s="95"/>
      <c r="D19" s="133" t="s">
        <v>35</v>
      </c>
      <c r="E19" s="133">
        <v>7.3</v>
      </c>
      <c r="F19" s="133">
        <v>5.4</v>
      </c>
      <c r="G19" s="36">
        <f t="shared" si="2"/>
        <v>1.8999999999999995</v>
      </c>
      <c r="H19" s="35"/>
      <c r="I19" s="9"/>
    </row>
    <row r="20" spans="2:18" s="22" customFormat="1" ht="14.1" customHeight="1">
      <c r="B20" s="28">
        <f t="shared" si="1"/>
        <v>12</v>
      </c>
      <c r="C20" s="96"/>
      <c r="D20" s="133" t="s">
        <v>36</v>
      </c>
      <c r="E20" s="133">
        <v>0</v>
      </c>
      <c r="F20" s="133">
        <v>0</v>
      </c>
      <c r="G20" s="36">
        <f t="shared" si="2"/>
        <v>0</v>
      </c>
      <c r="H20" s="37"/>
      <c r="I20" s="30"/>
      <c r="K20" s="8"/>
      <c r="L20" s="8"/>
      <c r="M20" s="8"/>
      <c r="N20" s="8"/>
      <c r="O20" s="8"/>
      <c r="P20" s="8"/>
      <c r="Q20" s="8"/>
      <c r="R20" s="8"/>
    </row>
    <row r="21" spans="2:18">
      <c r="B21" s="28">
        <f t="shared" si="1"/>
        <v>13</v>
      </c>
      <c r="C21" s="95"/>
      <c r="D21" s="179" t="s">
        <v>37</v>
      </c>
      <c r="E21" s="133">
        <v>0.1</v>
      </c>
      <c r="F21" s="133">
        <v>0.1</v>
      </c>
      <c r="G21" s="36">
        <f t="shared" si="2"/>
        <v>0</v>
      </c>
      <c r="H21" s="35"/>
      <c r="I21" s="9"/>
    </row>
    <row r="22" spans="2:18">
      <c r="B22" s="28">
        <f t="shared" si="1"/>
        <v>14</v>
      </c>
      <c r="C22" s="93"/>
      <c r="D22" s="183" t="s">
        <v>38</v>
      </c>
      <c r="E22" s="104">
        <f>SUM(E11:E21)</f>
        <v>15.1</v>
      </c>
      <c r="F22" s="105">
        <f>SUM(F11:F21)</f>
        <v>15.3</v>
      </c>
      <c r="G22" s="104">
        <f>SUM(G11:G21)</f>
        <v>-0.20000000000000107</v>
      </c>
      <c r="H22" s="106">
        <f>G22/E22</f>
        <v>-1.3245033112582853E-2</v>
      </c>
      <c r="I22" s="9"/>
    </row>
    <row r="23" spans="2:18" ht="7.9" customHeight="1">
      <c r="B23" s="28"/>
      <c r="C23" s="93"/>
      <c r="D23" s="104"/>
      <c r="E23" s="104"/>
      <c r="F23" s="105"/>
      <c r="G23" s="104"/>
      <c r="H23" s="169"/>
      <c r="I23" s="9"/>
    </row>
    <row r="24" spans="2:18" ht="14.45" thickBot="1">
      <c r="B24" s="28">
        <f>B22+1</f>
        <v>15</v>
      </c>
      <c r="C24" s="93"/>
      <c r="D24" s="184" t="s">
        <v>44</v>
      </c>
      <c r="E24" s="107">
        <f>E9+E22</f>
        <v>37.9</v>
      </c>
      <c r="F24" s="108">
        <f>F9+F22</f>
        <v>35.700000000000003</v>
      </c>
      <c r="G24" s="107">
        <f>G9+G22</f>
        <v>2.2000000000000011</v>
      </c>
      <c r="H24" s="109">
        <f>G24/E24</f>
        <v>5.8047493403693959E-2</v>
      </c>
      <c r="I24" s="9"/>
    </row>
    <row r="25" spans="2:18" ht="14.45" thickTop="1">
      <c r="B25" s="56"/>
      <c r="C25" s="22"/>
      <c r="D25" s="90"/>
      <c r="E25" s="91"/>
      <c r="F25" s="91"/>
      <c r="G25" s="91"/>
      <c r="H25" s="91"/>
      <c r="I25" s="111"/>
      <c r="J25" s="110"/>
    </row>
    <row r="26" spans="2:18">
      <c r="B26" s="57"/>
      <c r="C26" s="58"/>
      <c r="D26" s="58"/>
      <c r="E26" s="112"/>
      <c r="F26" s="112"/>
      <c r="G26" s="112"/>
      <c r="H26" s="112"/>
      <c r="I26" s="113"/>
      <c r="J26" s="116"/>
    </row>
    <row r="27" spans="2:18" ht="14.45">
      <c r="D27" s="100"/>
      <c r="E27" s="92"/>
      <c r="F27" s="92"/>
      <c r="G27" s="92"/>
      <c r="H27" s="92"/>
      <c r="I27" s="92"/>
      <c r="J27" s="92"/>
    </row>
    <row r="28" spans="2:18" ht="14.45">
      <c r="B28" s="78" t="s">
        <v>12</v>
      </c>
      <c r="C28" s="79"/>
      <c r="D28" s="100"/>
      <c r="E28" s="92"/>
      <c r="F28" s="92"/>
      <c r="G28" s="92"/>
      <c r="H28" s="92"/>
      <c r="I28" s="92"/>
      <c r="J28" s="92"/>
    </row>
    <row r="29" spans="2:18" ht="15.6">
      <c r="B29" s="143">
        <v>4</v>
      </c>
      <c r="C29" s="137" t="s">
        <v>15</v>
      </c>
      <c r="D29" s="100"/>
      <c r="E29" s="92"/>
      <c r="F29" s="92"/>
      <c r="G29" s="92"/>
      <c r="H29" s="92"/>
      <c r="I29" s="92"/>
      <c r="J29" s="92"/>
    </row>
    <row r="30" spans="2:18" ht="12.6" customHeight="1">
      <c r="B30" s="143"/>
      <c r="C30" s="137"/>
      <c r="E30" s="92"/>
    </row>
    <row r="31" spans="2:18" ht="15.6">
      <c r="B31" s="143"/>
      <c r="C31" s="137"/>
      <c r="E31" s="92"/>
    </row>
    <row r="33" ht="14.25" customHeight="1"/>
  </sheetData>
  <pageMargins left="0.7" right="0.7" top="0.75" bottom="0.75" header="0.3" footer="0.3"/>
  <pageSetup scale="49" orientation="portrait" r:id="rId1"/>
  <colBreaks count="1" manualBreakCount="1">
    <brk id="1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FF847-5296-457B-AA91-E5F6464D4CBE}">
  <sheetPr>
    <tabColor rgb="FFFF0000"/>
  </sheetPr>
  <dimension ref="A1:CZ1"/>
  <sheetViews>
    <sheetView workbookViewId="0"/>
  </sheetViews>
  <sheetFormatPr defaultRowHeight="14.45"/>
  <sheetData>
    <row r="1" spans="1:104">
      <c r="A1" t="s">
        <v>52</v>
      </c>
      <c r="B1" t="s">
        <v>53</v>
      </c>
      <c r="C1" t="s">
        <v>54</v>
      </c>
      <c r="D1" t="s">
        <v>55</v>
      </c>
      <c r="E1" t="s">
        <v>56</v>
      </c>
      <c r="F1" t="s">
        <v>57</v>
      </c>
      <c r="G1" t="s">
        <v>58</v>
      </c>
      <c r="H1" t="s">
        <v>59</v>
      </c>
      <c r="I1" t="s">
        <v>60</v>
      </c>
      <c r="J1" t="s">
        <v>61</v>
      </c>
      <c r="K1" t="s">
        <v>62</v>
      </c>
      <c r="L1" t="s">
        <v>63</v>
      </c>
      <c r="M1" t="s">
        <v>64</v>
      </c>
      <c r="N1" t="s">
        <v>65</v>
      </c>
      <c r="O1" t="s">
        <v>66</v>
      </c>
      <c r="Q1" t="s">
        <v>67</v>
      </c>
      <c r="R1" t="s">
        <v>68</v>
      </c>
      <c r="S1" t="s">
        <v>69</v>
      </c>
      <c r="T1" t="s">
        <v>70</v>
      </c>
      <c r="U1" t="s">
        <v>71</v>
      </c>
      <c r="V1" t="s">
        <v>72</v>
      </c>
      <c r="W1" t="s">
        <v>73</v>
      </c>
      <c r="X1" t="s">
        <v>74</v>
      </c>
      <c r="Z1" t="s">
        <v>75</v>
      </c>
      <c r="AA1" t="s">
        <v>76</v>
      </c>
      <c r="AB1" t="s">
        <v>77</v>
      </c>
      <c r="AC1" t="s">
        <v>78</v>
      </c>
      <c r="AD1" t="s">
        <v>79</v>
      </c>
      <c r="AE1" t="s">
        <v>80</v>
      </c>
      <c r="AG1" t="s">
        <v>81</v>
      </c>
      <c r="CV1" t="b">
        <v>1</v>
      </c>
      <c r="CW1" t="s">
        <v>82</v>
      </c>
      <c r="CX1" t="s">
        <v>83</v>
      </c>
      <c r="CY1" t="s">
        <v>84</v>
      </c>
      <c r="CZ1"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33A1F-B27A-4976-BAE9-FB677E7F280A}">
  <dimension ref="A1:P35"/>
  <sheetViews>
    <sheetView showGridLines="0" view="pageBreakPreview" zoomScaleNormal="100" zoomScaleSheetLayoutView="100" workbookViewId="0"/>
  </sheetViews>
  <sheetFormatPr defaultColWidth="8.7109375" defaultRowHeight="13.9"/>
  <cols>
    <col min="1" max="1" width="7.5703125" style="8" customWidth="1"/>
    <col min="2" max="2" width="4.7109375" style="8" customWidth="1"/>
    <col min="3" max="3" width="3.42578125" style="8" customWidth="1"/>
    <col min="4" max="4" width="50.7109375" style="8" customWidth="1"/>
    <col min="5" max="8" width="15.7109375" style="8" customWidth="1"/>
    <col min="9" max="9" width="2.7109375" style="8" customWidth="1"/>
    <col min="10" max="10" width="3.5703125" style="8" customWidth="1"/>
    <col min="11" max="270" width="9.28515625" style="8" customWidth="1"/>
    <col min="271" max="16384" width="8.7109375" style="8"/>
  </cols>
  <sheetData>
    <row r="1" spans="1:16" ht="18" customHeight="1">
      <c r="A1" s="67"/>
      <c r="B1" s="67" t="s">
        <v>86</v>
      </c>
      <c r="C1" s="67"/>
      <c r="D1" s="67"/>
      <c r="E1" s="82"/>
      <c r="F1" s="82"/>
      <c r="G1" s="82"/>
      <c r="H1" s="82"/>
      <c r="I1" s="82"/>
    </row>
    <row r="2" spans="1:16" ht="18" customHeight="1">
      <c r="B2" s="8" t="s">
        <v>1</v>
      </c>
    </row>
    <row r="3" spans="1:16" ht="13.9" customHeight="1"/>
    <row r="4" spans="1:16" s="83" customFormat="1" ht="13.9" customHeight="1">
      <c r="B4" s="84"/>
      <c r="C4" s="85"/>
      <c r="D4" s="27">
        <v>1</v>
      </c>
      <c r="E4" s="27">
        <v>2</v>
      </c>
      <c r="F4" s="27">
        <v>6</v>
      </c>
      <c r="G4" s="27">
        <v>7</v>
      </c>
      <c r="H4" s="27">
        <v>8</v>
      </c>
      <c r="I4" s="86"/>
    </row>
    <row r="5" spans="1:16" ht="14.45">
      <c r="B5" s="87"/>
      <c r="E5" s="114" t="s">
        <v>87</v>
      </c>
      <c r="F5" s="114"/>
      <c r="G5" s="114"/>
      <c r="H5" s="114"/>
      <c r="I5" s="9"/>
    </row>
    <row r="6" spans="1:16" ht="43.5" customHeight="1">
      <c r="B6" s="88"/>
      <c r="D6" s="91"/>
      <c r="E6" s="148" t="s">
        <v>20</v>
      </c>
      <c r="F6" s="148" t="s">
        <v>21</v>
      </c>
      <c r="G6" s="148" t="s">
        <v>22</v>
      </c>
      <c r="H6" s="148" t="s">
        <v>5</v>
      </c>
      <c r="I6" s="9"/>
      <c r="K6" s="92"/>
    </row>
    <row r="7" spans="1:16">
      <c r="B7" s="89"/>
      <c r="D7" s="90" t="s">
        <v>23</v>
      </c>
      <c r="E7" s="91"/>
      <c r="F7" s="91"/>
      <c r="G7" s="91"/>
      <c r="H7" s="91"/>
      <c r="I7" s="9"/>
      <c r="K7" s="92"/>
    </row>
    <row r="8" spans="1:16" ht="14.85" customHeight="1">
      <c r="B8" s="28">
        <v>1</v>
      </c>
      <c r="D8" s="133" t="s">
        <v>24</v>
      </c>
      <c r="E8" s="133">
        <v>70.099999999999994</v>
      </c>
      <c r="F8" s="168">
        <v>64.099999999999994</v>
      </c>
      <c r="G8" s="34">
        <f>E8-F8</f>
        <v>6</v>
      </c>
      <c r="H8" s="168"/>
      <c r="I8" s="9"/>
      <c r="K8" s="92"/>
      <c r="L8" s="22"/>
      <c r="M8" s="22"/>
      <c r="N8" s="22"/>
      <c r="O8" s="22"/>
      <c r="P8" s="22"/>
    </row>
    <row r="9" spans="1:16">
      <c r="B9" s="28">
        <v>2</v>
      </c>
      <c r="C9" s="93"/>
      <c r="D9" s="183" t="s">
        <v>25</v>
      </c>
      <c r="E9" s="104">
        <f>SUM(E8)</f>
        <v>70.099999999999994</v>
      </c>
      <c r="F9" s="104">
        <f t="shared" ref="F9" si="0">SUM(F8)</f>
        <v>64.099999999999994</v>
      </c>
      <c r="G9" s="94">
        <f t="shared" ref="G9" si="1">SUM(G8)</f>
        <v>6</v>
      </c>
      <c r="H9" s="171">
        <f>G9/E9</f>
        <v>8.5592011412268201E-2</v>
      </c>
      <c r="I9" s="9"/>
      <c r="K9" s="92"/>
    </row>
    <row r="10" spans="1:16">
      <c r="B10" s="28"/>
      <c r="C10" s="93"/>
      <c r="D10" s="182" t="s">
        <v>26</v>
      </c>
      <c r="E10" s="34"/>
      <c r="F10" s="34"/>
      <c r="G10" s="147"/>
      <c r="H10" s="35"/>
      <c r="I10" s="9"/>
      <c r="K10" s="92"/>
      <c r="L10" s="92"/>
    </row>
    <row r="11" spans="1:16">
      <c r="B11" s="28">
        <f>B9+1</f>
        <v>3</v>
      </c>
      <c r="D11" s="133" t="s">
        <v>27</v>
      </c>
      <c r="E11" s="133">
        <v>11</v>
      </c>
      <c r="F11" s="133">
        <v>5.7</v>
      </c>
      <c r="G11" s="36">
        <f>E11-F11</f>
        <v>5.3</v>
      </c>
      <c r="H11" s="35"/>
      <c r="I11" s="9"/>
      <c r="K11" s="92"/>
      <c r="L11" s="92"/>
    </row>
    <row r="12" spans="1:16">
      <c r="B12" s="28">
        <f t="shared" ref="B12:B22" si="2">B11+1</f>
        <v>4</v>
      </c>
      <c r="C12" s="95"/>
      <c r="D12" s="133" t="s">
        <v>28</v>
      </c>
      <c r="E12" s="133">
        <v>0.8</v>
      </c>
      <c r="F12" s="133">
        <v>0.5</v>
      </c>
      <c r="G12" s="36">
        <f t="shared" ref="G12:G21" si="3">E12-F12</f>
        <v>0.30000000000000004</v>
      </c>
      <c r="H12" s="35"/>
      <c r="I12" s="9"/>
    </row>
    <row r="13" spans="1:16">
      <c r="B13" s="28">
        <f t="shared" si="2"/>
        <v>5</v>
      </c>
      <c r="C13" s="95"/>
      <c r="D13" s="133" t="s">
        <v>29</v>
      </c>
      <c r="E13" s="133">
        <v>18.5</v>
      </c>
      <c r="F13" s="133">
        <v>19.399999999999999</v>
      </c>
      <c r="G13" s="36">
        <f t="shared" si="3"/>
        <v>-0.89999999999999858</v>
      </c>
      <c r="H13" s="37"/>
      <c r="I13" s="9"/>
      <c r="N13" s="160"/>
    </row>
    <row r="14" spans="1:16" ht="14.85" customHeight="1">
      <c r="B14" s="28">
        <f>B13+1</f>
        <v>6</v>
      </c>
      <c r="C14" s="95"/>
      <c r="D14" s="133" t="s">
        <v>30</v>
      </c>
      <c r="E14" s="133">
        <v>7.3</v>
      </c>
      <c r="F14" s="133">
        <v>6.6</v>
      </c>
      <c r="G14" s="36">
        <f t="shared" si="3"/>
        <v>0.70000000000000018</v>
      </c>
      <c r="H14" s="35"/>
      <c r="I14" s="9"/>
    </row>
    <row r="15" spans="1:16">
      <c r="B15" s="28">
        <f t="shared" si="2"/>
        <v>7</v>
      </c>
      <c r="C15" s="95"/>
      <c r="D15" s="133" t="s">
        <v>31</v>
      </c>
      <c r="E15" s="133">
        <v>27.2</v>
      </c>
      <c r="F15" s="133">
        <v>26.7</v>
      </c>
      <c r="G15" s="36">
        <f t="shared" si="3"/>
        <v>0.5</v>
      </c>
      <c r="H15" s="35"/>
      <c r="I15" s="9"/>
    </row>
    <row r="16" spans="1:16">
      <c r="B16" s="28">
        <f t="shared" si="2"/>
        <v>8</v>
      </c>
      <c r="C16" s="95"/>
      <c r="D16" s="133" t="s">
        <v>32</v>
      </c>
      <c r="E16" s="133">
        <v>6.5</v>
      </c>
      <c r="F16" s="133">
        <v>6.5</v>
      </c>
      <c r="G16" s="36">
        <f t="shared" si="3"/>
        <v>0</v>
      </c>
      <c r="H16" s="35"/>
      <c r="I16" s="9"/>
    </row>
    <row r="17" spans="2:16">
      <c r="B17" s="28">
        <f t="shared" si="2"/>
        <v>9</v>
      </c>
      <c r="C17" s="95"/>
      <c r="D17" s="133" t="s">
        <v>33</v>
      </c>
      <c r="E17" s="133">
        <v>7.2</v>
      </c>
      <c r="F17" s="133">
        <v>8.6999999999999993</v>
      </c>
      <c r="G17" s="36">
        <f t="shared" si="3"/>
        <v>-1.4999999999999991</v>
      </c>
      <c r="H17" s="35"/>
      <c r="I17" s="9"/>
    </row>
    <row r="18" spans="2:16">
      <c r="B18" s="28">
        <f t="shared" si="2"/>
        <v>10</v>
      </c>
      <c r="C18" s="95"/>
      <c r="D18" s="133" t="s">
        <v>34</v>
      </c>
      <c r="E18" s="133">
        <v>0.1</v>
      </c>
      <c r="F18" s="133">
        <v>0</v>
      </c>
      <c r="G18" s="36">
        <f t="shared" si="3"/>
        <v>0.1</v>
      </c>
      <c r="H18" s="35"/>
      <c r="I18" s="9"/>
    </row>
    <row r="19" spans="2:16">
      <c r="B19" s="28">
        <f t="shared" si="2"/>
        <v>11</v>
      </c>
      <c r="C19" s="95"/>
      <c r="D19" s="133" t="s">
        <v>35</v>
      </c>
      <c r="E19" s="133">
        <v>45.7</v>
      </c>
      <c r="F19" s="133">
        <v>45.4</v>
      </c>
      <c r="G19" s="36">
        <f t="shared" si="3"/>
        <v>0.30000000000000426</v>
      </c>
      <c r="H19" s="35"/>
      <c r="I19" s="9"/>
    </row>
    <row r="20" spans="2:16" s="22" customFormat="1" ht="14.1" customHeight="1">
      <c r="B20" s="28">
        <f t="shared" si="2"/>
        <v>12</v>
      </c>
      <c r="C20" s="96"/>
      <c r="D20" s="133" t="s">
        <v>36</v>
      </c>
      <c r="E20" s="133">
        <v>0</v>
      </c>
      <c r="F20" s="133">
        <v>0</v>
      </c>
      <c r="G20" s="36">
        <f t="shared" si="3"/>
        <v>0</v>
      </c>
      <c r="H20" s="37"/>
      <c r="I20" s="30"/>
      <c r="K20" s="8"/>
      <c r="L20" s="8"/>
      <c r="M20" s="8"/>
      <c r="N20" s="8"/>
      <c r="O20" s="8"/>
      <c r="P20" s="8"/>
    </row>
    <row r="21" spans="2:16">
      <c r="B21" s="28">
        <f t="shared" si="2"/>
        <v>13</v>
      </c>
      <c r="C21" s="95"/>
      <c r="D21" s="179" t="s">
        <v>37</v>
      </c>
      <c r="E21" s="133">
        <v>7.7</v>
      </c>
      <c r="F21" s="133">
        <v>6.8</v>
      </c>
      <c r="G21" s="36">
        <f t="shared" si="3"/>
        <v>0.90000000000000036</v>
      </c>
      <c r="H21" s="35"/>
      <c r="I21" s="9"/>
    </row>
    <row r="22" spans="2:16">
      <c r="B22" s="28">
        <f t="shared" si="2"/>
        <v>14</v>
      </c>
      <c r="C22" s="93"/>
      <c r="D22" s="183" t="s">
        <v>38</v>
      </c>
      <c r="E22" s="104">
        <f>SUM(E11:E21)</f>
        <v>132</v>
      </c>
      <c r="F22" s="105">
        <f>SUM(F11:F21)</f>
        <v>126.3</v>
      </c>
      <c r="G22" s="104">
        <f>SUM(G11:G21)</f>
        <v>5.7000000000000064</v>
      </c>
      <c r="H22" s="106">
        <f>G22/E22</f>
        <v>4.3181818181818231E-2</v>
      </c>
      <c r="I22" s="9"/>
    </row>
    <row r="23" spans="2:16" ht="7.9" customHeight="1">
      <c r="B23" s="28"/>
      <c r="C23" s="93"/>
      <c r="D23" s="104"/>
      <c r="E23" s="104"/>
      <c r="F23" s="105"/>
      <c r="G23" s="104"/>
      <c r="H23" s="169"/>
      <c r="I23" s="9"/>
    </row>
    <row r="24" spans="2:16" ht="14.45" thickBot="1">
      <c r="B24" s="28">
        <f>B22+1</f>
        <v>15</v>
      </c>
      <c r="C24" s="93"/>
      <c r="D24" s="184" t="s">
        <v>44</v>
      </c>
      <c r="E24" s="107">
        <f>E9+E22</f>
        <v>202.1</v>
      </c>
      <c r="F24" s="108">
        <f t="shared" ref="F24" si="4">F9+F22</f>
        <v>190.39999999999998</v>
      </c>
      <c r="G24" s="107">
        <f>E24-F24</f>
        <v>11.700000000000017</v>
      </c>
      <c r="H24" s="109">
        <f>G24/E24</f>
        <v>5.7892132607620078E-2</v>
      </c>
      <c r="I24" s="9"/>
    </row>
    <row r="25" spans="2:16" ht="14.45" thickTop="1">
      <c r="B25" s="56"/>
      <c r="C25" s="22"/>
      <c r="D25" s="90"/>
      <c r="E25" s="91"/>
      <c r="F25" s="91"/>
      <c r="G25" s="91"/>
      <c r="H25" s="91"/>
      <c r="I25" s="111"/>
    </row>
    <row r="26" spans="2:16">
      <c r="B26" s="57"/>
      <c r="C26" s="58"/>
      <c r="D26" s="58"/>
      <c r="E26" s="112"/>
      <c r="F26" s="112"/>
      <c r="G26" s="112"/>
      <c r="H26" s="112"/>
      <c r="I26" s="113"/>
    </row>
    <row r="27" spans="2:16" ht="14.45">
      <c r="D27" s="100"/>
      <c r="E27" s="92"/>
      <c r="F27" s="92"/>
      <c r="G27" s="92"/>
      <c r="H27" s="92"/>
      <c r="I27" s="92"/>
    </row>
    <row r="28" spans="2:16" ht="14.45">
      <c r="B28" s="78" t="s">
        <v>12</v>
      </c>
      <c r="C28" s="79"/>
      <c r="D28" s="100"/>
      <c r="E28" s="92"/>
      <c r="F28" s="92"/>
      <c r="G28" s="92"/>
      <c r="H28" s="92"/>
      <c r="I28" s="92"/>
    </row>
    <row r="29" spans="2:16" ht="15.6">
      <c r="B29" s="143">
        <v>4</v>
      </c>
      <c r="C29" s="137" t="s">
        <v>15</v>
      </c>
      <c r="E29" s="92"/>
    </row>
    <row r="30" spans="2:16" ht="15.75" customHeight="1">
      <c r="B30" s="143"/>
      <c r="C30" s="137"/>
      <c r="E30" s="92"/>
    </row>
    <row r="31" spans="2:16" ht="15.6">
      <c r="B31" s="143"/>
      <c r="C31" s="137"/>
      <c r="E31" s="92"/>
    </row>
    <row r="33" ht="14.25" customHeight="1"/>
    <row r="35" ht="19.5" customHeight="1"/>
  </sheetData>
  <pageMargins left="0.7" right="0.7" top="0.75" bottom="0.75" header="0.3" footer="0.3"/>
  <pageSetup scale="48" orientation="portrait" r:id="rId1"/>
  <colBreaks count="1" manualBreakCount="1">
    <brk id="10"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D2327-79AC-4E02-AE79-34ACD637F178}">
  <dimension ref="B1:I22"/>
  <sheetViews>
    <sheetView showGridLines="0" view="pageBreakPreview" zoomScaleNormal="100" zoomScaleSheetLayoutView="100" workbookViewId="0"/>
  </sheetViews>
  <sheetFormatPr defaultColWidth="9.28515625" defaultRowHeight="13.9"/>
  <cols>
    <col min="1" max="1" width="7.5703125" style="8" customWidth="1"/>
    <col min="2" max="2" width="9" style="8" customWidth="1"/>
    <col min="3" max="3" width="3.42578125" style="8" customWidth="1"/>
    <col min="4" max="4" width="45.7109375" style="8" customWidth="1"/>
    <col min="5" max="8" width="15.7109375" style="8" customWidth="1"/>
    <col min="9" max="9" width="2.42578125" style="8" customWidth="1"/>
    <col min="10" max="10" width="3.7109375" style="8" customWidth="1"/>
    <col min="11" max="16384" width="9.28515625" style="8"/>
  </cols>
  <sheetData>
    <row r="1" spans="2:9" ht="18" customHeight="1">
      <c r="B1" s="150" t="s">
        <v>88</v>
      </c>
      <c r="C1" s="150"/>
      <c r="D1" s="150"/>
      <c r="E1" s="150"/>
      <c r="F1" s="150"/>
      <c r="G1" s="150"/>
      <c r="H1" s="150"/>
      <c r="I1" s="150"/>
    </row>
    <row r="2" spans="2:9" ht="18" customHeight="1">
      <c r="B2" s="8" t="s">
        <v>1</v>
      </c>
    </row>
    <row r="3" spans="2:9" ht="13.9" customHeight="1"/>
    <row r="4" spans="2:9" ht="13.9" customHeight="1">
      <c r="B4" s="2"/>
      <c r="C4" s="4"/>
      <c r="D4" s="27">
        <v>1</v>
      </c>
      <c r="E4" s="5">
        <v>2</v>
      </c>
      <c r="F4" s="5">
        <v>6</v>
      </c>
      <c r="G4" s="5">
        <v>7</v>
      </c>
      <c r="H4" s="5">
        <v>8</v>
      </c>
      <c r="I4" s="6"/>
    </row>
    <row r="5" spans="2:9" ht="13.9" customHeight="1">
      <c r="B5" s="7"/>
      <c r="D5" s="151"/>
      <c r="E5" s="72"/>
      <c r="F5" s="72"/>
      <c r="G5" s="72"/>
      <c r="H5" s="72"/>
      <c r="I5" s="9"/>
    </row>
    <row r="6" spans="2:9" ht="43.5" customHeight="1">
      <c r="B6" s="7"/>
      <c r="E6" s="148" t="s">
        <v>20</v>
      </c>
      <c r="F6" s="148" t="s">
        <v>21</v>
      </c>
      <c r="G6" s="148" t="s">
        <v>22</v>
      </c>
      <c r="H6" s="148" t="s">
        <v>5</v>
      </c>
      <c r="I6" s="9"/>
    </row>
    <row r="7" spans="2:9">
      <c r="B7" s="152">
        <v>1</v>
      </c>
      <c r="D7" s="1" t="s">
        <v>23</v>
      </c>
      <c r="E7" s="133">
        <v>0.8</v>
      </c>
      <c r="F7" s="17">
        <v>3</v>
      </c>
      <c r="G7" s="153">
        <f>E7-F7</f>
        <v>-2.2000000000000002</v>
      </c>
      <c r="H7" s="144"/>
      <c r="I7" s="9"/>
    </row>
    <row r="8" spans="2:9">
      <c r="B8" s="152">
        <v>2</v>
      </c>
      <c r="D8" s="1" t="s">
        <v>29</v>
      </c>
      <c r="E8" s="133">
        <v>58.3</v>
      </c>
      <c r="F8" s="17">
        <v>39.5</v>
      </c>
      <c r="G8" s="153">
        <f t="shared" ref="G8:G12" si="0">E8-F8</f>
        <v>18.799999999999997</v>
      </c>
      <c r="H8" s="144"/>
      <c r="I8" s="9"/>
    </row>
    <row r="9" spans="2:9">
      <c r="B9" s="152">
        <v>3</v>
      </c>
      <c r="D9" s="1" t="s">
        <v>31</v>
      </c>
      <c r="E9" s="133">
        <v>1.7</v>
      </c>
      <c r="F9" s="17">
        <v>4</v>
      </c>
      <c r="G9" s="153">
        <f t="shared" si="0"/>
        <v>-2.2999999999999998</v>
      </c>
      <c r="H9" s="144"/>
      <c r="I9" s="9"/>
    </row>
    <row r="10" spans="2:9">
      <c r="B10" s="152">
        <v>4</v>
      </c>
      <c r="D10" s="1" t="s">
        <v>33</v>
      </c>
      <c r="E10" s="133">
        <v>0</v>
      </c>
      <c r="F10" s="17">
        <v>1.2</v>
      </c>
      <c r="G10" s="153">
        <f t="shared" si="0"/>
        <v>-1.2</v>
      </c>
      <c r="H10" s="144"/>
      <c r="I10" s="9"/>
    </row>
    <row r="11" spans="2:9">
      <c r="B11" s="152">
        <v>5</v>
      </c>
      <c r="D11" s="1" t="s">
        <v>35</v>
      </c>
      <c r="E11" s="133">
        <v>0.1</v>
      </c>
      <c r="F11" s="17">
        <v>3.3</v>
      </c>
      <c r="G11" s="153">
        <f t="shared" si="0"/>
        <v>-3.1999999999999997</v>
      </c>
      <c r="H11" s="144"/>
      <c r="I11" s="9"/>
    </row>
    <row r="12" spans="2:9">
      <c r="B12" s="152">
        <v>6</v>
      </c>
      <c r="D12" s="1" t="s">
        <v>89</v>
      </c>
      <c r="E12" s="133">
        <v>0</v>
      </c>
      <c r="F12" s="17">
        <v>0.30000000000000004</v>
      </c>
      <c r="G12" s="153">
        <f t="shared" si="0"/>
        <v>-0.30000000000000004</v>
      </c>
      <c r="H12" s="144"/>
      <c r="I12" s="9"/>
    </row>
    <row r="13" spans="2:9">
      <c r="B13" s="152">
        <v>7</v>
      </c>
      <c r="D13" s="32" t="s">
        <v>39</v>
      </c>
      <c r="E13" s="154">
        <f>SUM(E7:E12)</f>
        <v>60.9</v>
      </c>
      <c r="F13" s="154">
        <f>SUM(F7:F12)</f>
        <v>51.3</v>
      </c>
      <c r="G13" s="154">
        <f>E13-F13</f>
        <v>9.6000000000000014</v>
      </c>
      <c r="H13" s="155">
        <f>G13/E13</f>
        <v>0.1576354679802956</v>
      </c>
      <c r="I13" s="9"/>
    </row>
    <row r="14" spans="2:9">
      <c r="B14" s="152">
        <v>8</v>
      </c>
      <c r="D14" s="1" t="s">
        <v>40</v>
      </c>
      <c r="E14" s="136">
        <f>E13*0.02</f>
        <v>1.218</v>
      </c>
      <c r="F14" s="159">
        <v>0</v>
      </c>
      <c r="G14" s="153">
        <f>E14-F14</f>
        <v>1.218</v>
      </c>
      <c r="I14" s="9"/>
    </row>
    <row r="15" spans="2:9" ht="14.45" thickBot="1">
      <c r="B15" s="152">
        <v>9</v>
      </c>
      <c r="D15" s="32" t="s">
        <v>90</v>
      </c>
      <c r="E15" s="156">
        <f>SUM(E13:E14)</f>
        <v>62.117999999999995</v>
      </c>
      <c r="F15" s="156">
        <f t="shared" ref="F15:G15" si="1">SUM(F13:F14)</f>
        <v>51.3</v>
      </c>
      <c r="G15" s="156">
        <f t="shared" si="1"/>
        <v>10.818000000000001</v>
      </c>
      <c r="H15" s="157">
        <f>G15/E15</f>
        <v>0.17415241958852509</v>
      </c>
      <c r="I15" s="9"/>
    </row>
    <row r="16" spans="2:9" ht="14.45" thickTop="1">
      <c r="B16" s="152"/>
      <c r="E16" s="136"/>
      <c r="F16" s="136"/>
      <c r="G16" s="153"/>
      <c r="I16" s="9"/>
    </row>
    <row r="17" spans="2:9">
      <c r="B17" s="152"/>
      <c r="D17" s="1"/>
      <c r="E17" s="136"/>
      <c r="F17" s="136"/>
      <c r="G17" s="153"/>
      <c r="I17" s="9"/>
    </row>
    <row r="18" spans="2:9" ht="15.6" customHeight="1">
      <c r="B18" s="18"/>
      <c r="C18" s="19"/>
      <c r="D18" s="19"/>
      <c r="E18" s="19"/>
      <c r="F18" s="19"/>
      <c r="G18" s="19"/>
      <c r="H18" s="19"/>
      <c r="I18" s="20"/>
    </row>
    <row r="20" spans="2:9">
      <c r="C20" s="78" t="s">
        <v>12</v>
      </c>
      <c r="D20" s="79"/>
    </row>
    <row r="21" spans="2:9" ht="15.6">
      <c r="C21" s="143">
        <v>4</v>
      </c>
      <c r="D21" s="137" t="s">
        <v>15</v>
      </c>
    </row>
    <row r="22" spans="2:9">
      <c r="B22" s="158"/>
      <c r="C22" s="158"/>
      <c r="D22" s="158"/>
      <c r="E22" s="158"/>
      <c r="F22" s="158"/>
      <c r="G22" s="158"/>
      <c r="H22" s="158"/>
      <c r="I22" s="158"/>
    </row>
  </sheetData>
  <pageMargins left="0.7" right="0.7" top="0.75" bottom="0.75" header="0.3" footer="0.3"/>
  <pageSetup scale="4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EB45C-E9B2-4638-8238-2D797F7815DD}">
  <sheetPr>
    <pageSetUpPr fitToPage="1"/>
  </sheetPr>
  <dimension ref="A1:H51"/>
  <sheetViews>
    <sheetView showGridLines="0" view="pageBreakPreview" zoomScaleNormal="100" zoomScaleSheetLayoutView="100" workbookViewId="0"/>
  </sheetViews>
  <sheetFormatPr defaultColWidth="9.28515625" defaultRowHeight="13.9"/>
  <cols>
    <col min="1" max="1" width="7.5703125" style="8" customWidth="1"/>
    <col min="2" max="2" width="4.5703125" style="8" customWidth="1"/>
    <col min="3" max="3" width="45.7109375" style="8" customWidth="1"/>
    <col min="4" max="7" width="16.7109375" style="8" customWidth="1"/>
    <col min="8" max="8" width="2.42578125" style="8" customWidth="1"/>
    <col min="9" max="9" width="3.7109375" style="8" customWidth="1"/>
    <col min="10" max="16384" width="9.28515625" style="8"/>
  </cols>
  <sheetData>
    <row r="1" spans="1:8" ht="18" customHeight="1">
      <c r="A1" s="63"/>
      <c r="B1" s="21" t="s">
        <v>91</v>
      </c>
      <c r="D1" s="64"/>
    </row>
    <row r="2" spans="1:8" ht="18" customHeight="1">
      <c r="B2" s="65" t="s">
        <v>1</v>
      </c>
      <c r="D2" s="32"/>
    </row>
    <row r="3" spans="1:8" ht="13.9" customHeight="1">
      <c r="B3" s="62"/>
      <c r="D3" s="32"/>
    </row>
    <row r="4" spans="1:8" ht="13.9" customHeight="1">
      <c r="B4" s="2"/>
      <c r="C4" s="5">
        <v>1</v>
      </c>
      <c r="D4" s="5">
        <v>2</v>
      </c>
      <c r="E4" s="5">
        <v>6</v>
      </c>
      <c r="F4" s="5">
        <v>7</v>
      </c>
      <c r="G4" s="5">
        <v>8</v>
      </c>
      <c r="H4" s="6"/>
    </row>
    <row r="5" spans="1:8" ht="13.9" customHeight="1">
      <c r="B5" s="7"/>
      <c r="D5" s="125"/>
      <c r="E5" s="125"/>
      <c r="F5" s="203"/>
      <c r="G5" s="203"/>
      <c r="H5" s="9"/>
    </row>
    <row r="6" spans="1:8" ht="43.5" customHeight="1">
      <c r="B6" s="10"/>
      <c r="C6" s="11" t="s">
        <v>92</v>
      </c>
      <c r="D6" s="148" t="s">
        <v>20</v>
      </c>
      <c r="E6" s="148" t="s">
        <v>21</v>
      </c>
      <c r="F6" s="148" t="s">
        <v>22</v>
      </c>
      <c r="G6" s="148" t="s">
        <v>5</v>
      </c>
      <c r="H6" s="9"/>
    </row>
    <row r="7" spans="1:8" ht="14.45">
      <c r="B7" s="10">
        <v>1</v>
      </c>
      <c r="C7" s="22" t="s">
        <v>43</v>
      </c>
      <c r="D7" s="186">
        <f>'CX Portfolio Summary'!D22</f>
        <v>379.80284761400719</v>
      </c>
      <c r="E7" s="36">
        <f>'CX Portfolio Summary'!E7+'CX Portfolio Summary'!E12+'CX Portfolio Summary'!E17</f>
        <v>271.31760936000751</v>
      </c>
      <c r="F7" s="36">
        <f>D7-E7</f>
        <v>108.48523825399968</v>
      </c>
      <c r="G7" s="187">
        <f>F7/D7</f>
        <v>0.28563566317505074</v>
      </c>
      <c r="H7" s="9"/>
    </row>
    <row r="8" spans="1:8" ht="14.45">
      <c r="B8" s="10">
        <v>2</v>
      </c>
      <c r="C8" s="22" t="s">
        <v>93</v>
      </c>
      <c r="D8" s="186">
        <f>'Dx Portfolio Summary'!D27</f>
        <v>302.53203574309651</v>
      </c>
      <c r="E8" s="36">
        <f>'Dx Portfolio Summary'!E7+'Dx Portfolio Summary'!E12+'Dx Portfolio Summary'!E17+'Dx Portfolio Summary'!E22</f>
        <v>169.6013681499999</v>
      </c>
      <c r="F8" s="36">
        <f t="shared" ref="F8:F13" si="0">D8-E8</f>
        <v>132.93066759309662</v>
      </c>
      <c r="G8" s="187">
        <f t="shared" ref="G8:G13" si="1">F8/D8</f>
        <v>0.43939369021394609</v>
      </c>
      <c r="H8" s="9"/>
    </row>
    <row r="9" spans="1:8" ht="14.45">
      <c r="B9" s="10">
        <v>3</v>
      </c>
      <c r="C9" s="22" t="s">
        <v>94</v>
      </c>
      <c r="D9" s="186">
        <f>'Tx Portfolio Summary'!D27</f>
        <v>123.15690876937914</v>
      </c>
      <c r="E9" s="36">
        <f>'Tx Portfolio Summary'!E7+'Tx Portfolio Summary'!E12+'Tx Portfolio Summary'!E17+'Tx Portfolio Summary'!E22</f>
        <v>97.189326269999995</v>
      </c>
      <c r="F9" s="36">
        <f t="shared" si="0"/>
        <v>25.967582499379148</v>
      </c>
      <c r="G9" s="187">
        <f t="shared" si="1"/>
        <v>0.21084958009140567</v>
      </c>
      <c r="H9" s="9"/>
    </row>
    <row r="10" spans="1:8" ht="14.45">
      <c r="B10" s="10">
        <v>4</v>
      </c>
      <c r="C10" s="22" t="s">
        <v>95</v>
      </c>
      <c r="D10" s="186">
        <f>'Sub Portfolio Summary'!D22</f>
        <v>147.91780862999997</v>
      </c>
      <c r="E10" s="36">
        <f>'Sub Portfolio Summary'!E7+'Sub Portfolio Summary'!E12+'Sub Portfolio Summary'!E17</f>
        <v>147.52200174000006</v>
      </c>
      <c r="F10" s="36">
        <f t="shared" si="0"/>
        <v>0.39580688999990343</v>
      </c>
      <c r="G10" s="187">
        <f t="shared" si="1"/>
        <v>2.6758569077369892E-3</v>
      </c>
      <c r="H10" s="9"/>
    </row>
    <row r="11" spans="1:8" ht="14.45">
      <c r="B11" s="10">
        <v>5</v>
      </c>
      <c r="C11" s="22" t="s">
        <v>96</v>
      </c>
      <c r="D11" s="186">
        <f>'CC&amp;B Portfolio Summary'!D27</f>
        <v>33.918433920000005</v>
      </c>
      <c r="E11" s="36">
        <f>'CC&amp;B Portfolio Summary'!E7+'CC&amp;B Portfolio Summary'!E12+'CC&amp;B Portfolio Summary'!E17+'CC&amp;B Portfolio Summary'!E22</f>
        <v>15.952225940000012</v>
      </c>
      <c r="F11" s="36">
        <f t="shared" si="0"/>
        <v>17.966207979999993</v>
      </c>
      <c r="G11" s="187">
        <f t="shared" si="1"/>
        <v>0.52968860597677003</v>
      </c>
      <c r="H11" s="9"/>
    </row>
    <row r="12" spans="1:8" ht="14.45">
      <c r="B12" s="10">
        <v>6</v>
      </c>
      <c r="C12" s="22" t="s">
        <v>97</v>
      </c>
      <c r="D12" s="186">
        <f>'Enab Portfolio Summary'!D37</f>
        <v>374.69466860095662</v>
      </c>
      <c r="E12" s="36">
        <f>'Enab Portfolio Summary'!E7+'Enab Portfolio Summary'!E12+'Enab Portfolio Summary'!E17+'Enab Portfolio Summary'!E22+'Enab Portfolio Summary'!E27+'Enab Portfolio Summary'!E32</f>
        <v>161.60686288999995</v>
      </c>
      <c r="F12" s="36">
        <f t="shared" si="0"/>
        <v>213.08780571095667</v>
      </c>
      <c r="G12" s="187">
        <f t="shared" si="1"/>
        <v>0.56869719152020159</v>
      </c>
      <c r="H12" s="9"/>
    </row>
    <row r="13" spans="1:8" ht="14.45">
      <c r="B13" s="10">
        <v>7</v>
      </c>
      <c r="C13" s="22" t="s">
        <v>87</v>
      </c>
      <c r="D13" s="34">
        <f>'SS Portfolio Summary'!D37</f>
        <v>32.550823689999994</v>
      </c>
      <c r="E13" s="34">
        <f>'SS Portfolio Summary'!E7+'SS Portfolio Summary'!E12+'SS Portfolio Summary'!E17+'SS Portfolio Summary'!E22+'SS Portfolio Summary'!E27+'SS Portfolio Summary'!E32</f>
        <v>14.373213439999999</v>
      </c>
      <c r="F13" s="36">
        <f t="shared" si="0"/>
        <v>18.177610249999994</v>
      </c>
      <c r="G13" s="187">
        <f t="shared" si="1"/>
        <v>0.55843779632477852</v>
      </c>
      <c r="H13" s="9"/>
    </row>
    <row r="14" spans="1:8" ht="15" thickBot="1">
      <c r="B14" s="10">
        <v>8</v>
      </c>
      <c r="C14" s="185" t="s">
        <v>98</v>
      </c>
      <c r="D14" s="15">
        <f>SUM(D7:D13)</f>
        <v>1394.5735269674394</v>
      </c>
      <c r="E14" s="15">
        <f>SUM(E7:E13)</f>
        <v>877.56260779000741</v>
      </c>
      <c r="F14" s="161">
        <f>D14-E14</f>
        <v>517.01091917743202</v>
      </c>
      <c r="G14" s="145">
        <f>F14/D14</f>
        <v>0.37073048439525069</v>
      </c>
      <c r="H14" s="9"/>
    </row>
    <row r="15" spans="1:8" ht="14.45" thickTop="1">
      <c r="B15" s="7"/>
      <c r="D15" s="17"/>
      <c r="H15" s="9"/>
    </row>
    <row r="16" spans="1:8">
      <c r="B16" s="18"/>
      <c r="C16" s="19"/>
      <c r="D16" s="19"/>
      <c r="E16" s="19"/>
      <c r="F16" s="19"/>
      <c r="G16" s="19"/>
      <c r="H16" s="20"/>
    </row>
    <row r="18" spans="2:6">
      <c r="B18" s="78" t="s">
        <v>12</v>
      </c>
      <c r="C18" s="79"/>
      <c r="D18" s="66"/>
    </row>
    <row r="19" spans="2:6" ht="15.6">
      <c r="B19" s="143">
        <v>4</v>
      </c>
      <c r="C19" s="137" t="s">
        <v>15</v>
      </c>
      <c r="D19" s="66"/>
    </row>
    <row r="20" spans="2:6">
      <c r="D20" s="66"/>
    </row>
    <row r="21" spans="2:6">
      <c r="D21" s="66"/>
    </row>
    <row r="22" spans="2:6">
      <c r="D22" s="159"/>
      <c r="E22" s="159"/>
      <c r="F22" s="159"/>
    </row>
    <row r="23" spans="2:6">
      <c r="D23" s="66"/>
    </row>
    <row r="24" spans="2:6">
      <c r="D24" s="66"/>
    </row>
    <row r="25" spans="2:6">
      <c r="D25" s="66"/>
    </row>
    <row r="26" spans="2:6">
      <c r="D26" s="66"/>
    </row>
    <row r="27" spans="2:6">
      <c r="D27" s="66"/>
    </row>
    <row r="28" spans="2:6">
      <c r="D28" s="66"/>
    </row>
    <row r="29" spans="2:6">
      <c r="D29" s="66"/>
    </row>
    <row r="30" spans="2:6">
      <c r="D30" s="66"/>
    </row>
    <row r="31" spans="2:6">
      <c r="D31" s="66"/>
    </row>
    <row r="32" spans="2:6">
      <c r="D32" s="66"/>
    </row>
    <row r="33" spans="4:4">
      <c r="D33" s="66"/>
    </row>
    <row r="34" spans="4:4">
      <c r="D34" s="66"/>
    </row>
    <row r="35" spans="4:4">
      <c r="D35" s="66"/>
    </row>
    <row r="36" spans="4:4">
      <c r="D36" s="66"/>
    </row>
    <row r="37" spans="4:4">
      <c r="D37" s="66"/>
    </row>
    <row r="38" spans="4:4">
      <c r="D38" s="66"/>
    </row>
    <row r="39" spans="4:4">
      <c r="D39" s="66"/>
    </row>
    <row r="40" spans="4:4">
      <c r="D40" s="66"/>
    </row>
    <row r="41" spans="4:4">
      <c r="D41" s="66"/>
    </row>
    <row r="42" spans="4:4">
      <c r="D42" s="66"/>
    </row>
    <row r="43" spans="4:4">
      <c r="D43" s="66"/>
    </row>
    <row r="44" spans="4:4">
      <c r="D44" s="66"/>
    </row>
    <row r="45" spans="4:4">
      <c r="D45" s="66"/>
    </row>
    <row r="46" spans="4:4">
      <c r="D46" s="66"/>
    </row>
    <row r="47" spans="4:4">
      <c r="D47" s="66"/>
    </row>
    <row r="48" spans="4:4">
      <c r="D48" s="66"/>
    </row>
    <row r="49" spans="4:4">
      <c r="D49" s="66"/>
    </row>
    <row r="50" spans="4:4">
      <c r="D50" s="66"/>
    </row>
    <row r="51" spans="4:4">
      <c r="D51" s="66"/>
    </row>
  </sheetData>
  <mergeCells count="1">
    <mergeCell ref="F5:G5"/>
  </mergeCells>
  <pageMargins left="0.25" right="0.25"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932152c-c9ad-4ac6-9a58-132af6a69970">
      <Terms xmlns="http://schemas.microsoft.com/office/infopath/2007/PartnerControls"/>
    </lcf76f155ced4ddcb4097134ff3c332f>
    <TaxCatchAll xmlns="32f3a428-6f88-4a3b-a56e-a51f3802cd3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0CAB23D9C84214790ED70E10E12D3CF" ma:contentTypeVersion="14" ma:contentTypeDescription="Create a new document." ma:contentTypeScope="" ma:versionID="17d96da953947df3d186a55537f2aff9">
  <xsd:schema xmlns:xsd="http://www.w3.org/2001/XMLSchema" xmlns:xs="http://www.w3.org/2001/XMLSchema" xmlns:p="http://schemas.microsoft.com/office/2006/metadata/properties" xmlns:ns2="0932152c-c9ad-4ac6-9a58-132af6a69970" xmlns:ns3="5e1628cc-a815-47df-b5ad-ee310ca8d5b1" xmlns:ns4="32f3a428-6f88-4a3b-a56e-a51f3802cd3a" targetNamespace="http://schemas.microsoft.com/office/2006/metadata/properties" ma:root="true" ma:fieldsID="d6b2d08ee11130749a7561fec7b57265" ns2:_="" ns3:_="" ns4:_="">
    <xsd:import namespace="0932152c-c9ad-4ac6-9a58-132af6a69970"/>
    <xsd:import namespace="5e1628cc-a815-47df-b5ad-ee310ca8d5b1"/>
    <xsd:import namespace="32f3a428-6f88-4a3b-a56e-a51f3802cd3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4: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32152c-c9ad-4ac6-9a58-132af6a699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f9950e38-0095-4bd7-ac52-55c480c4bc0c"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e1628cc-a815-47df-b5ad-ee310ca8d5b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2f3a428-6f88-4a3b-a56e-a51f3802cd3a"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9652a190-c5de-468a-a212-3b3cca4a9d49}" ma:internalName="TaxCatchAll" ma:showField="CatchAllData" ma:web="5e1628cc-a815-47df-b5ad-ee310ca8d5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2627141-F1A4-432B-BDDD-678F8A28F4DC}"/>
</file>

<file path=customXml/itemProps2.xml><?xml version="1.0" encoding="utf-8"?>
<ds:datastoreItem xmlns:ds="http://schemas.openxmlformats.org/officeDocument/2006/customXml" ds:itemID="{14E7379F-1366-4B7C-B609-370F4F1F156D}"/>
</file>

<file path=customXml/itemProps3.xml><?xml version="1.0" encoding="utf-8"?>
<ds:datastoreItem xmlns:ds="http://schemas.openxmlformats.org/officeDocument/2006/customXml" ds:itemID="{F3E51BB6-7ACC-4892-BA00-19498D0877B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Edwin X Garcia Lopez</dc:creator>
  <cp:keywords/>
  <dc:description/>
  <cp:lastModifiedBy>Amanda Walters</cp:lastModifiedBy>
  <cp:revision/>
  <dcterms:created xsi:type="dcterms:W3CDTF">2022-03-29T15:08:02Z</dcterms:created>
  <dcterms:modified xsi:type="dcterms:W3CDTF">2025-10-28T22:06:41Z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0x01010040CAB23D9C84214790ED70E10E12D3CF</vt:lpwstr>
  </property>
  <property fmtid="{D5CDD505-2E9C-101B-9397-08002B2CF9AE}" pid="3" name="MediaServiceImageTags">
    <vt:lpwstr/>
  </property>
</Properties>
</file>