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quantaservices-my.sharepoint.com/personal/michael_mount_quantaservices_com/Documents/Documents/Clients/LUMA/Luma IRP/PLEXOS/"/>
    </mc:Choice>
  </mc:AlternateContent>
  <xr:revisionPtr revIDLastSave="0" documentId="8_{A43EB6C1-2C1A-4333-9C13-8CED839EA6CE}" xr6:coauthVersionLast="47" xr6:coauthVersionMax="47" xr10:uidLastSave="{00000000-0000-0000-0000-000000000000}"/>
  <bookViews>
    <workbookView xWindow="28680" yWindow="-120" windowWidth="29040" windowHeight="15720" firstSheet="4" activeTab="4" xr2:uid="{022FC112-5E87-456B-9DA2-00D788CFC279}"/>
  </bookViews>
  <sheets>
    <sheet name="Hgh Eff Comparison" sheetId="5" r:id="rId1"/>
    <sheet name="Data from Gen ST Tab" sheetId="2" r:id="rId2"/>
    <sheet name="Data from Gen LT Tab" sheetId="4" r:id="rId3"/>
    <sheet name="Emissions Data" sheetId="6" r:id="rId4"/>
    <sheet name="9021 Requirements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6" l="1"/>
  <c r="F32" i="6" s="1"/>
  <c r="E31" i="6"/>
  <c r="F31" i="6" s="1"/>
  <c r="E30" i="6"/>
  <c r="F30" i="6" s="1"/>
  <c r="E29" i="6"/>
  <c r="F29" i="6" s="1"/>
  <c r="E28" i="6"/>
  <c r="F28" i="6" s="1"/>
  <c r="E26" i="6"/>
  <c r="F26" i="6" s="1"/>
  <c r="E25" i="6"/>
  <c r="F25" i="6" s="1"/>
  <c r="E24" i="6"/>
  <c r="F24" i="6" s="1"/>
  <c r="E23" i="6"/>
  <c r="F23" i="6" s="1"/>
  <c r="E22" i="6"/>
  <c r="F22" i="6" s="1"/>
  <c r="E20" i="6"/>
  <c r="F20" i="6" s="1"/>
  <c r="E19" i="6"/>
  <c r="F19" i="6" s="1"/>
  <c r="E18" i="6"/>
  <c r="F18" i="6" s="1"/>
  <c r="E17" i="6"/>
  <c r="F17" i="6" s="1"/>
  <c r="E16" i="6"/>
  <c r="F16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AL56" i="2"/>
  <c r="AB56" i="2"/>
  <c r="AA56" i="2"/>
  <c r="Z56" i="2"/>
  <c r="AC56" i="2" s="1"/>
  <c r="X56" i="2"/>
  <c r="V56" i="2"/>
  <c r="G56" i="2"/>
  <c r="AL55" i="2"/>
  <c r="AK55" i="2"/>
  <c r="AJ55" i="2"/>
  <c r="AE55" i="2"/>
  <c r="AD55" i="2"/>
  <c r="Q10" i="5"/>
  <c r="R10" i="5" s="1"/>
  <c r="Q9" i="5"/>
  <c r="Q8" i="5"/>
  <c r="Q7" i="5"/>
  <c r="Q6" i="5"/>
  <c r="N6" i="5"/>
  <c r="O6" i="5" s="1"/>
  <c r="Q5" i="5"/>
  <c r="R5" i="5" s="1"/>
  <c r="O5" i="5"/>
  <c r="N5" i="5"/>
  <c r="L5" i="5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Q4" i="5"/>
  <c r="O4" i="5"/>
  <c r="AJ4" i="2"/>
  <c r="AK4" i="2"/>
  <c r="AL4" i="2"/>
  <c r="AJ5" i="2"/>
  <c r="AK5" i="2"/>
  <c r="AL5" i="2"/>
  <c r="AJ6" i="2"/>
  <c r="AK6" i="2"/>
  <c r="AL6" i="2"/>
  <c r="AJ7" i="2"/>
  <c r="AK7" i="2"/>
  <c r="AL7" i="2"/>
  <c r="AJ8" i="2"/>
  <c r="AK8" i="2"/>
  <c r="AL8" i="2"/>
  <c r="AJ9" i="2"/>
  <c r="AK9" i="2"/>
  <c r="AL9" i="2"/>
  <c r="AJ10" i="2"/>
  <c r="AK10" i="2"/>
  <c r="AL10" i="2"/>
  <c r="AJ11" i="2"/>
  <c r="AK11" i="2"/>
  <c r="AL11" i="2"/>
  <c r="AJ12" i="2"/>
  <c r="AK12" i="2"/>
  <c r="AL12" i="2"/>
  <c r="AJ13" i="2"/>
  <c r="AK13" i="2"/>
  <c r="AL13" i="2"/>
  <c r="AJ14" i="2"/>
  <c r="AK14" i="2"/>
  <c r="AL14" i="2"/>
  <c r="AJ15" i="2"/>
  <c r="AK15" i="2"/>
  <c r="AL15" i="2"/>
  <c r="AJ16" i="2"/>
  <c r="AK16" i="2"/>
  <c r="AL16" i="2"/>
  <c r="AJ17" i="2"/>
  <c r="AK17" i="2"/>
  <c r="AL17" i="2"/>
  <c r="AJ18" i="2"/>
  <c r="AK18" i="2"/>
  <c r="AL18" i="2"/>
  <c r="AJ19" i="2"/>
  <c r="AK19" i="2"/>
  <c r="AL19" i="2"/>
  <c r="AJ20" i="2"/>
  <c r="AK20" i="2"/>
  <c r="AL20" i="2"/>
  <c r="AJ21" i="2"/>
  <c r="AK21" i="2"/>
  <c r="AL21" i="2"/>
  <c r="AJ22" i="2"/>
  <c r="AK22" i="2"/>
  <c r="AL22" i="2"/>
  <c r="AJ23" i="2"/>
  <c r="AK23" i="2"/>
  <c r="AL23" i="2"/>
  <c r="AJ24" i="2"/>
  <c r="AK24" i="2"/>
  <c r="AL24" i="2"/>
  <c r="AJ25" i="2"/>
  <c r="AK25" i="2"/>
  <c r="AL25" i="2"/>
  <c r="AJ26" i="2"/>
  <c r="AK26" i="2"/>
  <c r="AL26" i="2"/>
  <c r="AJ27" i="2"/>
  <c r="AK27" i="2"/>
  <c r="AL27" i="2"/>
  <c r="AJ28" i="2"/>
  <c r="AK28" i="2"/>
  <c r="AL28" i="2"/>
  <c r="AJ29" i="2"/>
  <c r="AK29" i="2"/>
  <c r="AL29" i="2"/>
  <c r="AJ30" i="2"/>
  <c r="AK30" i="2"/>
  <c r="AL30" i="2"/>
  <c r="AJ31" i="2"/>
  <c r="AK31" i="2"/>
  <c r="AL31" i="2"/>
  <c r="AJ32" i="2"/>
  <c r="AK32" i="2"/>
  <c r="AL32" i="2"/>
  <c r="AJ33" i="2"/>
  <c r="AK33" i="2"/>
  <c r="AL33" i="2"/>
  <c r="AJ34" i="2"/>
  <c r="AK34" i="2"/>
  <c r="AL34" i="2"/>
  <c r="AJ35" i="2"/>
  <c r="AK35" i="2"/>
  <c r="AL35" i="2"/>
  <c r="AJ36" i="2"/>
  <c r="AK36" i="2"/>
  <c r="AL36" i="2"/>
  <c r="AJ37" i="2"/>
  <c r="AK37" i="2"/>
  <c r="AL37" i="2"/>
  <c r="AJ38" i="2"/>
  <c r="AK38" i="2"/>
  <c r="AL38" i="2"/>
  <c r="AJ39" i="2"/>
  <c r="AK39" i="2"/>
  <c r="AL39" i="2"/>
  <c r="AJ40" i="2"/>
  <c r="AK40" i="2"/>
  <c r="AL40" i="2"/>
  <c r="AJ41" i="2"/>
  <c r="AK41" i="2"/>
  <c r="AL41" i="2"/>
  <c r="AJ42" i="2"/>
  <c r="AK42" i="2"/>
  <c r="AL42" i="2"/>
  <c r="AJ43" i="2"/>
  <c r="AK43" i="2"/>
  <c r="AL43" i="2"/>
  <c r="AJ44" i="2"/>
  <c r="AK44" i="2"/>
  <c r="AL44" i="2"/>
  <c r="AJ45" i="2"/>
  <c r="AK45" i="2"/>
  <c r="AL45" i="2"/>
  <c r="AJ46" i="2"/>
  <c r="AK46" i="2"/>
  <c r="AL46" i="2"/>
  <c r="AJ47" i="2"/>
  <c r="AK47" i="2"/>
  <c r="AL47" i="2"/>
  <c r="AJ48" i="2"/>
  <c r="AK48" i="2"/>
  <c r="AL48" i="2"/>
  <c r="AJ49" i="2"/>
  <c r="AK49" i="2"/>
  <c r="AL49" i="2"/>
  <c r="AJ50" i="2"/>
  <c r="AK50" i="2"/>
  <c r="AL50" i="2"/>
  <c r="AJ51" i="2"/>
  <c r="AK51" i="2"/>
  <c r="AL51" i="2"/>
  <c r="AL3" i="2"/>
  <c r="AK3" i="2"/>
  <c r="AJ3" i="2"/>
  <c r="AD24" i="2"/>
  <c r="AE24" i="2"/>
  <c r="AD25" i="2"/>
  <c r="AE25" i="2"/>
  <c r="AD26" i="2"/>
  <c r="AE26" i="2"/>
  <c r="AD27" i="2"/>
  <c r="AE27" i="2"/>
  <c r="AD42" i="2"/>
  <c r="AE42" i="2"/>
  <c r="AD43" i="2"/>
  <c r="AE43" i="2"/>
  <c r="AD44" i="2"/>
  <c r="AE44" i="2"/>
  <c r="AD45" i="2"/>
  <c r="AE45" i="2"/>
  <c r="R9" i="5" l="1"/>
  <c r="R6" i="5"/>
  <c r="R8" i="5"/>
  <c r="AD56" i="2"/>
  <c r="AE56" i="2"/>
  <c r="AJ56" i="2"/>
  <c r="AK56" i="2"/>
  <c r="L17" i="5"/>
  <c r="G39" i="5" s="1"/>
  <c r="R7" i="5"/>
  <c r="N7" i="5"/>
  <c r="N8" i="5" l="1"/>
  <c r="O7" i="5"/>
  <c r="L18" i="5"/>
  <c r="L19" i="5" l="1"/>
  <c r="O8" i="5"/>
  <c r="N9" i="5"/>
  <c r="N10" i="5" l="1"/>
  <c r="O9" i="5"/>
  <c r="L20" i="5"/>
  <c r="G28" i="5" s="1"/>
  <c r="L21" i="5" l="1"/>
  <c r="G29" i="5" s="1"/>
  <c r="O10" i="5"/>
  <c r="N11" i="5"/>
  <c r="N12" i="5" l="1"/>
  <c r="O11" i="5"/>
  <c r="L22" i="5"/>
  <c r="G30" i="5" s="1"/>
  <c r="L23" i="5" l="1"/>
  <c r="G31" i="5" s="1"/>
  <c r="O12" i="5"/>
  <c r="N13" i="5"/>
  <c r="N14" i="5" l="1"/>
  <c r="O13" i="5"/>
  <c r="L24" i="5"/>
  <c r="L25" i="5" l="1"/>
  <c r="O14" i="5"/>
  <c r="N15" i="5"/>
  <c r="N16" i="5" l="1"/>
  <c r="O15" i="5"/>
  <c r="L26" i="5"/>
  <c r="L27" i="5" l="1"/>
  <c r="N17" i="5"/>
  <c r="H39" i="5" s="1"/>
  <c r="O16" i="5"/>
  <c r="O17" i="5" l="1"/>
  <c r="N18" i="5"/>
  <c r="N19" i="5" l="1"/>
  <c r="O18" i="5"/>
  <c r="O19" i="5" l="1"/>
  <c r="N20" i="5"/>
  <c r="H28" i="5" s="1"/>
  <c r="N21" i="5" l="1"/>
  <c r="H29" i="5" s="1"/>
  <c r="O20" i="5"/>
  <c r="N22" i="5" l="1"/>
  <c r="H30" i="5" s="1"/>
  <c r="O21" i="5"/>
  <c r="N23" i="5" l="1"/>
  <c r="H31" i="5" s="1"/>
  <c r="O22" i="5"/>
  <c r="N24" i="5" l="1"/>
  <c r="O23" i="5"/>
  <c r="O24" i="5" l="1"/>
  <c r="N25" i="5"/>
  <c r="N26" i="5" l="1"/>
  <c r="O25" i="5"/>
  <c r="O26" i="5" l="1"/>
  <c r="N27" i="5"/>
  <c r="O27" i="5" l="1"/>
  <c r="AE4" i="2" l="1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6" i="2"/>
  <c r="AE47" i="2"/>
  <c r="AE48" i="2"/>
  <c r="AE49" i="2"/>
  <c r="AE50" i="2"/>
  <c r="AE51" i="2"/>
  <c r="AE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6" i="2"/>
  <c r="AD47" i="2"/>
  <c r="AD48" i="2"/>
  <c r="AD49" i="2"/>
  <c r="AD50" i="2"/>
  <c r="AD51" i="2"/>
  <c r="AD3" i="2"/>
  <c r="G52" i="5" l="1"/>
  <c r="H52" i="5"/>
  <c r="G20" i="5"/>
  <c r="H20" i="5"/>
  <c r="G40" i="5"/>
  <c r="H40" i="5"/>
  <c r="G18" i="5"/>
  <c r="H18" i="5"/>
  <c r="H5" i="5"/>
  <c r="G5" i="5"/>
  <c r="G44" i="5"/>
  <c r="H44" i="5"/>
  <c r="H32" i="5"/>
  <c r="G32" i="5"/>
  <c r="G15" i="5"/>
  <c r="H15" i="5"/>
  <c r="G17" i="5"/>
  <c r="H17" i="5"/>
  <c r="H38" i="5"/>
  <c r="G38" i="5"/>
  <c r="G34" i="5"/>
  <c r="H34" i="5"/>
  <c r="G7" i="5"/>
  <c r="H7" i="5"/>
  <c r="H10" i="5"/>
  <c r="G10" i="5"/>
  <c r="H6" i="5"/>
  <c r="G6" i="5"/>
  <c r="H46" i="5"/>
  <c r="G46" i="5"/>
  <c r="G51" i="5"/>
  <c r="H51" i="5"/>
  <c r="G50" i="5"/>
  <c r="H50" i="5"/>
  <c r="H12" i="5"/>
  <c r="G12" i="5"/>
  <c r="G19" i="5"/>
  <c r="H19" i="5"/>
  <c r="H16" i="5"/>
  <c r="G16" i="5"/>
  <c r="H47" i="5"/>
  <c r="G47" i="5"/>
  <c r="G35" i="5"/>
  <c r="H35" i="5"/>
  <c r="G42" i="5"/>
  <c r="H42" i="5"/>
  <c r="G27" i="5"/>
  <c r="H27" i="5"/>
  <c r="G9" i="5"/>
  <c r="H9" i="5"/>
  <c r="G4" i="5"/>
  <c r="H4" i="5"/>
  <c r="G11" i="5"/>
  <c r="H11" i="5"/>
  <c r="G25" i="5"/>
  <c r="H25" i="5"/>
  <c r="G49" i="5"/>
  <c r="H49" i="5"/>
  <c r="G33" i="5"/>
  <c r="H33" i="5"/>
  <c r="G14" i="5"/>
  <c r="H14" i="5"/>
  <c r="G8" i="5"/>
  <c r="H8" i="5"/>
  <c r="G26" i="5"/>
  <c r="H26" i="5"/>
  <c r="G24" i="5"/>
  <c r="H24" i="5"/>
  <c r="G45" i="5"/>
  <c r="H45" i="5"/>
  <c r="G48" i="5"/>
  <c r="H48" i="5"/>
  <c r="H43" i="5"/>
  <c r="G43" i="5"/>
  <c r="G13" i="5"/>
  <c r="H13" i="5"/>
  <c r="G37" i="5"/>
  <c r="H37" i="5"/>
  <c r="G22" i="5"/>
  <c r="H22" i="5"/>
  <c r="G23" i="5"/>
  <c r="H23" i="5"/>
  <c r="G41" i="5"/>
  <c r="H41" i="5"/>
  <c r="G21" i="5"/>
  <c r="H21" i="5"/>
  <c r="G36" i="5"/>
  <c r="H36" i="5"/>
</calcChain>
</file>

<file path=xl/sharedStrings.xml><?xml version="1.0" encoding="utf-8"?>
<sst xmlns="http://schemas.openxmlformats.org/spreadsheetml/2006/main" count="887" uniqueCount="166">
  <si>
    <t>Scenario 1 - Thermal Unit Additions</t>
  </si>
  <si>
    <t>High Efficiency Target - $/kWh (2018$)</t>
  </si>
  <si>
    <t>CPI</t>
  </si>
  <si>
    <t>https://www.bls.gov/regions/mid-atlantic/data/consumerpriceindexhistorical_us_table.htm</t>
  </si>
  <si>
    <t>Child Name</t>
  </si>
  <si>
    <t>Fiscal Year</t>
  </si>
  <si>
    <t>Generation (GWh)</t>
  </si>
  <si>
    <t>Capacity (Max or Rated) (MW)</t>
  </si>
  <si>
    <t>Capacity Factor (%)</t>
  </si>
  <si>
    <t>Average $/kWh -Nominal$</t>
  </si>
  <si>
    <t>Average $/kWh Adjusted to 2018$ (based on FOMB inflation rates)</t>
  </si>
  <si>
    <t>Average $/kWh Adjusted to 2018$ (based on BLS+NREL inflation)</t>
  </si>
  <si>
    <t>Year</t>
  </si>
  <si>
    <t>Inflation Rate FOMB (from Joseline 7-29-25)</t>
  </si>
  <si>
    <t>Inflation Factor (2018$ based on FOMB)</t>
  </si>
  <si>
    <t>Inflation Rate BLS + NREL</t>
  </si>
  <si>
    <t>Inflation Factor (2018$ based on BLS+NREL)</t>
  </si>
  <si>
    <t>High Efficiency Target $/kWh (Nominal$)</t>
  </si>
  <si>
    <t>Inflation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</si>
  <si>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</si>
  <si>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</si>
  <si>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</si>
  <si>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</si>
  <si>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</si>
  <si>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</si>
  <si>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</si>
  <si>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</si>
  <si>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</si>
  <si>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</si>
  <si>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</si>
  <si>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</si>
  <si>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7F.05 1x1_S Juan</t>
  </si>
  <si>
    <t>LM2500 1x0_Arecibo</t>
  </si>
  <si>
    <t>Used NREL for Inflation from 2025 to 2044</t>
  </si>
  <si>
    <t>LM2500 1x0_Ponce OE</t>
  </si>
  <si>
    <t>LM2500 1x0_S Juan</t>
  </si>
  <si>
    <t>GenST Tab</t>
  </si>
  <si>
    <t>Gen LT Sheet</t>
  </si>
  <si>
    <t>Fuel Type</t>
  </si>
  <si>
    <t>Parent Name</t>
  </si>
  <si>
    <t>Collection</t>
  </si>
  <si>
    <t>Units</t>
  </si>
  <si>
    <t>Fuel Offtake (BBtu)</t>
  </si>
  <si>
    <t>Start Fuel Offtake (BBtu)</t>
  </si>
  <si>
    <t>No Cost Energy (GWh)</t>
  </si>
  <si>
    <t>Hours Curtailed (h)</t>
  </si>
  <si>
    <t>Energy Curtailed (GWh)</t>
  </si>
  <si>
    <t>Curtailment Factor (%)</t>
  </si>
  <si>
    <t>Max Starts Violation</t>
  </si>
  <si>
    <t>Raise Reserve (GWh)</t>
  </si>
  <si>
    <t>Lower Reserve (GWh)</t>
  </si>
  <si>
    <t>Regulation Raise Reserve (GWh)</t>
  </si>
  <si>
    <t>Regulation Lower Reserve (GWh)</t>
  </si>
  <si>
    <t>Replacement Reserve (GWh)</t>
  </si>
  <si>
    <t>Fuel Price ($/MMBtu)</t>
  </si>
  <si>
    <t>Fuel Cost ($000)</t>
  </si>
  <si>
    <t>VO&amp;M Charge ($/MWh)</t>
  </si>
  <si>
    <t>VO&amp;M Cost ($000)</t>
  </si>
  <si>
    <t>FO&amp;M Cost ($000)</t>
  </si>
  <si>
    <t>Generation Cost ($000)</t>
  </si>
  <si>
    <t>Start &amp; Shutdown Cost ($000)</t>
  </si>
  <si>
    <t>Start Fuel Cost ($000)</t>
  </si>
  <si>
    <t>Total System Cost ($000)</t>
  </si>
  <si>
    <t>Fuel and VOM &amp; FOM</t>
  </si>
  <si>
    <t>Fuel and VOM</t>
  </si>
  <si>
    <t>Build Cost ($000)</t>
  </si>
  <si>
    <t>Annualized Build Cost ($000)</t>
  </si>
  <si>
    <t>Fuel &amp; VOM $/kWh</t>
  </si>
  <si>
    <t>Fuel, FOM &amp; VOM $/kWh</t>
  </si>
  <si>
    <t>CapEx, Fuel, FOM &amp; VOM $/kWh</t>
  </si>
  <si>
    <t>LNG</t>
  </si>
  <si>
    <t>System</t>
  </si>
  <si>
    <t>Generator</t>
  </si>
  <si>
    <t>LNG - Trucked</t>
  </si>
  <si>
    <t>90% CF LM2500 1x0_S Juan</t>
  </si>
  <si>
    <t>Fuel</t>
  </si>
  <si>
    <t>Category</t>
  </si>
  <si>
    <t>Min Generation (MW)</t>
  </si>
  <si>
    <t>Max Generation (MW)</t>
  </si>
  <si>
    <t>Units Started</t>
  </si>
  <si>
    <t>Operating Hours (h)</t>
  </si>
  <si>
    <t>Emissions Cost ($000)</t>
  </si>
  <si>
    <t>Total Generation Cost ($000)</t>
  </si>
  <si>
    <t>Debt Cost ($000)</t>
  </si>
  <si>
    <t>Fixed Costs ($000)</t>
  </si>
  <si>
    <t>Heat Rate (Btu/kWh)</t>
  </si>
  <si>
    <t>Marginal Heat Rate (Btu/kWh)</t>
  </si>
  <si>
    <t>Average Heat Rate (Btu/kWh)</t>
  </si>
  <si>
    <t>Efficiency (MW/MW)</t>
  </si>
  <si>
    <t>Marginal Fuel Cost ($/MWh)</t>
  </si>
  <si>
    <t>SRMC ($/MWh)</t>
  </si>
  <si>
    <t>Average Cost ($/MWh)</t>
  </si>
  <si>
    <t>Average Total Cost ($/MWh)</t>
  </si>
  <si>
    <t>Net Revenue ($000)</t>
  </si>
  <si>
    <t>Net Profit ($000)</t>
  </si>
  <si>
    <t>Max Capacity (MW)</t>
  </si>
  <si>
    <t>Installed Capacity (MW)</t>
  </si>
  <si>
    <t>Rating (MW)</t>
  </si>
  <si>
    <t>Rated Capacity (MW)</t>
  </si>
  <si>
    <t>Firm Capacity (MW)</t>
  </si>
  <si>
    <t>Maintenance (GWh)</t>
  </si>
  <si>
    <t>Maintenance Hours (h)</t>
  </si>
  <si>
    <t>Maintenance Rate (%)</t>
  </si>
  <si>
    <t>Forced Outage (GWh)</t>
  </si>
  <si>
    <t>Forced Outage Hours (h)</t>
  </si>
  <si>
    <t>Forced Outage Rate (%)</t>
  </si>
  <si>
    <t>Available Energy (GWh)</t>
  </si>
  <si>
    <t>Service Factor (%)</t>
  </si>
  <si>
    <t>Units Built</t>
  </si>
  <si>
    <t>Units Retired</t>
  </si>
  <si>
    <t>Capacity Built (MW)</t>
  </si>
  <si>
    <t>Capacity Retired (MW)</t>
  </si>
  <si>
    <t>Total Cost ($000)</t>
  </si>
  <si>
    <t>Levelized Cost ($/MWh)</t>
  </si>
  <si>
    <t>Retirement Cost ($000)</t>
  </si>
  <si>
    <t>Renewable (y/N)</t>
  </si>
  <si>
    <t>Capacity (Max or Rated)</t>
  </si>
  <si>
    <t>Additions</t>
  </si>
  <si>
    <t>Subtractions</t>
  </si>
  <si>
    <t>LT Additions</t>
  </si>
  <si>
    <t>LT Subtractions</t>
  </si>
  <si>
    <t>New Gas Gen</t>
  </si>
  <si>
    <t>N</t>
  </si>
  <si>
    <t>CO2 Emissions (tons)</t>
  </si>
  <si>
    <t>CO2 Emission tons/GWh</t>
  </si>
  <si>
    <t>CO2 Emission lbs/MWh</t>
  </si>
  <si>
    <t>Section 6.29. -Efficiency in Electric Power Generation. (22 L.P.R.A. § 1054bb)</t>
  </si>
  <si>
    <t>(a) Highly Efficient Fossil Generation. - Within a term that shall not exceed five (5) years,</t>
  </si>
  <si>
    <t>from the date of enactment of the 'Puerto Rico Energy Public Policy Act,' the Energy Bureau shall</t>
  </si>
  <si>
    <t>ensure that at least sixty percent ( 60%) of the electric power generated in Puerto Rico based on</t>
  </si>
  <si>
    <t>fossil fuels (gas, oil byproducts, oil, and others) is high efficiency, as such term is defined by the</t>
  </si>
  <si>
    <t>Energy Bureau. The term 'high efficiency' shall include as essential factors the electric power</t>
  </si>
  <si>
    <t>plant or the facility's thermal efficiency by the type of fuel used, the cost of fuel, technology, the</t>
  </si>
  <si>
    <t>capacity to reduce the costs of producing one (1) kilowatt-hour (kWh) of the proposed technology,</t>
  </si>
  <si>
    <t>and/or any other industry parameter that guarantees efficiency in energy generation, and in</t>
  </si>
  <si>
    <t>accordance with the Integrated Resource Plan. The percentage required under this Section includes</t>
  </si>
  <si>
    <t>energy generated from fossil fuels sold to the Authority, its successor, or the transmission and</t>
  </si>
  <si>
    <t>distribution network Contractor under power purchase agreements entered into as of the effective</t>
  </si>
  <si>
    <t>date of this Act. Contractors who acquire or operate PREP A generation assets shall modernize the</t>
  </si>
  <si>
    <t>plants or substitute such plants for highly efficient plans, as this term is defined by the Bureau,</t>
  </si>
  <si>
    <t>within a period not to exceed five (5) years after the execution of the Partnership or Sales Contract.</t>
  </si>
  <si>
    <t>After this initial period, Contractors who chose to modernize the plants shall substitute them for</t>
  </si>
  <si>
    <t>highly efficient plants within a period not to exceed five (5) years after the initial period ends.</t>
  </si>
  <si>
    <t>Every newly built or existing generation plant, other than a plant operating exclusively with</t>
  </si>
  <si>
    <t>renewable energy sources shall have capacity to operate with two (2) or more fuels, one of which</t>
  </si>
  <si>
    <t>shall be natural gas, taking into account that as of the approval of the Puerto Rico Energy Public</t>
  </si>
  <si>
    <t>Policy Act, the award of new contracts and/or the granting of new permits and the extension of</t>
  </si>
  <si>
    <t>existing contracts and/or permits to establish or to continue generating carbon-based energy in</t>
  </si>
  <si>
    <t>Puerto Rico shall be prohibited.</t>
  </si>
  <si>
    <t>(b) Every electric power generation facility of a certified electric power company in Puerto</t>
  </si>
  <si>
    <t>Rico must meet the efficiency standards established by the Energy Bureau and/or any other</t>
  </si>
  <si>
    <t>standard of the industry that guarantees efficiency in the generation of electric power</t>
  </si>
  <si>
    <t>(c) In the case of renewable energy technologies, the following efficiency standards shall apply</t>
  </si>
  <si>
    <t>based on:</t>
  </si>
  <si>
    <t>(1) the use of space and location;</t>
  </si>
  <si>
    <t>(2) the availability of the renewable energy source;</t>
  </si>
  <si>
    <t>(3) the efficiency of individual components;</t>
  </si>
  <si>
    <t>(4) an analysis of the costs and benefits;</t>
  </si>
  <si>
    <t>(5) any other parameter of the industry that maintains the operations and reliability of the</t>
  </si>
  <si>
    <t>electric power generation.</t>
  </si>
  <si>
    <t>(d) The Energy Bureau shall review periodically and, if necessary, modify the established</t>
  </si>
  <si>
    <t>efficiency standards and publish them on its website together with the technical analysis that</t>
  </si>
  <si>
    <t>justifies them;</t>
  </si>
  <si>
    <t>(e) The Energy Bureau shall approve the strategic plans developed by certified electric power</t>
  </si>
  <si>
    <t>companies to meet these standards, oversee and adopt by regulations the necessary measures to</t>
  </si>
  <si>
    <t>comply therewith.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</si>
</sst>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  <numFmt numFmtId="167" formatCode="_(* #,##0.000_);_(* \(#,##0.000\);_(* &quot;-&quot;??_);_(@_)"/>
    <numFmt numFmtId="168" formatCode="_(&quot;$&quot;* #,##0.000_);_(&quot;$&quot;* \(#,##0.000\);_(&quot;$&quot;* &quot;-&quot;??_);_(@_)"/>
    <numFmt numFmtId="169" formatCode="0.00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3" tint="9.9978637043366805E-2"/>
      <name val="Aptos Narrow"/>
      <family val="2"/>
      <scheme val="minor"/>
    </font>
    <font>
      <b/>
      <sz val="10"/>
      <color rgb="FF000000"/>
      <name val="Tahoma"/>
      <family val="2"/>
    </font>
    <font>
      <b/>
      <sz val="10"/>
      <color rgb="FF333333"/>
      <name val="Tahoma"/>
      <family val="2"/>
    </font>
    <font>
      <sz val="10"/>
      <color rgb="FF000000"/>
      <name val="Tahoma"/>
      <family val="2"/>
    </font>
    <font>
      <b/>
      <sz val="11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4" fontId="0" fillId="0" borderId="0" xfId="0" applyNumberFormat="1"/>
    <xf numFmtId="164" fontId="0" fillId="0" borderId="0" xfId="1" applyNumberFormat="1" applyFont="1"/>
    <xf numFmtId="10" fontId="0" fillId="0" borderId="0" xfId="0" applyNumberFormat="1"/>
    <xf numFmtId="0" fontId="5" fillId="4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right" vertical="center" wrapText="1"/>
    </xf>
    <xf numFmtId="165" fontId="0" fillId="0" borderId="0" xfId="2" applyNumberFormat="1" applyFont="1"/>
    <xf numFmtId="0" fontId="4" fillId="7" borderId="1" xfId="0" applyFont="1" applyFill="1" applyBorder="1" applyAlignment="1">
      <alignment horizontal="center" wrapText="1"/>
    </xf>
    <xf numFmtId="166" fontId="0" fillId="0" borderId="0" xfId="0" applyNumberFormat="1"/>
    <xf numFmtId="167" fontId="0" fillId="0" borderId="0" xfId="1" applyNumberFormat="1" applyFont="1"/>
    <xf numFmtId="0" fontId="2" fillId="0" borderId="0" xfId="0" applyFont="1" applyAlignment="1">
      <alignment horizontal="right"/>
    </xf>
    <xf numFmtId="168" fontId="0" fillId="0" borderId="0" xfId="0" applyNumberFormat="1"/>
    <xf numFmtId="168" fontId="2" fillId="2" borderId="0" xfId="0" applyNumberFormat="1" applyFont="1" applyFill="1"/>
    <xf numFmtId="164" fontId="0" fillId="0" borderId="0" xfId="0" applyNumberFormat="1"/>
    <xf numFmtId="0" fontId="2" fillId="0" borderId="0" xfId="0" applyFont="1" applyAlignment="1">
      <alignment wrapText="1"/>
    </xf>
    <xf numFmtId="43" fontId="0" fillId="0" borderId="0" xfId="1" applyFont="1"/>
    <xf numFmtId="44" fontId="0" fillId="0" borderId="0" xfId="3" applyFont="1"/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169" fontId="0" fillId="0" borderId="0" xfId="0" applyNumberFormat="1"/>
    <xf numFmtId="164" fontId="0" fillId="0" borderId="0" xfId="1" applyNumberFormat="1" applyFont="1" applyFill="1"/>
    <xf numFmtId="43" fontId="0" fillId="0" borderId="0" xfId="1" applyFont="1" applyFill="1"/>
    <xf numFmtId="44" fontId="0" fillId="0" borderId="0" xfId="3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44" fontId="0" fillId="11" borderId="0" xfId="0" applyNumberFormat="1" applyFill="1"/>
    <xf numFmtId="164" fontId="0" fillId="11" borderId="0" xfId="1" applyNumberFormat="1" applyFont="1" applyFill="1" applyAlignment="1">
      <alignment horizontal="center" vertical="center"/>
    </xf>
    <xf numFmtId="164" fontId="0" fillId="8" borderId="0" xfId="1" applyNumberFormat="1" applyFont="1" applyFill="1"/>
    <xf numFmtId="43" fontId="0" fillId="0" borderId="0" xfId="0" applyNumberFormat="1"/>
    <xf numFmtId="9" fontId="0" fillId="0" borderId="0" xfId="2" applyFont="1"/>
    <xf numFmtId="9" fontId="0" fillId="8" borderId="0" xfId="2" applyFont="1" applyFill="1"/>
    <xf numFmtId="168" fontId="0" fillId="11" borderId="0" xfId="0" applyNumberFormat="1" applyFill="1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561975</xdr:colOff>
      <xdr:row>21</xdr:row>
      <xdr:rowOff>72124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C05F25-22EA-9E5B-61E2-DBE783AD4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0"/>
          <a:ext cx="6657975" cy="4072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22</xdr:row>
      <xdr:rowOff>38100</xdr:rowOff>
    </xdr:from>
    <xdr:to>
      <xdr:col>13</xdr:col>
      <xdr:colOff>141505</xdr:colOff>
      <xdr:row>43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59DE1-AA46-A9DA-9D1D-1A65827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4229100"/>
          <a:ext cx="7390030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FFF2-8871-42CD-B319-2CC287EFCA3B}">
  <dimension ref="A1:AL52"/>
  <sheetViews>
    <sheetView topLeftCell="A15" workbookViewId="0">
      <selection activeCell="S17" sqref="S17:X24"/>
    </sheetView>
  </sheetViews>
  <sheetFormatPr defaultRowHeight="15"/>
  <cols>
    <col min="1" max="1" width="20.42578125" customWidth="1"/>
    <col min="3" max="3" width="9.5703125" bestFit="1" customWidth="1"/>
    <col min="4" max="4" width="9.28515625" bestFit="1" customWidth="1"/>
    <col min="6" max="6" width="11.140625" customWidth="1"/>
    <col min="7" max="7" width="15.140625" customWidth="1"/>
    <col min="8" max="8" width="11.5703125" customWidth="1"/>
    <col min="13" max="13" width="10.7109375" customWidth="1"/>
    <col min="14" max="14" width="11.7109375" customWidth="1"/>
    <col min="15" max="15" width="12" customWidth="1"/>
    <col min="20" max="20" width="23.5703125" customWidth="1"/>
  </cols>
  <sheetData>
    <row r="1" spans="1:32" ht="34.5">
      <c r="A1" s="5" t="s">
        <v>0</v>
      </c>
    </row>
    <row r="2" spans="1:32" ht="35.25" thickBot="1">
      <c r="A2" s="5"/>
      <c r="I2" s="2"/>
      <c r="J2" s="2"/>
      <c r="K2" s="2"/>
      <c r="L2" s="2"/>
      <c r="M2" s="2"/>
      <c r="N2" s="17" t="s">
        <v>1</v>
      </c>
      <c r="O2" s="19">
        <v>0.1</v>
      </c>
      <c r="T2" s="2" t="s">
        <v>2</v>
      </c>
      <c r="U2" s="2" t="s">
        <v>3</v>
      </c>
    </row>
    <row r="3" spans="1:32" ht="111" customHeight="1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Q3" s="1" t="s">
        <v>2</v>
      </c>
      <c r="R3" s="1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  <c r="AD3" s="14" t="s">
        <v>28</v>
      </c>
      <c r="AE3" s="14" t="s">
        <v>29</v>
      </c>
      <c r="AF3" s="14" t="s">
        <v>30</v>
      </c>
    </row>
    <row r="4" spans="1:32" ht="15.75" thickBot="1">
      <c r="A4" t="s">
        <v>31</v>
      </c>
      <c r="B4">
        <v>2033</v>
      </c>
      <c r="C4" s="27">
        <v>3047.32</v>
      </c>
      <c r="D4" s="33">
        <v>373.14</v>
      </c>
      <c r="E4" s="27">
        <v>93.23</v>
      </c>
      <c r="F4" s="18">
        <v>0.13123651602063452</v>
      </c>
      <c r="G4" s="18">
        <f>F4/VLOOKUP(B4,$J$4:$O$27,3)</f>
        <v>9.9001816382178545E-2</v>
      </c>
      <c r="H4" s="18">
        <f>F4/VLOOKUP(B4,$J$4:$O$27,5)</f>
        <v>8.365130361798101E-2</v>
      </c>
      <c r="J4">
        <v>2018</v>
      </c>
      <c r="K4" s="13">
        <v>1.6114081996434937E-2</v>
      </c>
      <c r="L4" s="16">
        <v>1</v>
      </c>
      <c r="M4" s="13">
        <v>1.9101588486313714E-2</v>
      </c>
      <c r="N4" s="16">
        <v>1</v>
      </c>
      <c r="O4" s="18">
        <f>0.1*N4</f>
        <v>0.1</v>
      </c>
      <c r="Q4" s="10">
        <f t="shared" ref="Q4:Q10" si="0">AF7</f>
        <v>251.233</v>
      </c>
      <c r="R4" s="15"/>
      <c r="T4" s="11">
        <v>2015</v>
      </c>
      <c r="U4" s="12">
        <v>233.70699999999999</v>
      </c>
      <c r="V4" s="12">
        <v>234.72200000000001</v>
      </c>
      <c r="W4" s="12">
        <v>236.119</v>
      </c>
      <c r="X4" s="12">
        <v>236.59899999999999</v>
      </c>
      <c r="Y4" s="12">
        <v>237.80500000000001</v>
      </c>
      <c r="Z4" s="12">
        <v>238.63800000000001</v>
      </c>
      <c r="AA4" s="12">
        <v>238.654</v>
      </c>
      <c r="AB4" s="12">
        <v>238.316</v>
      </c>
      <c r="AC4" s="12">
        <v>237.94499999999999</v>
      </c>
      <c r="AD4" s="12">
        <v>237.83799999999999</v>
      </c>
      <c r="AE4" s="12">
        <v>237.33600000000001</v>
      </c>
      <c r="AF4" s="12">
        <v>236.52500000000001</v>
      </c>
    </row>
    <row r="5" spans="1:32" ht="15.75" thickBot="1">
      <c r="A5" t="s">
        <v>31</v>
      </c>
      <c r="B5">
        <v>2034</v>
      </c>
      <c r="C5" s="27">
        <v>2969.3</v>
      </c>
      <c r="D5" s="33">
        <v>373.14</v>
      </c>
      <c r="E5" s="27">
        <v>90.84</v>
      </c>
      <c r="F5" s="18">
        <v>0.1357043579294783</v>
      </c>
      <c r="G5" s="38">
        <f>F5/VLOOKUP(B5,$J$4:$O$27,3)</f>
        <v>0.10060382265487385</v>
      </c>
      <c r="H5" s="38">
        <f>F5/VLOOKUP(B5,$J$4:$O$27,5)</f>
        <v>8.4389409896438256E-2</v>
      </c>
      <c r="J5">
        <v>2019</v>
      </c>
      <c r="K5" s="13">
        <v>5.2627885762401849E-3</v>
      </c>
      <c r="L5" s="16">
        <f>L4*(1+K5)</f>
        <v>1.0052627885762402</v>
      </c>
      <c r="M5" s="13">
        <v>2.2851297401217163E-2</v>
      </c>
      <c r="N5" s="16">
        <f>N4*(1+M5)</f>
        <v>1.0228512974012172</v>
      </c>
      <c r="O5" s="18">
        <f t="shared" ref="O5:O27" si="1">0.1*N5</f>
        <v>0.10228512974012172</v>
      </c>
      <c r="Q5" s="12">
        <f t="shared" si="0"/>
        <v>256.97399999999999</v>
      </c>
      <c r="R5" s="15">
        <f t="shared" ref="R5:R10" si="2">Q5/Q4-1</f>
        <v>2.2851297401217163E-2</v>
      </c>
      <c r="T5" s="9">
        <v>2016</v>
      </c>
      <c r="U5" s="10">
        <v>236.916</v>
      </c>
      <c r="V5" s="10">
        <v>237.11099999999999</v>
      </c>
      <c r="W5" s="10">
        <v>238.13200000000001</v>
      </c>
      <c r="X5" s="10">
        <v>239.261</v>
      </c>
      <c r="Y5" s="10">
        <v>240.22900000000001</v>
      </c>
      <c r="Z5" s="10">
        <v>241.018</v>
      </c>
      <c r="AA5" s="10">
        <v>240.62799999999999</v>
      </c>
      <c r="AB5" s="10">
        <v>240.84899999999999</v>
      </c>
      <c r="AC5" s="10">
        <v>241.428</v>
      </c>
      <c r="AD5" s="10">
        <v>241.72900000000001</v>
      </c>
      <c r="AE5" s="10">
        <v>241.35300000000001</v>
      </c>
      <c r="AF5" s="10">
        <v>241.43199999999999</v>
      </c>
    </row>
    <row r="6" spans="1:32" ht="15.75" thickBot="1">
      <c r="A6" t="s">
        <v>31</v>
      </c>
      <c r="B6">
        <v>2035</v>
      </c>
      <c r="C6" s="27">
        <v>2981.63</v>
      </c>
      <c r="D6" s="33">
        <v>373.14</v>
      </c>
      <c r="E6" s="27">
        <v>91.22</v>
      </c>
      <c r="F6" s="18">
        <v>0.13819606389793504</v>
      </c>
      <c r="G6" s="38">
        <f>F6/VLOOKUP(B6,$J$4:$O$27,3)</f>
        <v>0.10064455194120596</v>
      </c>
      <c r="H6" s="38">
        <f>F6/VLOOKUP(B6,$J$4:$O$27,5)</f>
        <v>8.3842836721306185E-2</v>
      </c>
      <c r="J6">
        <v>2020</v>
      </c>
      <c r="K6" s="13">
        <v>2.0940946530756399E-4</v>
      </c>
      <c r="L6" s="16">
        <f t="shared" ref="L6:N21" si="3">L5*(1+K6)</f>
        <v>1.0054733001192895</v>
      </c>
      <c r="M6" s="13">
        <v>1.3620054947193205E-2</v>
      </c>
      <c r="N6" s="16">
        <f t="shared" si="3"/>
        <v>1.0367825882746295</v>
      </c>
      <c r="O6" s="18">
        <f t="shared" si="1"/>
        <v>0.10367825882746295</v>
      </c>
      <c r="Q6" s="10">
        <f t="shared" si="0"/>
        <v>260.47399999999999</v>
      </c>
      <c r="R6" s="15">
        <f t="shared" si="2"/>
        <v>1.3620054947193205E-2</v>
      </c>
      <c r="T6" s="11">
        <v>2017</v>
      </c>
      <c r="U6" s="12">
        <v>242.839</v>
      </c>
      <c r="V6" s="12">
        <v>243.60300000000001</v>
      </c>
      <c r="W6" s="12">
        <v>243.80099999999999</v>
      </c>
      <c r="X6" s="12">
        <v>244.524</v>
      </c>
      <c r="Y6" s="12">
        <v>244.733</v>
      </c>
      <c r="Z6" s="12">
        <v>244.95500000000001</v>
      </c>
      <c r="AA6" s="12">
        <v>244.786</v>
      </c>
      <c r="AB6" s="12">
        <v>245.51900000000001</v>
      </c>
      <c r="AC6" s="12">
        <v>246.81899999999999</v>
      </c>
      <c r="AD6" s="12">
        <v>246.66300000000001</v>
      </c>
      <c r="AE6" s="12">
        <v>246.66900000000001</v>
      </c>
      <c r="AF6" s="12">
        <v>246.524</v>
      </c>
    </row>
    <row r="7" spans="1:32" ht="15.75" thickBot="1">
      <c r="A7" t="s">
        <v>31</v>
      </c>
      <c r="B7">
        <v>2036</v>
      </c>
      <c r="C7" s="27">
        <v>3020.13</v>
      </c>
      <c r="D7" s="33">
        <v>373.14</v>
      </c>
      <c r="E7" s="27">
        <v>92.14</v>
      </c>
      <c r="F7" s="18">
        <v>0.13927592851963325</v>
      </c>
      <c r="G7" s="38">
        <f>F7/VLOOKUP(B7,$J$4:$O$27,3)</f>
        <v>9.9623802678925899E-2</v>
      </c>
      <c r="H7" s="38">
        <f>F7/VLOOKUP(B7,$J$4:$O$27,5)</f>
        <v>8.2437058534984009E-2</v>
      </c>
      <c r="J7">
        <v>2021</v>
      </c>
      <c r="K7" s="13">
        <v>1.7447135180406192E-3</v>
      </c>
      <c r="L7" s="16">
        <f t="shared" si="3"/>
        <v>1.0072275629780365</v>
      </c>
      <c r="M7" s="13">
        <v>7.0364028655451438E-2</v>
      </c>
      <c r="N7" s="16">
        <f t="shared" si="3"/>
        <v>1.1097347880254587</v>
      </c>
      <c r="O7" s="18">
        <f t="shared" si="1"/>
        <v>0.11097347880254588</v>
      </c>
      <c r="Q7" s="12">
        <f t="shared" si="0"/>
        <v>278.80200000000002</v>
      </c>
      <c r="R7" s="15">
        <f t="shared" si="2"/>
        <v>7.0364028655451438E-2</v>
      </c>
      <c r="T7" s="9">
        <v>2018</v>
      </c>
      <c r="U7" s="10">
        <v>247.86699999999999</v>
      </c>
      <c r="V7" s="10">
        <v>248.99100000000001</v>
      </c>
      <c r="W7" s="10">
        <v>249.554</v>
      </c>
      <c r="X7" s="10">
        <v>250.54599999999999</v>
      </c>
      <c r="Y7" s="10">
        <v>251.58799999999999</v>
      </c>
      <c r="Z7" s="10">
        <v>251.989</v>
      </c>
      <c r="AA7" s="10">
        <v>252.006</v>
      </c>
      <c r="AB7" s="10">
        <v>252.14599999999999</v>
      </c>
      <c r="AC7" s="10">
        <v>252.43899999999999</v>
      </c>
      <c r="AD7" s="10">
        <v>252.88499999999999</v>
      </c>
      <c r="AE7" s="10">
        <v>252.03800000000001</v>
      </c>
      <c r="AF7" s="10">
        <v>251.233</v>
      </c>
    </row>
    <row r="8" spans="1:32" ht="15.75" thickBot="1">
      <c r="A8" t="s">
        <v>31</v>
      </c>
      <c r="B8">
        <v>2037</v>
      </c>
      <c r="C8" s="27">
        <v>3029.18</v>
      </c>
      <c r="D8" s="33">
        <v>373.14</v>
      </c>
      <c r="E8" s="27">
        <v>92.67</v>
      </c>
      <c r="F8" s="18">
        <v>0.14115675199228836</v>
      </c>
      <c r="G8" s="38">
        <f>F8/VLOOKUP(B8,$J$4:$O$27,3)</f>
        <v>9.9125578572648712E-2</v>
      </c>
      <c r="H8" s="38">
        <f>F8/VLOOKUP(B8,$J$4:$O$27,5)</f>
        <v>8.1512500525739842E-2</v>
      </c>
      <c r="J8">
        <v>2022</v>
      </c>
      <c r="K8" s="13">
        <v>4.6607217500348241E-2</v>
      </c>
      <c r="L8" s="16">
        <f t="shared" si="3"/>
        <v>1.0541716370780996</v>
      </c>
      <c r="M8" s="13">
        <v>6.4544013314108195E-2</v>
      </c>
      <c r="N8" s="16">
        <f t="shared" si="3"/>
        <v>1.1813615249589029</v>
      </c>
      <c r="O8" s="18">
        <f t="shared" si="1"/>
        <v>0.1181361524958903</v>
      </c>
      <c r="Q8" s="10">
        <f t="shared" si="0"/>
        <v>296.79700000000003</v>
      </c>
      <c r="R8" s="15">
        <f t="shared" si="2"/>
        <v>6.4544013314108195E-2</v>
      </c>
      <c r="T8" s="11">
        <v>2019</v>
      </c>
      <c r="U8" s="12">
        <v>251.71199999999999</v>
      </c>
      <c r="V8" s="12">
        <v>252.77600000000001</v>
      </c>
      <c r="W8" s="12">
        <v>254.202</v>
      </c>
      <c r="X8" s="12">
        <v>255.548</v>
      </c>
      <c r="Y8" s="12">
        <v>256.09199999999998</v>
      </c>
      <c r="Z8" s="12">
        <v>256.14299999999997</v>
      </c>
      <c r="AA8" s="12">
        <v>256.57100000000003</v>
      </c>
      <c r="AB8" s="12">
        <v>256.55799999999999</v>
      </c>
      <c r="AC8" s="12">
        <v>256.75900000000001</v>
      </c>
      <c r="AD8" s="12">
        <v>257.346</v>
      </c>
      <c r="AE8" s="12">
        <v>257.20800000000003</v>
      </c>
      <c r="AF8" s="12">
        <v>256.97399999999999</v>
      </c>
    </row>
    <row r="9" spans="1:32" ht="15.75" thickBot="1">
      <c r="A9" t="s">
        <v>31</v>
      </c>
      <c r="B9">
        <v>2038</v>
      </c>
      <c r="C9" s="27">
        <v>2990.51</v>
      </c>
      <c r="D9" s="33">
        <v>373.14</v>
      </c>
      <c r="E9" s="27">
        <v>91.49</v>
      </c>
      <c r="F9" s="18">
        <v>0.14512986413688636</v>
      </c>
      <c r="G9" s="38">
        <f>F9/VLOOKUP(B9,$J$4:$O$27,3)</f>
        <v>9.9908369326506055E-2</v>
      </c>
      <c r="H9" s="38">
        <f>F9/VLOOKUP(B9,$J$4:$O$27,5)</f>
        <v>8.176274859835525E-2</v>
      </c>
      <c r="J9">
        <v>2023</v>
      </c>
      <c r="K9" s="13">
        <v>5.3917326765625662E-2</v>
      </c>
      <c r="L9" s="16">
        <f t="shared" si="3"/>
        <v>1.111009753701494</v>
      </c>
      <c r="M9" s="13">
        <v>3.3521228314302265E-2</v>
      </c>
      <c r="N9" s="16">
        <f t="shared" si="3"/>
        <v>1.2209622143587826</v>
      </c>
      <c r="O9" s="18">
        <f t="shared" si="1"/>
        <v>0.12209622143587827</v>
      </c>
      <c r="Q9" s="12">
        <f t="shared" si="0"/>
        <v>306.74599999999998</v>
      </c>
      <c r="R9" s="15">
        <f t="shared" si="2"/>
        <v>3.3521228314302265E-2</v>
      </c>
      <c r="T9" s="9">
        <v>2020</v>
      </c>
      <c r="U9" s="10">
        <v>257.971</v>
      </c>
      <c r="V9" s="10">
        <v>258.678</v>
      </c>
      <c r="W9" s="10">
        <v>258.11500000000001</v>
      </c>
      <c r="X9" s="10">
        <v>256.38900000000001</v>
      </c>
      <c r="Y9" s="10">
        <v>256.39400000000001</v>
      </c>
      <c r="Z9" s="10">
        <v>257.79700000000003</v>
      </c>
      <c r="AA9" s="10">
        <v>259.101</v>
      </c>
      <c r="AB9" s="10">
        <v>259.91800000000001</v>
      </c>
      <c r="AC9" s="10">
        <v>260.27999999999997</v>
      </c>
      <c r="AD9" s="10">
        <v>260.38799999999998</v>
      </c>
      <c r="AE9" s="10">
        <v>260.22899999999998</v>
      </c>
      <c r="AF9" s="10">
        <v>260.47399999999999</v>
      </c>
    </row>
    <row r="10" spans="1:32" ht="15.75" thickBot="1">
      <c r="A10" t="s">
        <v>31</v>
      </c>
      <c r="B10">
        <v>2039</v>
      </c>
      <c r="C10" s="27">
        <v>2887.87</v>
      </c>
      <c r="D10" s="33">
        <v>373.14</v>
      </c>
      <c r="E10" s="27">
        <v>88.35</v>
      </c>
      <c r="F10" s="18">
        <v>0.1470199143313238</v>
      </c>
      <c r="G10" s="38">
        <f>F10/VLOOKUP(B10,$J$4:$O$27,3)</f>
        <v>9.9210545365515185E-2</v>
      </c>
      <c r="H10" s="38">
        <f>F10/VLOOKUP(B10,$J$4:$O$27,5)</f>
        <v>8.0807374028894083E-2</v>
      </c>
      <c r="J10">
        <v>2024</v>
      </c>
      <c r="K10" s="13">
        <v>2.4696559853327915E-2</v>
      </c>
      <c r="L10" s="16">
        <f t="shared" si="3"/>
        <v>1.1384478725814142</v>
      </c>
      <c r="M10" s="13">
        <v>2.8880572199800669E-2</v>
      </c>
      <c r="N10" s="16">
        <f t="shared" si="3"/>
        <v>1.2562243017438</v>
      </c>
      <c r="O10" s="18">
        <f t="shared" si="1"/>
        <v>0.12562243017437999</v>
      </c>
      <c r="Q10" s="10">
        <f t="shared" si="0"/>
        <v>315.60500000000002</v>
      </c>
      <c r="R10" s="15">
        <f t="shared" si="2"/>
        <v>2.8880572199800669E-2</v>
      </c>
      <c r="T10" s="11">
        <v>2021</v>
      </c>
      <c r="U10" s="12">
        <v>261.58199999999999</v>
      </c>
      <c r="V10" s="12">
        <v>263.01400000000001</v>
      </c>
      <c r="W10" s="12">
        <v>264.87700000000001</v>
      </c>
      <c r="X10" s="12">
        <v>267.05399999999997</v>
      </c>
      <c r="Y10" s="12">
        <v>269.19499999999999</v>
      </c>
      <c r="Z10" s="12">
        <v>271.69600000000003</v>
      </c>
      <c r="AA10" s="12">
        <v>273.00299999999999</v>
      </c>
      <c r="AB10" s="12">
        <v>273.56700000000001</v>
      </c>
      <c r="AC10" s="12">
        <v>274.31</v>
      </c>
      <c r="AD10" s="12">
        <v>276.589</v>
      </c>
      <c r="AE10" s="12">
        <v>277.94799999999998</v>
      </c>
      <c r="AF10" s="12">
        <v>278.80200000000002</v>
      </c>
    </row>
    <row r="11" spans="1:32" ht="15.75" thickBot="1">
      <c r="A11" t="s">
        <v>32</v>
      </c>
      <c r="B11">
        <v>2031</v>
      </c>
      <c r="C11" s="7">
        <v>41.28</v>
      </c>
      <c r="D11" s="33">
        <v>34.549999999999997</v>
      </c>
      <c r="E11" s="7">
        <v>13.64</v>
      </c>
      <c r="F11" s="6">
        <v>0.43880499031007747</v>
      </c>
      <c r="G11" s="32">
        <f>F11/VLOOKUP(B11,$J$4:$O$27,3)</f>
        <v>0.34262858079579922</v>
      </c>
      <c r="H11" s="32">
        <f>F11/VLOOKUP(B11,$J$4:$O$27,5)</f>
        <v>0.29385785867743169</v>
      </c>
      <c r="J11">
        <v>2025</v>
      </c>
      <c r="K11" s="13">
        <v>1.7541363381954299E-2</v>
      </c>
      <c r="L11" s="16">
        <f t="shared" si="3"/>
        <v>1.1584178004057777</v>
      </c>
      <c r="M11" s="13">
        <v>2.5000000000000001E-2</v>
      </c>
      <c r="N11" s="16">
        <f t="shared" si="3"/>
        <v>1.2876299092873948</v>
      </c>
      <c r="O11" s="18">
        <f t="shared" si="1"/>
        <v>0.1287629909287395</v>
      </c>
      <c r="T11" s="9">
        <v>2022</v>
      </c>
      <c r="U11" s="10">
        <v>281.14800000000002</v>
      </c>
      <c r="V11" s="10">
        <v>283.71600000000001</v>
      </c>
      <c r="W11" s="10">
        <v>287.50400000000002</v>
      </c>
      <c r="X11" s="10">
        <v>289.10899999999998</v>
      </c>
      <c r="Y11" s="10">
        <v>292.29599999999999</v>
      </c>
      <c r="Z11" s="10">
        <v>296.31099999999998</v>
      </c>
      <c r="AA11" s="10">
        <v>296.27600000000001</v>
      </c>
      <c r="AB11" s="10">
        <v>296.17099999999999</v>
      </c>
      <c r="AC11" s="10">
        <v>296.80799999999999</v>
      </c>
      <c r="AD11" s="10">
        <v>298.012</v>
      </c>
      <c r="AE11" s="10">
        <v>297.71100000000001</v>
      </c>
      <c r="AF11" s="10">
        <v>296.79700000000003</v>
      </c>
    </row>
    <row r="12" spans="1:32" ht="15.75" thickBot="1">
      <c r="A12" t="s">
        <v>32</v>
      </c>
      <c r="B12">
        <v>2032</v>
      </c>
      <c r="C12" s="7">
        <v>36.729999999999997</v>
      </c>
      <c r="D12" s="33">
        <v>34.549999999999997</v>
      </c>
      <c r="E12" s="7">
        <v>12.1</v>
      </c>
      <c r="F12" s="6">
        <v>0.48016961611761499</v>
      </c>
      <c r="G12" s="32">
        <f>F12/VLOOKUP(B12,$J$4:$O$27,3)</f>
        <v>0.36853868316977756</v>
      </c>
      <c r="H12" s="32">
        <f>F12/VLOOKUP(B12,$J$4:$O$27,5)</f>
        <v>0.313715922618368</v>
      </c>
      <c r="J12">
        <v>2026</v>
      </c>
      <c r="K12" s="13">
        <v>1.6096701630798228E-2</v>
      </c>
      <c r="L12" s="16">
        <f t="shared" si="3"/>
        <v>1.1770645061027152</v>
      </c>
      <c r="M12" s="13">
        <v>2.5000000000000001E-2</v>
      </c>
      <c r="N12" s="16">
        <f t="shared" si="3"/>
        <v>1.3198206570195796</v>
      </c>
      <c r="O12" s="18">
        <f t="shared" si="1"/>
        <v>0.13198206570195797</v>
      </c>
      <c r="T12" s="11">
        <v>2023</v>
      </c>
      <c r="U12" s="12">
        <v>299.17</v>
      </c>
      <c r="V12" s="12">
        <v>300.83999999999997</v>
      </c>
      <c r="W12" s="12">
        <v>301.83600000000001</v>
      </c>
      <c r="X12" s="12">
        <v>303.363</v>
      </c>
      <c r="Y12" s="12">
        <v>304.12700000000001</v>
      </c>
      <c r="Z12" s="12">
        <v>305.10899999999998</v>
      </c>
      <c r="AA12" s="12">
        <v>305.69099999999997</v>
      </c>
      <c r="AB12" s="12">
        <v>307.02600000000001</v>
      </c>
      <c r="AC12" s="12">
        <v>307.78899999999999</v>
      </c>
      <c r="AD12" s="12">
        <v>307.67099999999999</v>
      </c>
      <c r="AE12" s="12">
        <v>307.05099999999999</v>
      </c>
      <c r="AF12" s="12">
        <v>306.74599999999998</v>
      </c>
    </row>
    <row r="13" spans="1:32" ht="15.75" thickBot="1">
      <c r="A13" t="s">
        <v>32</v>
      </c>
      <c r="B13">
        <v>2033</v>
      </c>
      <c r="C13" s="7">
        <v>27.41</v>
      </c>
      <c r="D13" s="33">
        <v>34.549999999999997</v>
      </c>
      <c r="E13" s="7">
        <v>9.06</v>
      </c>
      <c r="F13" s="6">
        <v>0.59989383436701937</v>
      </c>
      <c r="G13" s="32">
        <f>F13/VLOOKUP(B13,$J$4:$O$27,3)</f>
        <v>0.45254614370794943</v>
      </c>
      <c r="H13" s="32">
        <f>F13/VLOOKUP(B13,$J$4:$O$27,5)</f>
        <v>0.38237757903676878</v>
      </c>
      <c r="J13">
        <v>2027</v>
      </c>
      <c r="K13" s="13">
        <v>1.6322427165767098E-2</v>
      </c>
      <c r="L13" s="16">
        <f t="shared" si="3"/>
        <v>1.1962770557729865</v>
      </c>
      <c r="M13" s="13">
        <v>2.5000000000000001E-2</v>
      </c>
      <c r="N13" s="16">
        <f t="shared" si="3"/>
        <v>1.352816173445069</v>
      </c>
      <c r="O13" s="18">
        <f t="shared" si="1"/>
        <v>0.13528161734450692</v>
      </c>
      <c r="T13" s="9">
        <v>2024</v>
      </c>
      <c r="U13" s="10">
        <v>308.41699999999997</v>
      </c>
      <c r="V13" s="10">
        <v>310.32600000000002</v>
      </c>
      <c r="W13" s="10">
        <v>312.33199999999999</v>
      </c>
      <c r="X13" s="10">
        <v>313.548</v>
      </c>
      <c r="Y13" s="10">
        <v>314.06900000000002</v>
      </c>
      <c r="Z13" s="10">
        <v>314.17500000000001</v>
      </c>
      <c r="AA13" s="10">
        <v>314.54000000000002</v>
      </c>
      <c r="AB13" s="10">
        <v>314.79599999999999</v>
      </c>
      <c r="AC13" s="10">
        <v>315.30099999999999</v>
      </c>
      <c r="AD13" s="10">
        <v>315.66399999999999</v>
      </c>
      <c r="AE13" s="10">
        <v>315.49299999999999</v>
      </c>
      <c r="AF13" s="10">
        <v>315.60500000000002</v>
      </c>
    </row>
    <row r="14" spans="1:32">
      <c r="A14" t="s">
        <v>32</v>
      </c>
      <c r="B14">
        <v>2034</v>
      </c>
      <c r="C14" s="7">
        <v>26.07</v>
      </c>
      <c r="D14" s="33">
        <v>34.549999999999997</v>
      </c>
      <c r="E14" s="7">
        <v>8.61</v>
      </c>
      <c r="F14" s="6">
        <v>0.62877828922132717</v>
      </c>
      <c r="G14" s="32">
        <f>F14/VLOOKUP(B14,$J$4:$O$27,3)</f>
        <v>0.46614199030314485</v>
      </c>
      <c r="H14" s="32">
        <f>F14/VLOOKUP(B14,$J$4:$O$27,5)</f>
        <v>0.39101344711902852</v>
      </c>
      <c r="J14">
        <v>2028</v>
      </c>
      <c r="K14" s="13">
        <v>1.6909076124806854E-2</v>
      </c>
      <c r="L14" s="16">
        <f t="shared" si="3"/>
        <v>1.2165049955754119</v>
      </c>
      <c r="M14" s="13">
        <v>2.5000000000000001E-2</v>
      </c>
      <c r="N14" s="16">
        <f t="shared" si="3"/>
        <v>1.3866365777811955</v>
      </c>
      <c r="O14" s="18">
        <f t="shared" si="1"/>
        <v>0.13866365777811956</v>
      </c>
    </row>
    <row r="15" spans="1:32">
      <c r="A15" t="s">
        <v>32</v>
      </c>
      <c r="B15">
        <v>2035</v>
      </c>
      <c r="C15" s="7">
        <v>31.47</v>
      </c>
      <c r="D15" s="33">
        <v>34.549999999999997</v>
      </c>
      <c r="E15" s="7">
        <v>10.4</v>
      </c>
      <c r="F15" s="6">
        <v>0.55447314903082301</v>
      </c>
      <c r="G15" s="32">
        <f>F15/VLOOKUP(B15,$J$4:$O$27,3)</f>
        <v>0.4038081843550288</v>
      </c>
      <c r="H15" s="32">
        <f>F15/VLOOKUP(B15,$J$4:$O$27,5)</f>
        <v>0.33639598979370355</v>
      </c>
      <c r="J15">
        <v>2029</v>
      </c>
      <c r="K15" s="13">
        <v>1.7308435184606567E-2</v>
      </c>
      <c r="L15" s="16">
        <f t="shared" si="3"/>
        <v>1.2375607934430792</v>
      </c>
      <c r="M15" s="13">
        <v>2.5000000000000001E-2</v>
      </c>
      <c r="N15" s="16">
        <f t="shared" si="3"/>
        <v>1.4213024922257254</v>
      </c>
      <c r="O15" s="18">
        <f t="shared" si="1"/>
        <v>0.14213024922257253</v>
      </c>
      <c r="T15" t="s">
        <v>33</v>
      </c>
    </row>
    <row r="16" spans="1:32">
      <c r="A16" t="s">
        <v>32</v>
      </c>
      <c r="B16">
        <v>2036</v>
      </c>
      <c r="C16" s="7">
        <v>25.09</v>
      </c>
      <c r="D16" s="33">
        <v>34.549999999999997</v>
      </c>
      <c r="E16" s="7">
        <v>8.27</v>
      </c>
      <c r="F16" s="6">
        <v>0.66088959744918307</v>
      </c>
      <c r="G16" s="32">
        <f>F16/VLOOKUP(B16,$J$4:$O$27,3)</f>
        <v>0.47273305264341425</v>
      </c>
      <c r="H16" s="32">
        <f>F16/VLOOKUP(B16,$J$4:$O$27,5)</f>
        <v>0.39117882759187789</v>
      </c>
      <c r="J16">
        <v>2030</v>
      </c>
      <c r="K16" s="13">
        <v>1.7279297387884182E-2</v>
      </c>
      <c r="L16" s="16">
        <f t="shared" si="3"/>
        <v>1.2589449744285681</v>
      </c>
      <c r="M16" s="13">
        <v>2.5000000000000001E-2</v>
      </c>
      <c r="N16" s="16">
        <f t="shared" si="3"/>
        <v>1.4568350545313684</v>
      </c>
      <c r="O16" s="18">
        <f t="shared" si="1"/>
        <v>0.14568350545313685</v>
      </c>
    </row>
    <row r="17" spans="1:38">
      <c r="A17" t="s">
        <v>32</v>
      </c>
      <c r="B17">
        <v>2037</v>
      </c>
      <c r="C17" s="7">
        <v>20.5</v>
      </c>
      <c r="D17" s="33">
        <v>34.549999999999997</v>
      </c>
      <c r="E17" s="7">
        <v>6.77</v>
      </c>
      <c r="F17" s="6">
        <v>0.77881463414634156</v>
      </c>
      <c r="G17" s="32">
        <f>F17/VLOOKUP(B17,$J$4:$O$27,3)</f>
        <v>0.54691291858868663</v>
      </c>
      <c r="H17" s="32">
        <f>F17/VLOOKUP(B17,$J$4:$O$27,5)</f>
        <v>0.44973497462435053</v>
      </c>
      <c r="J17">
        <v>2031</v>
      </c>
      <c r="K17" s="13">
        <v>1.7281676745687619E-2</v>
      </c>
      <c r="L17" s="16">
        <f t="shared" si="3"/>
        <v>1.2807016545172505</v>
      </c>
      <c r="M17" s="13">
        <v>2.5000000000000001E-2</v>
      </c>
      <c r="N17" s="16">
        <f t="shared" si="3"/>
        <v>1.4932559308946525</v>
      </c>
      <c r="O17" s="18">
        <f t="shared" si="1"/>
        <v>0.14932559308946525</v>
      </c>
    </row>
    <row r="18" spans="1:38">
      <c r="A18" t="s">
        <v>32</v>
      </c>
      <c r="B18">
        <v>2038</v>
      </c>
      <c r="C18" s="7">
        <v>21.83</v>
      </c>
      <c r="D18" s="33">
        <v>34.549999999999997</v>
      </c>
      <c r="E18" s="7">
        <v>7.21</v>
      </c>
      <c r="F18" s="6">
        <v>0.74596930829134223</v>
      </c>
      <c r="G18" s="32">
        <f>F18/VLOOKUP(B18,$J$4:$O$27,3)</f>
        <v>0.51353026203286722</v>
      </c>
      <c r="H18" s="32">
        <f>F18/VLOOKUP(B18,$J$4:$O$27,5)</f>
        <v>0.42026154560708406</v>
      </c>
      <c r="J18">
        <v>2032</v>
      </c>
      <c r="K18" s="13">
        <v>1.7334154835949942E-2</v>
      </c>
      <c r="L18" s="16">
        <f t="shared" si="3"/>
        <v>1.3029015352953099</v>
      </c>
      <c r="M18" s="13">
        <v>2.5000000000000001E-2</v>
      </c>
      <c r="N18" s="16">
        <f t="shared" si="3"/>
        <v>1.5305873291670187</v>
      </c>
      <c r="O18" s="18">
        <f t="shared" si="1"/>
        <v>0.15305873291670188</v>
      </c>
    </row>
    <row r="19" spans="1:38">
      <c r="A19" t="s">
        <v>32</v>
      </c>
      <c r="B19">
        <v>2039</v>
      </c>
      <c r="C19" s="7">
        <v>8.1300000000000008</v>
      </c>
      <c r="D19" s="33">
        <v>34.549999999999997</v>
      </c>
      <c r="E19" s="7">
        <v>2.69</v>
      </c>
      <c r="F19" s="6">
        <v>1.7356765067650675</v>
      </c>
      <c r="G19" s="32">
        <f>F19/VLOOKUP(B19,$J$4:$O$27,3)</f>
        <v>1.1712523000537933</v>
      </c>
      <c r="H19" s="32">
        <f>F19/VLOOKUP(B19,$J$4:$O$27,5)</f>
        <v>0.95398954157495741</v>
      </c>
      <c r="J19">
        <v>2033</v>
      </c>
      <c r="K19" s="13">
        <v>1.7419211594930019E-2</v>
      </c>
      <c r="L19" s="16">
        <f t="shared" si="3"/>
        <v>1.3255970528259782</v>
      </c>
      <c r="M19" s="13">
        <v>2.5000000000000001E-2</v>
      </c>
      <c r="N19" s="16">
        <f t="shared" si="3"/>
        <v>1.568852012396194</v>
      </c>
      <c r="O19" s="18">
        <f t="shared" si="1"/>
        <v>0.15688520123961941</v>
      </c>
    </row>
    <row r="20" spans="1:38">
      <c r="A20" t="s">
        <v>32</v>
      </c>
      <c r="B20">
        <v>2040</v>
      </c>
      <c r="C20" s="7">
        <v>31.96</v>
      </c>
      <c r="D20" s="33">
        <v>34.549999999999997</v>
      </c>
      <c r="E20" s="7">
        <v>10.53</v>
      </c>
      <c r="F20" s="6">
        <v>0.56910231539424283</v>
      </c>
      <c r="G20" s="32">
        <f>F20/VLOOKUP(B20,$J$4:$O$27,3)</f>
        <v>0.37646355133646947</v>
      </c>
      <c r="H20" s="32">
        <f>F20/VLOOKUP(B20,$J$4:$O$27,5)</f>
        <v>0.30516963318637702</v>
      </c>
      <c r="J20">
        <v>2034</v>
      </c>
      <c r="K20" s="13">
        <v>1.7578170483455304E-2</v>
      </c>
      <c r="L20" s="16">
        <f t="shared" si="3"/>
        <v>1.348898623812919</v>
      </c>
      <c r="M20" s="13">
        <v>2.5000000000000001E-2</v>
      </c>
      <c r="N20" s="16">
        <f t="shared" si="3"/>
        <v>1.6080733127060987</v>
      </c>
      <c r="O20" s="18">
        <f t="shared" si="1"/>
        <v>0.16080733127060987</v>
      </c>
    </row>
    <row r="21" spans="1:38">
      <c r="A21" t="s">
        <v>32</v>
      </c>
      <c r="B21">
        <v>2041</v>
      </c>
      <c r="C21" s="7">
        <v>24.22</v>
      </c>
      <c r="D21" s="33">
        <v>34.549999999999997</v>
      </c>
      <c r="E21" s="7">
        <v>8</v>
      </c>
      <c r="F21" s="6">
        <v>0.70270726672171757</v>
      </c>
      <c r="G21" s="32">
        <f>F21/VLOOKUP(B21,$J$4:$O$27,3)</f>
        <v>0.4556887062228468</v>
      </c>
      <c r="H21" s="32">
        <f>F21/VLOOKUP(B21,$J$4:$O$27,5)</f>
        <v>0.36762204139726146</v>
      </c>
      <c r="J21">
        <v>2035</v>
      </c>
      <c r="K21" s="13">
        <v>1.7949166894004255E-2</v>
      </c>
      <c r="L21" s="16">
        <f t="shared" si="3"/>
        <v>1.3731102303348297</v>
      </c>
      <c r="M21" s="13">
        <v>2.5000000000000001E-2</v>
      </c>
      <c r="N21" s="16">
        <f t="shared" si="3"/>
        <v>1.648275145523751</v>
      </c>
      <c r="O21" s="18">
        <f t="shared" si="1"/>
        <v>0.1648275145523751</v>
      </c>
    </row>
    <row r="22" spans="1:38">
      <c r="A22" t="s">
        <v>32</v>
      </c>
      <c r="B22">
        <v>2042</v>
      </c>
      <c r="C22" s="7">
        <v>14.57</v>
      </c>
      <c r="D22" s="33">
        <v>34.549999999999997</v>
      </c>
      <c r="E22" s="7">
        <v>4.8099999999999996</v>
      </c>
      <c r="F22" s="6">
        <v>1.063178448867536</v>
      </c>
      <c r="G22" s="32">
        <f>F22/VLOOKUP(B22,$J$4:$O$27,3)</f>
        <v>0.68944556971590432</v>
      </c>
      <c r="H22" s="32">
        <f>F22/VLOOKUP(B22,$J$4:$O$27,5)</f>
        <v>0.55620291727684523</v>
      </c>
      <c r="J22">
        <v>2036</v>
      </c>
      <c r="K22" s="13">
        <v>1.8140104711785135E-2</v>
      </c>
      <c r="L22" s="16">
        <f t="shared" ref="L22:N27" si="4">L21*(1+K22)</f>
        <v>1.3980185936939269</v>
      </c>
      <c r="M22" s="13">
        <v>2.5000000000000001E-2</v>
      </c>
      <c r="N22" s="16">
        <f t="shared" si="4"/>
        <v>1.6894820241618447</v>
      </c>
      <c r="O22" s="18">
        <f t="shared" si="1"/>
        <v>0.16894820241618447</v>
      </c>
    </row>
    <row r="23" spans="1:38">
      <c r="A23" t="s">
        <v>32</v>
      </c>
      <c r="B23">
        <v>2043</v>
      </c>
      <c r="C23" s="7">
        <v>8.41</v>
      </c>
      <c r="D23" s="33">
        <v>34.549999999999997</v>
      </c>
      <c r="E23" s="7">
        <v>2.78</v>
      </c>
      <c r="F23" s="6">
        <v>1.7187229488703921</v>
      </c>
      <c r="G23" s="32">
        <f>F23/VLOOKUP(B23,$J$4:$O$27,3)</f>
        <v>1.1145503597537505</v>
      </c>
      <c r="H23" s="32">
        <f>F23/VLOOKUP(B23,$J$4:$O$27,5)</f>
        <v>0.89915170794764621</v>
      </c>
      <c r="J23">
        <v>2037</v>
      </c>
      <c r="K23" s="13">
        <v>1.8598363109474228E-2</v>
      </c>
      <c r="L23" s="16">
        <f t="shared" si="4"/>
        <v>1.4240194511332429</v>
      </c>
      <c r="M23" s="13">
        <v>2.5000000000000001E-2</v>
      </c>
      <c r="N23" s="16">
        <f t="shared" si="4"/>
        <v>1.7317190747658906</v>
      </c>
      <c r="O23" s="18">
        <f t="shared" si="1"/>
        <v>0.17317190747658906</v>
      </c>
    </row>
    <row r="24" spans="1:38">
      <c r="A24" t="s">
        <v>32</v>
      </c>
      <c r="B24">
        <v>2044</v>
      </c>
      <c r="C24" s="7">
        <v>0.78</v>
      </c>
      <c r="D24" s="33">
        <v>34.549999999999997</v>
      </c>
      <c r="E24" s="7">
        <v>0.26</v>
      </c>
      <c r="F24" s="6">
        <v>16.902551282051281</v>
      </c>
      <c r="G24" s="32">
        <f>F24/VLOOKUP(B24,$J$4:$O$27,3)</f>
        <v>10.96089664977592</v>
      </c>
      <c r="H24" s="32">
        <f>F24/VLOOKUP(B24,$J$4:$O$27,5)</f>
        <v>8.8425873779818573</v>
      </c>
      <c r="J24">
        <v>2038</v>
      </c>
      <c r="K24" s="13">
        <v>2.0091189475280231E-2</v>
      </c>
      <c r="L24" s="16">
        <f t="shared" si="4"/>
        <v>1.4526296957424454</v>
      </c>
      <c r="M24" s="13">
        <v>2.5000000000000001E-2</v>
      </c>
      <c r="N24" s="16">
        <f t="shared" si="4"/>
        <v>1.7750120516350376</v>
      </c>
      <c r="O24" s="18">
        <f t="shared" si="1"/>
        <v>0.17750120516350376</v>
      </c>
    </row>
    <row r="25" spans="1:38">
      <c r="A25" t="s">
        <v>34</v>
      </c>
      <c r="B25">
        <v>2031</v>
      </c>
      <c r="C25" s="7">
        <v>66.33</v>
      </c>
      <c r="D25" s="33">
        <v>34.549999999999997</v>
      </c>
      <c r="E25" s="7">
        <v>21.91</v>
      </c>
      <c r="F25" s="6">
        <v>0.31641142770993519</v>
      </c>
      <c r="G25" s="32">
        <f>F25/VLOOKUP(B25,$J$4:$O$27,3)</f>
        <v>0.24706099706664608</v>
      </c>
      <c r="H25" s="32">
        <f>F25/VLOOKUP(B25,$J$4:$O$27,5)</f>
        <v>0.21189363535316014</v>
      </c>
      <c r="J25">
        <v>2039</v>
      </c>
      <c r="K25" s="13">
        <v>2.014853512877884E-2</v>
      </c>
      <c r="L25" s="16">
        <f t="shared" si="4"/>
        <v>1.4818980561962194</v>
      </c>
      <c r="M25" s="13">
        <v>2.5000000000000001E-2</v>
      </c>
      <c r="N25" s="16">
        <f t="shared" si="4"/>
        <v>1.8193873529259135</v>
      </c>
      <c r="O25" s="18">
        <f t="shared" si="1"/>
        <v>0.18193873529259136</v>
      </c>
    </row>
    <row r="26" spans="1:38">
      <c r="A26" t="s">
        <v>34</v>
      </c>
      <c r="B26">
        <v>2032</v>
      </c>
      <c r="C26" s="7">
        <v>62.16</v>
      </c>
      <c r="D26" s="33">
        <v>34.549999999999997</v>
      </c>
      <c r="E26" s="7">
        <v>20.48</v>
      </c>
      <c r="F26" s="6">
        <v>0.33251914414414413</v>
      </c>
      <c r="G26" s="32">
        <f>F26/VLOOKUP(B26,$J$4:$O$27,3)</f>
        <v>0.25521433134912747</v>
      </c>
      <c r="H26" s="32">
        <f>F26/VLOOKUP(B26,$J$4:$O$27,5)</f>
        <v>0.2172493772865014</v>
      </c>
      <c r="J26">
        <v>2040</v>
      </c>
      <c r="K26" s="13">
        <v>2.0114896162994514E-2</v>
      </c>
      <c r="L26" s="16">
        <f t="shared" si="4"/>
        <v>1.5117062817207496</v>
      </c>
      <c r="M26" s="13">
        <v>2.5000000000000001E-2</v>
      </c>
      <c r="N26" s="16">
        <f t="shared" si="4"/>
        <v>1.8648720367490612</v>
      </c>
      <c r="O26" s="18">
        <f t="shared" si="1"/>
        <v>0.18648720367490612</v>
      </c>
    </row>
    <row r="27" spans="1:38">
      <c r="A27" t="s">
        <v>34</v>
      </c>
      <c r="B27">
        <v>2033</v>
      </c>
      <c r="C27" s="7">
        <v>52.65</v>
      </c>
      <c r="D27" s="33">
        <v>34.549999999999997</v>
      </c>
      <c r="E27" s="7">
        <v>17.39</v>
      </c>
      <c r="F27" s="6">
        <v>0.37488850902184229</v>
      </c>
      <c r="G27" s="32">
        <f>F27/VLOOKUP(B27,$J$4:$O$27,3)</f>
        <v>0.28280728915520376</v>
      </c>
      <c r="H27" s="32">
        <f>F27/VLOOKUP(B27,$J$4:$O$27,5)</f>
        <v>0.23895721588759314</v>
      </c>
      <c r="J27">
        <v>2041</v>
      </c>
      <c r="K27" s="13">
        <v>2.0090637783249463E-2</v>
      </c>
      <c r="L27" s="16">
        <f t="shared" si="4"/>
        <v>1.5420774250614642</v>
      </c>
      <c r="M27" s="13">
        <v>2.5000000000000001E-2</v>
      </c>
      <c r="N27" s="16">
        <f t="shared" si="4"/>
        <v>1.9114938376677877</v>
      </c>
      <c r="O27" s="18">
        <f t="shared" si="1"/>
        <v>0.19114938376677879</v>
      </c>
    </row>
    <row r="28" spans="1:38">
      <c r="A28" t="s">
        <v>34</v>
      </c>
      <c r="B28">
        <v>2034</v>
      </c>
      <c r="C28" s="7">
        <v>46.7</v>
      </c>
      <c r="D28" s="33">
        <v>34.549999999999997</v>
      </c>
      <c r="E28" s="7">
        <v>15.43</v>
      </c>
      <c r="F28" s="6">
        <v>0.40928415417558883</v>
      </c>
      <c r="G28" s="32">
        <f>F28/VLOOKUP(B28,$J$4:$O$27,3)</f>
        <v>0.30342098876094126</v>
      </c>
      <c r="H28" s="32">
        <f>F28/VLOOKUP(B28,$J$4:$O$27,5)</f>
        <v>0.25451834250444533</v>
      </c>
    </row>
    <row r="29" spans="1:38">
      <c r="A29" t="s">
        <v>34</v>
      </c>
      <c r="B29">
        <v>2035</v>
      </c>
      <c r="C29" s="7">
        <v>46.42</v>
      </c>
      <c r="D29" s="33">
        <v>34.549999999999997</v>
      </c>
      <c r="E29" s="7">
        <v>15.34</v>
      </c>
      <c r="F29" s="6">
        <v>0.41831408875484705</v>
      </c>
      <c r="G29" s="32">
        <f>F29/VLOOKUP(B29,$J$4:$O$27,3)</f>
        <v>0.30464712847769121</v>
      </c>
      <c r="H29" s="32">
        <f>F29/VLOOKUP(B29,$J$4:$O$27,5)</f>
        <v>0.25378899262715315</v>
      </c>
    </row>
    <row r="30" spans="1:38">
      <c r="A30" t="s">
        <v>34</v>
      </c>
      <c r="B30">
        <v>2036</v>
      </c>
      <c r="C30" s="7">
        <v>37.76</v>
      </c>
      <c r="D30" s="33">
        <v>34.549999999999997</v>
      </c>
      <c r="E30" s="7">
        <v>12.44</v>
      </c>
      <c r="F30" s="6">
        <v>0.4838998940677966</v>
      </c>
      <c r="G30" s="32">
        <f>F30/VLOOKUP(B30,$J$4:$O$27,3)</f>
        <v>0.34613265964453865</v>
      </c>
      <c r="H30" s="32">
        <f>F30/VLOOKUP(B30,$J$4:$O$27,5)</f>
        <v>0.28641908416152595</v>
      </c>
      <c r="M30" s="8"/>
      <c r="N30" s="8"/>
      <c r="O30" s="8"/>
      <c r="P30" s="8"/>
      <c r="Q30" s="8"/>
      <c r="R30" s="8"/>
      <c r="S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>
      <c r="A31" t="s">
        <v>34</v>
      </c>
      <c r="B31">
        <v>2037</v>
      </c>
      <c r="C31" s="7">
        <v>40.020000000000003</v>
      </c>
      <c r="D31" s="33">
        <v>34.549999999999997</v>
      </c>
      <c r="E31" s="7">
        <v>13.22</v>
      </c>
      <c r="F31" s="6">
        <v>0.46844177911044477</v>
      </c>
      <c r="G31" s="32">
        <f>F31/VLOOKUP(B31,$J$4:$O$27,3)</f>
        <v>0.3289574301373876</v>
      </c>
      <c r="H31" s="32">
        <f>F31/VLOOKUP(B31,$J$4:$O$27,5)</f>
        <v>0.27050679636001179</v>
      </c>
      <c r="V31" s="20"/>
      <c r="W31" s="20"/>
    </row>
    <row r="32" spans="1:38">
      <c r="A32" t="s">
        <v>34</v>
      </c>
      <c r="B32">
        <v>2038</v>
      </c>
      <c r="C32" s="7">
        <v>27.57</v>
      </c>
      <c r="D32" s="33">
        <v>34.549999999999997</v>
      </c>
      <c r="E32" s="7">
        <v>9.11</v>
      </c>
      <c r="F32" s="6">
        <v>0.61557344940152336</v>
      </c>
      <c r="G32" s="32">
        <f>F32/VLOOKUP(B32,$J$4:$O$27,3)</f>
        <v>0.42376488048242816</v>
      </c>
      <c r="H32" s="32">
        <f>F32/VLOOKUP(B32,$J$4:$O$27,5)</f>
        <v>0.34679958867574617</v>
      </c>
    </row>
    <row r="33" spans="1:8">
      <c r="A33" t="s">
        <v>34</v>
      </c>
      <c r="B33">
        <v>2039</v>
      </c>
      <c r="C33" s="7">
        <v>11.59</v>
      </c>
      <c r="D33" s="33">
        <v>34.549999999999997</v>
      </c>
      <c r="E33" s="7">
        <v>3.83</v>
      </c>
      <c r="F33" s="6">
        <v>1.2586522864538394</v>
      </c>
      <c r="G33" s="32">
        <f>F33/VLOOKUP(B33,$J$4:$O$27,3)</f>
        <v>0.8493514659737027</v>
      </c>
      <c r="H33" s="32">
        <f t="shared" ref="H33:H60" si="5">F33/VLOOKUP(B33,$J$4:$O$27,5)</f>
        <v>0.6918000635926661</v>
      </c>
    </row>
    <row r="34" spans="1:8">
      <c r="A34" t="s">
        <v>34</v>
      </c>
      <c r="B34">
        <v>2040</v>
      </c>
      <c r="C34" s="7">
        <v>50.47</v>
      </c>
      <c r="D34" s="33">
        <v>34.549999999999997</v>
      </c>
      <c r="E34" s="7">
        <v>16.63</v>
      </c>
      <c r="F34" s="6">
        <v>0.41326847632256791</v>
      </c>
      <c r="G34" s="32">
        <f>F34/VLOOKUP(B34,$J$4:$O$27,3)</f>
        <v>0.27337881790909235</v>
      </c>
      <c r="H34" s="32">
        <f t="shared" si="5"/>
        <v>0.2216068814260298</v>
      </c>
    </row>
    <row r="35" spans="1:8">
      <c r="A35" t="s">
        <v>34</v>
      </c>
      <c r="B35">
        <v>2041</v>
      </c>
      <c r="C35" s="7">
        <v>32.65</v>
      </c>
      <c r="D35" s="33">
        <v>34.549999999999997</v>
      </c>
      <c r="E35" s="7">
        <v>10.79</v>
      </c>
      <c r="F35" s="6">
        <v>0.55753415007656959</v>
      </c>
      <c r="G35" s="32">
        <f>F35/VLOOKUP(B35,$J$4:$O$27,3)</f>
        <v>0.36154744308921283</v>
      </c>
      <c r="H35" s="32">
        <f t="shared" si="5"/>
        <v>0.29167457361872356</v>
      </c>
    </row>
    <row r="36" spans="1:8">
      <c r="A36" t="s">
        <v>34</v>
      </c>
      <c r="B36">
        <v>2042</v>
      </c>
      <c r="C36" s="7">
        <v>20.11</v>
      </c>
      <c r="D36" s="33">
        <v>34.549999999999997</v>
      </c>
      <c r="E36" s="7">
        <v>6.64</v>
      </c>
      <c r="F36" s="6">
        <v>0.80931725509696661</v>
      </c>
      <c r="G36" s="32">
        <f>F36/VLOOKUP(B36,$J$4:$O$27,3)</f>
        <v>0.52482271119733748</v>
      </c>
      <c r="H36" s="32">
        <f t="shared" si="5"/>
        <v>0.42339516829644297</v>
      </c>
    </row>
    <row r="37" spans="1:8">
      <c r="A37" t="s">
        <v>34</v>
      </c>
      <c r="B37">
        <v>2043</v>
      </c>
      <c r="C37" s="7">
        <v>11.35</v>
      </c>
      <c r="D37" s="33">
        <v>34.549999999999997</v>
      </c>
      <c r="E37" s="7">
        <v>3.75</v>
      </c>
      <c r="F37" s="6">
        <v>1.3093726872246696</v>
      </c>
      <c r="G37" s="32">
        <f>F37/VLOOKUP(B37,$J$4:$O$27,3)</f>
        <v>0.84909659265161774</v>
      </c>
      <c r="H37" s="32">
        <f t="shared" si="5"/>
        <v>0.6849996905154736</v>
      </c>
    </row>
    <row r="38" spans="1:8">
      <c r="A38" t="s">
        <v>34</v>
      </c>
      <c r="B38">
        <v>2044</v>
      </c>
      <c r="C38" s="7">
        <v>0.73</v>
      </c>
      <c r="D38" s="33">
        <v>34.549999999999997</v>
      </c>
      <c r="E38" s="7">
        <v>0.24</v>
      </c>
      <c r="F38" s="6">
        <v>18.039589041095891</v>
      </c>
      <c r="G38" s="6">
        <f>F38/VLOOKUP(B38,$J$4:$O$27,3)</f>
        <v>11.698238199924928</v>
      </c>
      <c r="H38" s="6">
        <f t="shared" si="5"/>
        <v>9.4374298706115525</v>
      </c>
    </row>
    <row r="39" spans="1:8">
      <c r="A39" t="s">
        <v>35</v>
      </c>
      <c r="B39">
        <v>2031</v>
      </c>
      <c r="C39" s="7">
        <v>72.78</v>
      </c>
      <c r="D39" s="33">
        <v>34.549999999999997</v>
      </c>
      <c r="E39" s="7">
        <v>24.05</v>
      </c>
      <c r="F39" s="6">
        <v>0.29950851882385271</v>
      </c>
      <c r="G39" s="6">
        <f>F39/VLOOKUP(B39,$J$4:$O$27,3)</f>
        <v>0.23386283430448904</v>
      </c>
      <c r="H39" s="6">
        <f t="shared" ref="H39" si="6">F39/VLOOKUP(B39,$J$4:$O$27,5)</f>
        <v>0.2005741364405019</v>
      </c>
    </row>
    <row r="40" spans="1:8">
      <c r="A40" t="s">
        <v>35</v>
      </c>
      <c r="B40">
        <v>2032</v>
      </c>
      <c r="C40" s="7">
        <v>62.37</v>
      </c>
      <c r="D40" s="33">
        <v>34.549999999999997</v>
      </c>
      <c r="E40" s="7">
        <v>20.55</v>
      </c>
      <c r="F40" s="6">
        <v>0.3318508898508899</v>
      </c>
      <c r="G40" s="32">
        <f>F40/VLOOKUP(B40,$J$4:$O$27,3)</f>
        <v>0.25470143434566911</v>
      </c>
      <c r="H40" s="32">
        <f t="shared" si="5"/>
        <v>0.21681277737448074</v>
      </c>
    </row>
    <row r="41" spans="1:8">
      <c r="A41" t="s">
        <v>35</v>
      </c>
      <c r="B41">
        <v>2033</v>
      </c>
      <c r="C41" s="7">
        <v>47.54</v>
      </c>
      <c r="D41" s="33">
        <v>34.549999999999997</v>
      </c>
      <c r="E41" s="7">
        <v>15.71</v>
      </c>
      <c r="F41" s="6">
        <v>0.39919310054690788</v>
      </c>
      <c r="G41" s="32">
        <f>F41/VLOOKUP(B41,$J$4:$O$27,3)</f>
        <v>0.30114211531768786</v>
      </c>
      <c r="H41" s="32">
        <f t="shared" si="5"/>
        <v>0.25444917518842219</v>
      </c>
    </row>
    <row r="42" spans="1:8">
      <c r="A42" t="s">
        <v>35</v>
      </c>
      <c r="B42">
        <v>2034</v>
      </c>
      <c r="C42" s="7">
        <v>46.57</v>
      </c>
      <c r="D42" s="33">
        <v>34.549999999999997</v>
      </c>
      <c r="E42" s="7">
        <v>15.39</v>
      </c>
      <c r="F42" s="6">
        <v>0.40922718488297188</v>
      </c>
      <c r="G42" s="32">
        <f>F42/VLOOKUP(B42,$J$4:$O$27,3)</f>
        <v>0.30337875482904214</v>
      </c>
      <c r="H42" s="32">
        <f t="shared" si="5"/>
        <v>0.25448291545508955</v>
      </c>
    </row>
    <row r="43" spans="1:8">
      <c r="A43" t="s">
        <v>35</v>
      </c>
      <c r="B43">
        <v>2035</v>
      </c>
      <c r="C43" s="7">
        <v>49.09</v>
      </c>
      <c r="D43" s="33">
        <v>34.549999999999997</v>
      </c>
      <c r="E43" s="7">
        <v>16.22</v>
      </c>
      <c r="F43" s="6">
        <v>0.40283927480138509</v>
      </c>
      <c r="G43" s="32">
        <f>F43/VLOOKUP(B43,$J$4:$O$27,3)</f>
        <v>0.29337722922882431</v>
      </c>
      <c r="H43" s="32">
        <f t="shared" si="5"/>
        <v>0.24440050309281347</v>
      </c>
    </row>
    <row r="44" spans="1:8">
      <c r="A44" t="s">
        <v>35</v>
      </c>
      <c r="B44">
        <v>2036</v>
      </c>
      <c r="C44" s="7">
        <v>36.67</v>
      </c>
      <c r="D44" s="33">
        <v>34.549999999999997</v>
      </c>
      <c r="E44" s="7">
        <v>12.08</v>
      </c>
      <c r="F44" s="6">
        <v>0.49391709844559578</v>
      </c>
      <c r="G44" s="32">
        <f>F44/VLOOKUP(B44,$J$4:$O$27,3)</f>
        <v>0.35329794658920738</v>
      </c>
      <c r="H44" s="32">
        <f t="shared" si="5"/>
        <v>0.29234824128456116</v>
      </c>
    </row>
    <row r="45" spans="1:8">
      <c r="A45" t="s">
        <v>35</v>
      </c>
      <c r="B45">
        <v>2037</v>
      </c>
      <c r="C45" s="7">
        <v>39.590000000000003</v>
      </c>
      <c r="D45" s="33">
        <v>34.549999999999997</v>
      </c>
      <c r="E45" s="7">
        <v>13.08</v>
      </c>
      <c r="F45" s="6">
        <v>0.47101389239706987</v>
      </c>
      <c r="G45" s="32">
        <f>F45/VLOOKUP(B45,$J$4:$O$27,3)</f>
        <v>0.33076366479561375</v>
      </c>
      <c r="H45" s="32">
        <f t="shared" si="5"/>
        <v>0.27199209113103162</v>
      </c>
    </row>
    <row r="46" spans="1:8">
      <c r="A46" t="s">
        <v>35</v>
      </c>
      <c r="B46">
        <v>2038</v>
      </c>
      <c r="C46" s="7">
        <v>28.07</v>
      </c>
      <c r="D46" s="33">
        <v>34.549999999999997</v>
      </c>
      <c r="E46" s="7">
        <v>9.27</v>
      </c>
      <c r="F46" s="6">
        <v>0.60742964018525114</v>
      </c>
      <c r="G46" s="32">
        <f>F46/VLOOKUP(B46,$J$4:$O$27,3)</f>
        <v>0.41815862773946061</v>
      </c>
      <c r="H46" s="32">
        <f t="shared" si="5"/>
        <v>0.34221155829658867</v>
      </c>
    </row>
    <row r="47" spans="1:8">
      <c r="A47" t="s">
        <v>35</v>
      </c>
      <c r="B47">
        <v>2039</v>
      </c>
      <c r="C47" s="7">
        <v>10.69</v>
      </c>
      <c r="D47" s="33">
        <v>34.549999999999997</v>
      </c>
      <c r="E47" s="7">
        <v>3.53</v>
      </c>
      <c r="F47" s="6">
        <v>1.351068288119738</v>
      </c>
      <c r="G47" s="32">
        <f>F47/VLOOKUP(B47,$J$4:$O$27,3)</f>
        <v>0.91171473130054625</v>
      </c>
      <c r="H47" s="32">
        <f t="shared" si="5"/>
        <v>0.7425951851028143</v>
      </c>
    </row>
    <row r="48" spans="1:8">
      <c r="A48" t="s">
        <v>35</v>
      </c>
      <c r="B48">
        <v>2040</v>
      </c>
      <c r="C48" s="7">
        <v>47.9</v>
      </c>
      <c r="D48" s="33">
        <v>34.549999999999997</v>
      </c>
      <c r="E48" s="7">
        <v>15.78</v>
      </c>
      <c r="F48" s="6">
        <v>0.42706116910229647</v>
      </c>
      <c r="G48" s="32">
        <f>F48/VLOOKUP(B48,$J$4:$O$27,3)</f>
        <v>0.28250274161471367</v>
      </c>
      <c r="H48" s="32">
        <f t="shared" si="5"/>
        <v>0.22900293461784701</v>
      </c>
    </row>
    <row r="49" spans="1:8">
      <c r="A49" t="s">
        <v>35</v>
      </c>
      <c r="B49">
        <v>2041</v>
      </c>
      <c r="C49" s="7">
        <v>31.67</v>
      </c>
      <c r="D49" s="33">
        <v>34.549999999999997</v>
      </c>
      <c r="E49" s="7">
        <v>10.46</v>
      </c>
      <c r="F49" s="6">
        <v>0.56942721818755915</v>
      </c>
      <c r="G49" s="32">
        <f>F49/VLOOKUP(B49,$J$4:$O$27,3)</f>
        <v>0.36925981078081271</v>
      </c>
      <c r="H49" s="32">
        <f t="shared" si="5"/>
        <v>0.29789644463741349</v>
      </c>
    </row>
    <row r="50" spans="1:8">
      <c r="A50" t="s">
        <v>35</v>
      </c>
      <c r="B50">
        <v>2042</v>
      </c>
      <c r="C50" s="7">
        <v>20.64</v>
      </c>
      <c r="D50" s="33">
        <v>34.549999999999997</v>
      </c>
      <c r="E50" s="7">
        <v>6.82</v>
      </c>
      <c r="F50" s="6">
        <v>0.79273740310077512</v>
      </c>
      <c r="G50" s="32">
        <f>F50/VLOOKUP(B50,$J$4:$O$27,3)</f>
        <v>0.5140710772477447</v>
      </c>
      <c r="H50" s="32">
        <f t="shared" si="5"/>
        <v>0.41472140138730107</v>
      </c>
    </row>
    <row r="51" spans="1:8">
      <c r="A51" t="s">
        <v>35</v>
      </c>
      <c r="B51">
        <v>2043</v>
      </c>
      <c r="C51" s="7">
        <v>13.38</v>
      </c>
      <c r="D51" s="33">
        <v>34.549999999999997</v>
      </c>
      <c r="E51" s="7">
        <v>4.42</v>
      </c>
      <c r="F51" s="6">
        <v>1.1365366218236173</v>
      </c>
      <c r="G51" s="32">
        <f>F51/VLOOKUP(B51,$J$4:$O$27,3)</f>
        <v>0.73701657475357774</v>
      </c>
      <c r="H51" s="32">
        <f t="shared" si="5"/>
        <v>0.59458032216850087</v>
      </c>
    </row>
    <row r="52" spans="1:8">
      <c r="A52" t="s">
        <v>35</v>
      </c>
      <c r="B52">
        <v>2044</v>
      </c>
      <c r="C52" s="7">
        <v>1.42</v>
      </c>
      <c r="D52" s="33">
        <v>34.549999999999997</v>
      </c>
      <c r="E52" s="7">
        <v>0.47</v>
      </c>
      <c r="F52" s="6">
        <v>9.3537253521126775</v>
      </c>
      <c r="G52" s="32">
        <f>F52/VLOOKUP(B52,$J$4:$O$27,3)</f>
        <v>6.0656651865193192</v>
      </c>
      <c r="H52" s="32">
        <f t="shared" si="5"/>
        <v>4.8934111990259677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04D5-481F-48FF-A852-A2802C3B1F20}">
  <dimension ref="A1:AR64"/>
  <sheetViews>
    <sheetView topLeftCell="D2" workbookViewId="0">
      <pane ySplit="1" topLeftCell="A27" activePane="bottomLeft" state="frozen"/>
      <selection pane="bottomLeft" activeCell="H38" sqref="H38:H42"/>
      <selection activeCell="D2" sqref="D2"/>
    </sheetView>
  </sheetViews>
  <sheetFormatPr defaultRowHeight="15"/>
  <cols>
    <col min="1" max="3" width="0" hidden="1" customWidth="1"/>
    <col min="4" max="4" width="26.28515625" customWidth="1"/>
    <col min="6" max="6" width="9.140625" customWidth="1"/>
    <col min="7" max="7" width="9.5703125" bestFit="1" customWidth="1"/>
    <col min="8" max="20" width="9.140625" customWidth="1"/>
    <col min="21" max="21" width="10.28515625" customWidth="1"/>
    <col min="22" max="25" width="9.140625" customWidth="1"/>
    <col min="26" max="26" width="12.140625" customWidth="1"/>
    <col min="27" max="29" width="11.140625" customWidth="1"/>
    <col min="30" max="32" width="9.140625" customWidth="1"/>
    <col min="33" max="33" width="10.5703125" bestFit="1" customWidth="1"/>
    <col min="34" max="34" width="11.7109375" customWidth="1"/>
    <col min="38" max="38" width="11.28515625" customWidth="1"/>
  </cols>
  <sheetData>
    <row r="1" spans="1:44" ht="40.5" hidden="1" customHeight="1">
      <c r="D1" s="3"/>
      <c r="E1" s="3"/>
      <c r="F1" s="24" t="s">
        <v>36</v>
      </c>
      <c r="G1" s="24" t="s">
        <v>36</v>
      </c>
      <c r="H1" s="24" t="s">
        <v>36</v>
      </c>
      <c r="I1" s="24" t="s">
        <v>36</v>
      </c>
      <c r="J1" s="24" t="s">
        <v>36</v>
      </c>
      <c r="K1" s="24" t="s">
        <v>36</v>
      </c>
      <c r="L1" s="24" t="s">
        <v>36</v>
      </c>
      <c r="M1" s="24" t="s">
        <v>36</v>
      </c>
      <c r="N1" s="24" t="s">
        <v>36</v>
      </c>
      <c r="O1" s="24" t="s">
        <v>36</v>
      </c>
      <c r="P1" s="24" t="s">
        <v>36</v>
      </c>
      <c r="Q1" s="24" t="s">
        <v>36</v>
      </c>
      <c r="R1" s="24" t="s">
        <v>36</v>
      </c>
      <c r="S1" s="24" t="s">
        <v>36</v>
      </c>
      <c r="T1" s="24" t="s">
        <v>36</v>
      </c>
      <c r="U1" s="24" t="s">
        <v>36</v>
      </c>
      <c r="V1" s="24" t="s">
        <v>36</v>
      </c>
      <c r="W1" s="24" t="s">
        <v>36</v>
      </c>
      <c r="X1" s="24" t="s">
        <v>36</v>
      </c>
      <c r="Y1" s="24" t="s">
        <v>36</v>
      </c>
      <c r="Z1" s="24" t="s">
        <v>36</v>
      </c>
      <c r="AA1" s="24" t="s">
        <v>36</v>
      </c>
      <c r="AB1" s="24" t="s">
        <v>36</v>
      </c>
      <c r="AC1" s="24" t="s">
        <v>36</v>
      </c>
      <c r="AD1" s="24" t="s">
        <v>36</v>
      </c>
      <c r="AE1" s="24" t="s">
        <v>36</v>
      </c>
      <c r="AG1" s="25" t="s">
        <v>37</v>
      </c>
      <c r="AH1" s="25" t="s">
        <v>37</v>
      </c>
    </row>
    <row r="2" spans="1:44" s="21" customFormat="1" ht="60.75" customHeight="1">
      <c r="A2" s="21" t="s">
        <v>38</v>
      </c>
      <c r="B2" s="21" t="s">
        <v>39</v>
      </c>
      <c r="C2" s="21" t="s">
        <v>40</v>
      </c>
      <c r="D2" s="30" t="s">
        <v>4</v>
      </c>
      <c r="E2" s="30" t="s">
        <v>5</v>
      </c>
      <c r="F2" s="4" t="s">
        <v>41</v>
      </c>
      <c r="G2" s="31" t="s">
        <v>6</v>
      </c>
      <c r="H2" s="31" t="s">
        <v>8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48</v>
      </c>
      <c r="P2" s="4" t="s">
        <v>49</v>
      </c>
      <c r="Q2" s="4" t="s">
        <v>50</v>
      </c>
      <c r="R2" s="4" t="s">
        <v>51</v>
      </c>
      <c r="S2" s="4" t="s">
        <v>52</v>
      </c>
      <c r="T2" s="4" t="s">
        <v>53</v>
      </c>
      <c r="U2" s="4" t="s">
        <v>54</v>
      </c>
      <c r="V2" s="4" t="s">
        <v>55</v>
      </c>
      <c r="W2" s="4" t="s">
        <v>56</v>
      </c>
      <c r="X2" s="4" t="s">
        <v>57</v>
      </c>
      <c r="Y2" s="4" t="s">
        <v>58</v>
      </c>
      <c r="Z2" s="4" t="s">
        <v>59</v>
      </c>
      <c r="AA2" s="4" t="s">
        <v>60</v>
      </c>
      <c r="AB2" s="4" t="s">
        <v>61</v>
      </c>
      <c r="AC2" s="4" t="s">
        <v>62</v>
      </c>
      <c r="AD2" s="4" t="s">
        <v>63</v>
      </c>
      <c r="AE2" s="4" t="s">
        <v>64</v>
      </c>
      <c r="AF2" s="4"/>
      <c r="AG2" s="4" t="s">
        <v>65</v>
      </c>
      <c r="AH2" s="4" t="s">
        <v>66</v>
      </c>
      <c r="AI2" s="4"/>
      <c r="AJ2" s="4" t="s">
        <v>67</v>
      </c>
      <c r="AK2" s="4" t="s">
        <v>68</v>
      </c>
      <c r="AL2" s="31" t="s">
        <v>69</v>
      </c>
      <c r="AN2" s="3" t="s">
        <v>5</v>
      </c>
      <c r="AO2" s="3" t="s">
        <v>6</v>
      </c>
      <c r="AP2" s="4" t="s">
        <v>7</v>
      </c>
      <c r="AQ2" s="3" t="s">
        <v>8</v>
      </c>
      <c r="AR2" s="3" t="s">
        <v>9</v>
      </c>
    </row>
    <row r="3" spans="1:44">
      <c r="A3" t="s">
        <v>70</v>
      </c>
      <c r="B3" t="s">
        <v>71</v>
      </c>
      <c r="C3" t="s">
        <v>72</v>
      </c>
      <c r="D3" t="s">
        <v>31</v>
      </c>
      <c r="E3">
        <v>2033</v>
      </c>
      <c r="F3">
        <v>1</v>
      </c>
      <c r="G3" s="27">
        <v>3047.32</v>
      </c>
      <c r="H3" s="27">
        <v>93.23</v>
      </c>
      <c r="I3" s="27">
        <v>20447.810000000001</v>
      </c>
      <c r="J3">
        <v>3.98</v>
      </c>
      <c r="K3">
        <v>0</v>
      </c>
      <c r="L3">
        <v>0</v>
      </c>
      <c r="M3">
        <v>0</v>
      </c>
      <c r="N3">
        <v>0</v>
      </c>
      <c r="O3">
        <v>0</v>
      </c>
      <c r="P3">
        <v>0.19</v>
      </c>
      <c r="Q3">
        <v>2.74</v>
      </c>
      <c r="R3">
        <v>0</v>
      </c>
      <c r="S3">
        <v>2.74</v>
      </c>
      <c r="T3">
        <v>0</v>
      </c>
      <c r="U3" s="28">
        <v>12.49</v>
      </c>
      <c r="V3" s="27">
        <v>255312.46</v>
      </c>
      <c r="W3">
        <v>6.12</v>
      </c>
      <c r="X3" s="27">
        <v>18645.97</v>
      </c>
      <c r="Y3" s="27">
        <v>19239.919999999998</v>
      </c>
      <c r="Z3" s="27">
        <v>273958.43</v>
      </c>
      <c r="AA3">
        <v>50.28</v>
      </c>
      <c r="AB3">
        <v>50.28</v>
      </c>
      <c r="AC3" s="27">
        <v>274008.71000000002</v>
      </c>
      <c r="AD3" s="29">
        <f>Z3/G3/1000</f>
        <v>8.9901431421708256E-2</v>
      </c>
      <c r="AE3" s="29">
        <f>(Z3+Y3)/G3/1000</f>
        <v>9.621514970531482E-2</v>
      </c>
      <c r="AG3" s="27">
        <v>1019799.48</v>
      </c>
      <c r="AH3" s="27">
        <v>106671.03</v>
      </c>
      <c r="AJ3" s="26" t="e">
        <f>SUM(#REF!)/$G3/1000</f>
        <v>#REF!</v>
      </c>
      <c r="AK3" s="26">
        <f>SUM(Y3,AC3)/$G3/1000</f>
        <v>9.6231649449352225E-2</v>
      </c>
      <c r="AL3" s="26">
        <f>SUM(Y3,AC3,AH3)/$G3/1000</f>
        <v>0.13123651602063452</v>
      </c>
    </row>
    <row r="4" spans="1:44">
      <c r="A4" t="s">
        <v>70</v>
      </c>
      <c r="B4" t="s">
        <v>71</v>
      </c>
      <c r="C4" t="s">
        <v>72</v>
      </c>
      <c r="D4" t="s">
        <v>31</v>
      </c>
      <c r="E4">
        <v>2034</v>
      </c>
      <c r="F4">
        <v>1</v>
      </c>
      <c r="G4" s="27">
        <v>2969.3</v>
      </c>
      <c r="H4" s="27">
        <v>90.84</v>
      </c>
      <c r="I4" s="27">
        <v>19925.5</v>
      </c>
      <c r="J4">
        <v>4.51</v>
      </c>
      <c r="K4">
        <v>0</v>
      </c>
      <c r="L4">
        <v>0</v>
      </c>
      <c r="M4">
        <v>0</v>
      </c>
      <c r="N4">
        <v>0</v>
      </c>
      <c r="O4">
        <v>0</v>
      </c>
      <c r="P4">
        <v>9.91</v>
      </c>
      <c r="Q4">
        <v>10.29</v>
      </c>
      <c r="R4">
        <v>0</v>
      </c>
      <c r="S4">
        <v>10.29</v>
      </c>
      <c r="T4">
        <v>0</v>
      </c>
      <c r="U4" s="28">
        <v>12.93</v>
      </c>
      <c r="V4" s="27">
        <v>257579.89</v>
      </c>
      <c r="W4">
        <v>6.27</v>
      </c>
      <c r="X4" s="27">
        <v>18622.77</v>
      </c>
      <c r="Y4" s="27">
        <v>20014.68</v>
      </c>
      <c r="Z4" s="27">
        <v>276202.67</v>
      </c>
      <c r="AA4">
        <v>58.57</v>
      </c>
      <c r="AB4">
        <v>58.57</v>
      </c>
      <c r="AC4" s="27">
        <v>276261.24</v>
      </c>
      <c r="AD4" s="29">
        <f>Z4/G4/1000</f>
        <v>9.3019455763984765E-2</v>
      </c>
      <c r="AE4" s="29">
        <f>(Z4+Y4)/G4/1000</f>
        <v>9.9759993937965169E-2</v>
      </c>
      <c r="AG4" s="27">
        <v>0</v>
      </c>
      <c r="AH4" s="27">
        <v>106671.03</v>
      </c>
      <c r="AJ4" s="26" t="e">
        <f>SUM(#REF!)/$G4/1000</f>
        <v>#REF!</v>
      </c>
      <c r="AK4" s="26">
        <f>SUM(Y4,AC4)/$G4/1000</f>
        <v>9.9779719125719854E-2</v>
      </c>
      <c r="AL4" s="26">
        <f>SUM(Y4,AC4,AH4)/$G4/1000</f>
        <v>0.1357043579294783</v>
      </c>
    </row>
    <row r="5" spans="1:44">
      <c r="A5" t="s">
        <v>70</v>
      </c>
      <c r="B5" t="s">
        <v>71</v>
      </c>
      <c r="C5" t="s">
        <v>72</v>
      </c>
      <c r="D5" t="s">
        <v>31</v>
      </c>
      <c r="E5">
        <v>2035</v>
      </c>
      <c r="F5">
        <v>1</v>
      </c>
      <c r="G5" s="27">
        <v>2981.63</v>
      </c>
      <c r="H5" s="27">
        <v>91.22</v>
      </c>
      <c r="I5" s="27">
        <v>20007.349999999999</v>
      </c>
      <c r="J5">
        <v>3.71</v>
      </c>
      <c r="K5">
        <v>0</v>
      </c>
      <c r="L5">
        <v>0</v>
      </c>
      <c r="M5">
        <v>0</v>
      </c>
      <c r="N5">
        <v>0</v>
      </c>
      <c r="O5">
        <v>0</v>
      </c>
      <c r="P5">
        <v>6.55</v>
      </c>
      <c r="Q5">
        <v>10.130000000000001</v>
      </c>
      <c r="R5">
        <v>0</v>
      </c>
      <c r="S5">
        <v>10.130000000000001</v>
      </c>
      <c r="T5">
        <v>0</v>
      </c>
      <c r="U5" s="28">
        <v>13.26</v>
      </c>
      <c r="V5" s="27">
        <v>265340.13</v>
      </c>
      <c r="W5">
        <v>6.43</v>
      </c>
      <c r="X5" s="27">
        <v>19167.63</v>
      </c>
      <c r="Y5" s="27">
        <v>20821.16</v>
      </c>
      <c r="Z5" s="27">
        <v>284507.76</v>
      </c>
      <c r="AA5">
        <v>49.58</v>
      </c>
      <c r="AB5">
        <v>49.58</v>
      </c>
      <c r="AC5" s="27">
        <v>284557.34000000003</v>
      </c>
      <c r="AD5" s="29">
        <f>Z5/G5/1000</f>
        <v>9.5420209751042206E-2</v>
      </c>
      <c r="AE5" s="29">
        <f>(Z5+Y5)/G5/1000</f>
        <v>0.10240335655329467</v>
      </c>
      <c r="AG5" s="27">
        <v>0</v>
      </c>
      <c r="AH5" s="27">
        <v>106671.03</v>
      </c>
      <c r="AJ5" s="26" t="e">
        <f>SUM(#REF!)/$G5/1000</f>
        <v>#REF!</v>
      </c>
      <c r="AK5" s="26">
        <f>SUM(Y5,AC5)/$G5/1000</f>
        <v>0.10241998504173891</v>
      </c>
      <c r="AL5" s="26">
        <f>SUM(Y5,AC5,AH5)/$G5/1000</f>
        <v>0.13819606389793504</v>
      </c>
    </row>
    <row r="6" spans="1:44">
      <c r="A6" t="s">
        <v>70</v>
      </c>
      <c r="B6" t="s">
        <v>71</v>
      </c>
      <c r="C6" t="s">
        <v>72</v>
      </c>
      <c r="D6" t="s">
        <v>31</v>
      </c>
      <c r="E6">
        <v>2036</v>
      </c>
      <c r="F6">
        <v>1</v>
      </c>
      <c r="G6" s="27">
        <v>3020.13</v>
      </c>
      <c r="H6" s="27">
        <v>92.14</v>
      </c>
      <c r="I6" s="27">
        <v>20275.689999999999</v>
      </c>
      <c r="J6">
        <v>3.98</v>
      </c>
      <c r="K6">
        <v>0</v>
      </c>
      <c r="L6">
        <v>0</v>
      </c>
      <c r="M6">
        <v>0</v>
      </c>
      <c r="N6">
        <v>0</v>
      </c>
      <c r="O6">
        <v>0</v>
      </c>
      <c r="P6">
        <v>0.96</v>
      </c>
      <c r="Q6">
        <v>5.52</v>
      </c>
      <c r="R6">
        <v>0</v>
      </c>
      <c r="S6">
        <v>5.52</v>
      </c>
      <c r="T6">
        <v>0</v>
      </c>
      <c r="U6" s="28">
        <v>13.43</v>
      </c>
      <c r="V6" s="27">
        <v>272285.93</v>
      </c>
      <c r="W6">
        <v>6.59</v>
      </c>
      <c r="X6" s="27">
        <v>19900.52</v>
      </c>
      <c r="Y6" s="27">
        <v>21719.95</v>
      </c>
      <c r="Z6" s="27">
        <v>292186.45</v>
      </c>
      <c r="AA6">
        <v>53.98</v>
      </c>
      <c r="AB6">
        <v>53.98</v>
      </c>
      <c r="AC6" s="27">
        <v>292240.43</v>
      </c>
      <c r="AD6" s="29">
        <f>Z6/G6/1000</f>
        <v>9.6746315555952894E-2</v>
      </c>
      <c r="AE6" s="29">
        <f>(Z6+Y6)/G6/1000</f>
        <v>0.10393804240214825</v>
      </c>
      <c r="AG6" s="27">
        <v>0</v>
      </c>
      <c r="AH6" s="27">
        <v>106671.03</v>
      </c>
      <c r="AJ6" s="26" t="e">
        <f>SUM(#REF!)/$G6/1000</f>
        <v>#REF!</v>
      </c>
      <c r="AK6" s="26">
        <f>SUM(Y6,AC6)/$G6/1000</f>
        <v>0.10395591580494878</v>
      </c>
      <c r="AL6" s="26">
        <f>SUM(Y6,AC6,AH6)/$G6/1000</f>
        <v>0.13927592851963325</v>
      </c>
    </row>
    <row r="7" spans="1:44">
      <c r="A7" t="s">
        <v>70</v>
      </c>
      <c r="B7" t="s">
        <v>71</v>
      </c>
      <c r="C7" t="s">
        <v>72</v>
      </c>
      <c r="D7" t="s">
        <v>31</v>
      </c>
      <c r="E7">
        <v>2037</v>
      </c>
      <c r="F7">
        <v>1</v>
      </c>
      <c r="G7" s="27">
        <v>3029.18</v>
      </c>
      <c r="H7" s="27">
        <v>92.67</v>
      </c>
      <c r="I7" s="27">
        <v>20328.599999999999</v>
      </c>
      <c r="J7">
        <v>3.45</v>
      </c>
      <c r="K7">
        <v>0</v>
      </c>
      <c r="L7">
        <v>0</v>
      </c>
      <c r="M7">
        <v>0</v>
      </c>
      <c r="N7">
        <v>0</v>
      </c>
      <c r="O7">
        <v>0</v>
      </c>
      <c r="P7">
        <v>2.89</v>
      </c>
      <c r="Q7">
        <v>3.46</v>
      </c>
      <c r="R7">
        <v>0</v>
      </c>
      <c r="S7">
        <v>3.46</v>
      </c>
      <c r="T7">
        <v>0</v>
      </c>
      <c r="U7" s="28">
        <v>13.67</v>
      </c>
      <c r="V7" s="27">
        <v>277808.73</v>
      </c>
      <c r="W7">
        <v>6.75</v>
      </c>
      <c r="X7" s="27">
        <v>20459.13</v>
      </c>
      <c r="Y7" s="27">
        <v>22602.83</v>
      </c>
      <c r="Z7" s="27">
        <v>298267.86</v>
      </c>
      <c r="AA7">
        <v>47.48</v>
      </c>
      <c r="AB7">
        <v>47.48</v>
      </c>
      <c r="AC7" s="27">
        <v>298315.34999999998</v>
      </c>
      <c r="AD7" s="29">
        <f>Z7/G7/1000</f>
        <v>9.846488488633888E-2</v>
      </c>
      <c r="AE7" s="29">
        <f>(Z7+Y7)/G7/1000</f>
        <v>0.10592658409206453</v>
      </c>
      <c r="AG7" s="27">
        <v>0</v>
      </c>
      <c r="AH7" s="27">
        <v>106671.03</v>
      </c>
      <c r="AJ7" s="26" t="e">
        <f>SUM(#REF!)/$G7/1000</f>
        <v>#REF!</v>
      </c>
      <c r="AK7" s="26">
        <f>SUM(Y7,AC7)/$G7/1000</f>
        <v>0.10594226160214976</v>
      </c>
      <c r="AL7" s="26">
        <f>SUM(Y7,AC7,AH7)/$G7/1000</f>
        <v>0.14115675199228836</v>
      </c>
    </row>
    <row r="8" spans="1:44">
      <c r="A8" t="s">
        <v>70</v>
      </c>
      <c r="B8" t="s">
        <v>71</v>
      </c>
      <c r="C8" t="s">
        <v>72</v>
      </c>
      <c r="D8" t="s">
        <v>31</v>
      </c>
      <c r="E8">
        <v>2038</v>
      </c>
      <c r="F8">
        <v>1</v>
      </c>
      <c r="G8" s="27">
        <v>2990.51</v>
      </c>
      <c r="H8" s="27">
        <v>91.49</v>
      </c>
      <c r="I8" s="27">
        <v>20073.14</v>
      </c>
      <c r="J8">
        <v>4.7699999999999996</v>
      </c>
      <c r="K8">
        <v>0</v>
      </c>
      <c r="L8">
        <v>0</v>
      </c>
      <c r="M8">
        <v>0</v>
      </c>
      <c r="N8">
        <v>0</v>
      </c>
      <c r="O8">
        <v>0</v>
      </c>
      <c r="P8">
        <v>3.26</v>
      </c>
      <c r="Q8">
        <v>6.46</v>
      </c>
      <c r="R8">
        <v>0</v>
      </c>
      <c r="S8">
        <v>6.46</v>
      </c>
      <c r="T8">
        <v>0</v>
      </c>
      <c r="U8" s="28">
        <v>14.1</v>
      </c>
      <c r="V8" s="27">
        <v>282986.40999999997</v>
      </c>
      <c r="W8">
        <v>6.92</v>
      </c>
      <c r="X8" s="27">
        <v>20702.900000000001</v>
      </c>
      <c r="Y8" s="27">
        <v>23584.02</v>
      </c>
      <c r="Z8" s="27">
        <v>303689.3</v>
      </c>
      <c r="AA8">
        <v>67.959999999999994</v>
      </c>
      <c r="AB8">
        <v>67.959999999999994</v>
      </c>
      <c r="AC8" s="27">
        <v>303757.26</v>
      </c>
      <c r="AD8" s="29">
        <f>Z8/G8/1000</f>
        <v>0.10155100635008743</v>
      </c>
      <c r="AE8" s="29">
        <f>(Z8+Y8)/G8/1000</f>
        <v>0.10943729330448651</v>
      </c>
      <c r="AG8" s="27">
        <v>0</v>
      </c>
      <c r="AH8" s="27">
        <v>106671.03</v>
      </c>
      <c r="AJ8" s="26" t="e">
        <f>SUM(#REF!)/$G8/1000</f>
        <v>#REF!</v>
      </c>
      <c r="AK8" s="26">
        <f>SUM(Y8,AC8)/$G8/1000</f>
        <v>0.10946001852526827</v>
      </c>
      <c r="AL8" s="26">
        <f>SUM(Y8,AC8,AH8)/$G8/1000</f>
        <v>0.14512986413688636</v>
      </c>
    </row>
    <row r="9" spans="1:44">
      <c r="A9" t="s">
        <v>70</v>
      </c>
      <c r="B9" t="s">
        <v>71</v>
      </c>
      <c r="C9" t="s">
        <v>72</v>
      </c>
      <c r="D9" t="s">
        <v>31</v>
      </c>
      <c r="E9">
        <v>2039</v>
      </c>
      <c r="F9">
        <v>1</v>
      </c>
      <c r="G9" s="27">
        <v>2887.87</v>
      </c>
      <c r="H9" s="27">
        <v>88.35</v>
      </c>
      <c r="I9" s="27">
        <v>19393.88</v>
      </c>
      <c r="J9">
        <v>11.66</v>
      </c>
      <c r="K9">
        <v>0</v>
      </c>
      <c r="L9">
        <v>0</v>
      </c>
      <c r="M9">
        <v>0</v>
      </c>
      <c r="N9">
        <v>0</v>
      </c>
      <c r="O9">
        <v>0</v>
      </c>
      <c r="P9">
        <v>4.88</v>
      </c>
      <c r="Q9">
        <v>7.39</v>
      </c>
      <c r="R9">
        <v>0.16</v>
      </c>
      <c r="S9">
        <v>7.39</v>
      </c>
      <c r="T9">
        <v>0</v>
      </c>
      <c r="U9" s="28">
        <v>14.06</v>
      </c>
      <c r="V9" s="27">
        <v>272629.61</v>
      </c>
      <c r="W9">
        <v>7.1</v>
      </c>
      <c r="X9" s="27">
        <v>20492.16</v>
      </c>
      <c r="Y9" s="27">
        <v>24611.23</v>
      </c>
      <c r="Z9" s="27">
        <v>293121.77</v>
      </c>
      <c r="AA9">
        <v>170.37</v>
      </c>
      <c r="AB9">
        <v>170.37</v>
      </c>
      <c r="AC9" s="27">
        <v>293292.14</v>
      </c>
      <c r="AD9" s="29">
        <f>Z9/G9/1000</f>
        <v>0.10150102670826597</v>
      </c>
      <c r="AE9" s="29">
        <f>(Z9+Y9)/G9/1000</f>
        <v>0.11002330437311929</v>
      </c>
      <c r="AG9" s="27">
        <v>0</v>
      </c>
      <c r="AH9" s="27">
        <v>106671.03</v>
      </c>
      <c r="AJ9" s="26" t="e">
        <f>SUM(#REF!)/$G9/1000</f>
        <v>#REF!</v>
      </c>
      <c r="AK9" s="26">
        <f>SUM(Y9,AC9)/$G9/1000</f>
        <v>0.11008229941098457</v>
      </c>
      <c r="AL9" s="26">
        <f>SUM(Y9,AC9,AH9)/$G9/1000</f>
        <v>0.1470199143313238</v>
      </c>
    </row>
    <row r="10" spans="1:44">
      <c r="A10" t="s">
        <v>73</v>
      </c>
      <c r="B10" t="s">
        <v>71</v>
      </c>
      <c r="C10" t="s">
        <v>72</v>
      </c>
      <c r="D10" t="s">
        <v>32</v>
      </c>
      <c r="E10">
        <v>2031</v>
      </c>
      <c r="F10">
        <v>1</v>
      </c>
      <c r="G10" s="7">
        <v>41.28</v>
      </c>
      <c r="H10" s="7">
        <v>13.64</v>
      </c>
      <c r="I10" s="7">
        <v>419.52</v>
      </c>
      <c r="J10">
        <v>1.56</v>
      </c>
      <c r="K10">
        <v>0</v>
      </c>
      <c r="L10">
        <v>0</v>
      </c>
      <c r="M10">
        <v>0</v>
      </c>
      <c r="N10">
        <v>0</v>
      </c>
      <c r="O10">
        <v>0</v>
      </c>
      <c r="P10">
        <v>0.98</v>
      </c>
      <c r="Q10">
        <v>0.17</v>
      </c>
      <c r="R10">
        <v>0.03</v>
      </c>
      <c r="S10">
        <v>0.17</v>
      </c>
      <c r="T10">
        <v>0</v>
      </c>
      <c r="U10" s="22">
        <v>12.33</v>
      </c>
      <c r="V10" s="7">
        <v>5170.82</v>
      </c>
      <c r="W10">
        <v>9.9700000000000006</v>
      </c>
      <c r="X10" s="7">
        <v>411.4</v>
      </c>
      <c r="Y10" s="7">
        <v>1781.52</v>
      </c>
      <c r="Z10" s="7">
        <v>5582.21</v>
      </c>
      <c r="AA10">
        <v>19.32</v>
      </c>
      <c r="AB10">
        <v>19.32</v>
      </c>
      <c r="AC10" s="7">
        <v>5601.53</v>
      </c>
      <c r="AD10" s="23">
        <f>Z10/G10/1000</f>
        <v>0.13522795542635657</v>
      </c>
      <c r="AE10" s="23">
        <f>(Z10+Y10)/G10/1000</f>
        <v>0.1783849321705426</v>
      </c>
      <c r="AG10" s="7">
        <v>102589.07</v>
      </c>
      <c r="AH10" s="7">
        <v>10730.82</v>
      </c>
      <c r="AJ10" s="26" t="e">
        <f>SUM(#REF!)/$G10/1000</f>
        <v>#REF!</v>
      </c>
      <c r="AK10" s="26">
        <f>SUM(Y10,AC10)/$G10/1000</f>
        <v>0.17885295542635657</v>
      </c>
      <c r="AL10" s="26">
        <f>SUM(Y10,AC10,AH10)/$G10/1000</f>
        <v>0.43880499031007747</v>
      </c>
    </row>
    <row r="11" spans="1:44">
      <c r="A11" t="s">
        <v>73</v>
      </c>
      <c r="B11" t="s">
        <v>71</v>
      </c>
      <c r="C11" t="s">
        <v>72</v>
      </c>
      <c r="D11" t="s">
        <v>32</v>
      </c>
      <c r="E11">
        <v>2032</v>
      </c>
      <c r="F11">
        <v>1</v>
      </c>
      <c r="G11" s="7">
        <v>36.729999999999997</v>
      </c>
      <c r="H11" s="7">
        <v>12.1</v>
      </c>
      <c r="I11" s="7">
        <v>372.3</v>
      </c>
      <c r="J11">
        <v>1.35</v>
      </c>
      <c r="K11">
        <v>0</v>
      </c>
      <c r="L11">
        <v>0</v>
      </c>
      <c r="M11">
        <v>0</v>
      </c>
      <c r="N11">
        <v>0</v>
      </c>
      <c r="O11">
        <v>0</v>
      </c>
      <c r="P11">
        <v>0.36</v>
      </c>
      <c r="Q11">
        <v>0.32</v>
      </c>
      <c r="R11">
        <v>0</v>
      </c>
      <c r="S11">
        <v>0.32</v>
      </c>
      <c r="T11">
        <v>0</v>
      </c>
      <c r="U11" s="22">
        <v>12.86</v>
      </c>
      <c r="V11" s="7">
        <v>4788.28</v>
      </c>
      <c r="W11">
        <v>10.220000000000001</v>
      </c>
      <c r="X11" s="7">
        <v>375.18</v>
      </c>
      <c r="Y11" s="7">
        <v>1725.06</v>
      </c>
      <c r="Z11" s="7">
        <v>5163.46</v>
      </c>
      <c r="AA11">
        <v>17.29</v>
      </c>
      <c r="AB11">
        <v>17.29</v>
      </c>
      <c r="AC11" s="7">
        <v>5180.75</v>
      </c>
      <c r="AD11" s="23">
        <f>Z11/G11/1000</f>
        <v>0.14057881840457392</v>
      </c>
      <c r="AE11" s="23">
        <f>(Z11+Y11)/G11/1000</f>
        <v>0.18754478627824669</v>
      </c>
      <c r="AG11" s="7">
        <v>0</v>
      </c>
      <c r="AH11" s="7">
        <v>10730.82</v>
      </c>
      <c r="AJ11" s="26" t="e">
        <f>SUM(#REF!)/$G11/1000</f>
        <v>#REF!</v>
      </c>
      <c r="AK11" s="26">
        <f>SUM(Y11,AC11)/$G11/1000</f>
        <v>0.18801551864960525</v>
      </c>
      <c r="AL11" s="26">
        <f>SUM(Y11,AC11,AH11)/$G11/1000</f>
        <v>0.48016961611761499</v>
      </c>
    </row>
    <row r="12" spans="1:44">
      <c r="A12" t="s">
        <v>73</v>
      </c>
      <c r="B12" t="s">
        <v>71</v>
      </c>
      <c r="C12" t="s">
        <v>72</v>
      </c>
      <c r="D12" t="s">
        <v>32</v>
      </c>
      <c r="E12">
        <v>2033</v>
      </c>
      <c r="F12">
        <v>1</v>
      </c>
      <c r="G12" s="7">
        <v>27.41</v>
      </c>
      <c r="H12" s="7">
        <v>9.06</v>
      </c>
      <c r="I12" s="7">
        <v>279.88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0.79</v>
      </c>
      <c r="Q12">
        <v>0.2</v>
      </c>
      <c r="R12">
        <v>0</v>
      </c>
      <c r="S12">
        <v>0.2</v>
      </c>
      <c r="T12">
        <v>0</v>
      </c>
      <c r="U12" s="22">
        <v>13.07</v>
      </c>
      <c r="V12" s="7">
        <v>3658.82</v>
      </c>
      <c r="W12">
        <v>10.47</v>
      </c>
      <c r="X12" s="7">
        <v>286.99</v>
      </c>
      <c r="Y12" s="7">
        <v>1753.18</v>
      </c>
      <c r="Z12" s="7">
        <v>3945.81</v>
      </c>
      <c r="AA12">
        <v>13.29</v>
      </c>
      <c r="AB12">
        <v>13.29</v>
      </c>
      <c r="AC12" s="7">
        <v>3959.09</v>
      </c>
      <c r="AD12" s="23">
        <f>Z12/G12/1000</f>
        <v>0.14395512586647208</v>
      </c>
      <c r="AE12" s="23">
        <f>(Z12+Y12)/G12/1000</f>
        <v>0.20791645384896024</v>
      </c>
      <c r="AG12" s="7">
        <v>0</v>
      </c>
      <c r="AH12" s="7">
        <v>10730.82</v>
      </c>
      <c r="AJ12" s="26" t="e">
        <f>SUM(#REF!)/$G12/1000</f>
        <v>#REF!</v>
      </c>
      <c r="AK12" s="26">
        <f>SUM(Y12,AC12)/$G12/1000</f>
        <v>0.20840094855892011</v>
      </c>
      <c r="AL12" s="26">
        <f>SUM(Y12,AC12,AH12)/$G12/1000</f>
        <v>0.59989383436701937</v>
      </c>
    </row>
    <row r="13" spans="1:44">
      <c r="A13" t="s">
        <v>73</v>
      </c>
      <c r="B13" t="s">
        <v>71</v>
      </c>
      <c r="C13" t="s">
        <v>72</v>
      </c>
      <c r="D13" t="s">
        <v>32</v>
      </c>
      <c r="E13">
        <v>2034</v>
      </c>
      <c r="F13">
        <v>1</v>
      </c>
      <c r="G13" s="7">
        <v>26.07</v>
      </c>
      <c r="H13" s="7">
        <v>8.61</v>
      </c>
      <c r="I13" s="7">
        <v>265.20999999999998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0.57999999999999996</v>
      </c>
      <c r="Q13">
        <v>0.15</v>
      </c>
      <c r="R13">
        <v>0</v>
      </c>
      <c r="S13">
        <v>0.15</v>
      </c>
      <c r="T13">
        <v>0</v>
      </c>
      <c r="U13" s="22">
        <v>13.47</v>
      </c>
      <c r="V13" s="7">
        <v>3571.13</v>
      </c>
      <c r="W13">
        <v>10.73</v>
      </c>
      <c r="X13" s="7">
        <v>279.82</v>
      </c>
      <c r="Y13" s="7">
        <v>1797.01</v>
      </c>
      <c r="Z13" s="7">
        <v>3850.95</v>
      </c>
      <c r="AA13">
        <v>13.47</v>
      </c>
      <c r="AB13">
        <v>13.47</v>
      </c>
      <c r="AC13" s="7">
        <v>3864.42</v>
      </c>
      <c r="AD13" s="23">
        <f>Z13/G13/1000</f>
        <v>0.14771576524741081</v>
      </c>
      <c r="AE13" s="23">
        <f>(Z13+Y13)/G13/1000</f>
        <v>0.21664595320291521</v>
      </c>
      <c r="AG13" s="7">
        <v>0</v>
      </c>
      <c r="AH13" s="7">
        <v>10730.82</v>
      </c>
      <c r="AJ13" s="26" t="e">
        <f>SUM(#REF!)/$G13/1000</f>
        <v>#REF!</v>
      </c>
      <c r="AK13" s="26">
        <f>SUM(Y13,AC13)/$G13/1000</f>
        <v>0.21716263904871499</v>
      </c>
      <c r="AL13" s="26">
        <f>SUM(Y13,AC13,AH13)/$G13/1000</f>
        <v>0.62877828922132717</v>
      </c>
    </row>
    <row r="14" spans="1:44">
      <c r="A14" t="s">
        <v>73</v>
      </c>
      <c r="B14" t="s">
        <v>71</v>
      </c>
      <c r="C14" t="s">
        <v>72</v>
      </c>
      <c r="D14" t="s">
        <v>32</v>
      </c>
      <c r="E14">
        <v>2035</v>
      </c>
      <c r="F14">
        <v>1</v>
      </c>
      <c r="G14" s="7">
        <v>31.47</v>
      </c>
      <c r="H14" s="7">
        <v>10.4</v>
      </c>
      <c r="I14" s="7">
        <v>321.45</v>
      </c>
      <c r="J14">
        <v>1.1200000000000001</v>
      </c>
      <c r="K14">
        <v>0</v>
      </c>
      <c r="L14">
        <v>0</v>
      </c>
      <c r="M14">
        <v>0</v>
      </c>
      <c r="N14">
        <v>0</v>
      </c>
      <c r="O14">
        <v>0</v>
      </c>
      <c r="P14">
        <v>0.81</v>
      </c>
      <c r="Q14">
        <v>0.26</v>
      </c>
      <c r="R14">
        <v>0</v>
      </c>
      <c r="S14">
        <v>0.26</v>
      </c>
      <c r="T14">
        <v>0</v>
      </c>
      <c r="U14" s="22">
        <v>14.04</v>
      </c>
      <c r="V14" s="7">
        <v>4514.58</v>
      </c>
      <c r="W14">
        <v>11</v>
      </c>
      <c r="X14" s="7">
        <v>346.18</v>
      </c>
      <c r="Y14" s="7">
        <v>1841.94</v>
      </c>
      <c r="Z14" s="7">
        <v>4860.76</v>
      </c>
      <c r="AA14">
        <v>15.75</v>
      </c>
      <c r="AB14">
        <v>15.75</v>
      </c>
      <c r="AC14" s="7">
        <v>4876.51</v>
      </c>
      <c r="AD14" s="23">
        <f>Z14/G14/1000</f>
        <v>0.15445694312043215</v>
      </c>
      <c r="AE14" s="23">
        <f>(Z14+Y14)/G14/1000</f>
        <v>0.21298697171909758</v>
      </c>
      <c r="AG14" s="7">
        <v>0</v>
      </c>
      <c r="AH14" s="7">
        <v>10730.82</v>
      </c>
      <c r="AJ14" s="26" t="e">
        <f>SUM(#REF!)/$G14/1000</f>
        <v>#REF!</v>
      </c>
      <c r="AK14" s="26">
        <f>SUM(Y14,AC14)/$G14/1000</f>
        <v>0.21348744836352085</v>
      </c>
      <c r="AL14" s="26">
        <f>SUM(Y14,AC14,AH14)/$G14/1000</f>
        <v>0.55447314903082301</v>
      </c>
    </row>
    <row r="15" spans="1:44">
      <c r="A15" t="s">
        <v>73</v>
      </c>
      <c r="B15" t="s">
        <v>71</v>
      </c>
      <c r="C15" t="s">
        <v>72</v>
      </c>
      <c r="D15" t="s">
        <v>32</v>
      </c>
      <c r="E15">
        <v>2036</v>
      </c>
      <c r="F15">
        <v>1</v>
      </c>
      <c r="G15" s="7">
        <v>25.09</v>
      </c>
      <c r="H15" s="7">
        <v>8.27</v>
      </c>
      <c r="I15" s="7">
        <v>257.08999999999997</v>
      </c>
      <c r="J15">
        <v>0.93</v>
      </c>
      <c r="K15">
        <v>0</v>
      </c>
      <c r="L15">
        <v>0</v>
      </c>
      <c r="M15">
        <v>0</v>
      </c>
      <c r="N15">
        <v>0</v>
      </c>
      <c r="O15">
        <v>0</v>
      </c>
      <c r="P15">
        <v>0.67</v>
      </c>
      <c r="Q15">
        <v>0.24</v>
      </c>
      <c r="R15">
        <v>0</v>
      </c>
      <c r="S15">
        <v>0.24</v>
      </c>
      <c r="T15">
        <v>0</v>
      </c>
      <c r="U15" s="22">
        <v>14.24</v>
      </c>
      <c r="V15" s="7">
        <v>3661.54</v>
      </c>
      <c r="W15">
        <v>11.28</v>
      </c>
      <c r="X15" s="7">
        <v>282.89999999999998</v>
      </c>
      <c r="Y15" s="7">
        <v>1893.16</v>
      </c>
      <c r="Z15" s="7">
        <v>3944.44</v>
      </c>
      <c r="AA15">
        <v>13.3</v>
      </c>
      <c r="AB15">
        <v>13.3</v>
      </c>
      <c r="AC15" s="7">
        <v>3957.74</v>
      </c>
      <c r="AD15" s="23">
        <f>Z15/G15/1000</f>
        <v>0.15721163810282981</v>
      </c>
      <c r="AE15" s="23">
        <f>(Z15+Y15)/G15/1000</f>
        <v>0.23266640095655641</v>
      </c>
      <c r="AG15" s="7">
        <v>0</v>
      </c>
      <c r="AH15" s="7">
        <v>10730.82</v>
      </c>
      <c r="AJ15" s="26" t="e">
        <f>SUM(#REF!)/$G15/1000</f>
        <v>#REF!</v>
      </c>
      <c r="AK15" s="26">
        <f>SUM(Y15,AC15)/$G15/1000</f>
        <v>0.23319649262654443</v>
      </c>
      <c r="AL15" s="26">
        <f>SUM(Y15,AC15,AH15)/$G15/1000</f>
        <v>0.66088959744918307</v>
      </c>
    </row>
    <row r="16" spans="1:44">
      <c r="A16" t="s">
        <v>73</v>
      </c>
      <c r="B16" t="s">
        <v>71</v>
      </c>
      <c r="C16" t="s">
        <v>72</v>
      </c>
      <c r="D16" t="s">
        <v>32</v>
      </c>
      <c r="E16">
        <v>2037</v>
      </c>
      <c r="F16">
        <v>1</v>
      </c>
      <c r="G16" s="7">
        <v>20.5</v>
      </c>
      <c r="H16" s="7">
        <v>6.77</v>
      </c>
      <c r="I16" s="7">
        <v>212.04</v>
      </c>
      <c r="J16">
        <v>0.7</v>
      </c>
      <c r="K16">
        <v>0</v>
      </c>
      <c r="L16">
        <v>0</v>
      </c>
      <c r="M16">
        <v>0</v>
      </c>
      <c r="N16">
        <v>0</v>
      </c>
      <c r="O16">
        <v>0</v>
      </c>
      <c r="P16">
        <v>1.18</v>
      </c>
      <c r="Q16">
        <v>0.14000000000000001</v>
      </c>
      <c r="R16">
        <v>0</v>
      </c>
      <c r="S16">
        <v>0.14000000000000001</v>
      </c>
      <c r="T16">
        <v>0</v>
      </c>
      <c r="U16" s="22">
        <v>14.4</v>
      </c>
      <c r="V16" s="7">
        <v>3052.64</v>
      </c>
      <c r="W16">
        <v>11.56</v>
      </c>
      <c r="X16" s="7">
        <v>236.96</v>
      </c>
      <c r="Y16" s="7">
        <v>1935.18</v>
      </c>
      <c r="Z16" s="7">
        <v>3289.6</v>
      </c>
      <c r="AA16">
        <v>10.1</v>
      </c>
      <c r="AB16">
        <v>10.1</v>
      </c>
      <c r="AC16" s="7">
        <v>3299.7</v>
      </c>
      <c r="AD16" s="23">
        <f>Z16/G16/1000</f>
        <v>0.16046829268292684</v>
      </c>
      <c r="AE16" s="23">
        <f>(Z16+Y16)/G16/1000</f>
        <v>0.25486731707317073</v>
      </c>
      <c r="AG16" s="7">
        <v>0</v>
      </c>
      <c r="AH16" s="7">
        <v>10730.82</v>
      </c>
      <c r="AJ16" s="26" t="e">
        <f>SUM(#REF!)/$G16/1000</f>
        <v>#REF!</v>
      </c>
      <c r="AK16" s="26">
        <f>SUM(Y16,AC16)/$G16/1000</f>
        <v>0.25536000000000003</v>
      </c>
      <c r="AL16" s="26">
        <f>SUM(Y16,AC16,AH16)/$G16/1000</f>
        <v>0.77881463414634156</v>
      </c>
    </row>
    <row r="17" spans="1:38">
      <c r="A17" t="s">
        <v>73</v>
      </c>
      <c r="B17" t="s">
        <v>71</v>
      </c>
      <c r="C17" t="s">
        <v>72</v>
      </c>
      <c r="D17" t="s">
        <v>32</v>
      </c>
      <c r="E17">
        <v>2038</v>
      </c>
      <c r="F17">
        <v>1</v>
      </c>
      <c r="G17" s="7">
        <v>21.83</v>
      </c>
      <c r="H17" s="7">
        <v>7.21</v>
      </c>
      <c r="I17" s="7">
        <v>221.53</v>
      </c>
      <c r="J17">
        <v>0.84</v>
      </c>
      <c r="K17">
        <v>0</v>
      </c>
      <c r="L17">
        <v>0</v>
      </c>
      <c r="M17">
        <v>0</v>
      </c>
      <c r="N17">
        <v>0</v>
      </c>
      <c r="O17">
        <v>0</v>
      </c>
      <c r="P17">
        <v>0.33</v>
      </c>
      <c r="Q17">
        <v>0.22</v>
      </c>
      <c r="R17">
        <v>0</v>
      </c>
      <c r="S17">
        <v>0.22</v>
      </c>
      <c r="T17">
        <v>0</v>
      </c>
      <c r="U17" s="22">
        <v>14.89</v>
      </c>
      <c r="V17" s="7">
        <v>3299.13</v>
      </c>
      <c r="W17">
        <v>11.85</v>
      </c>
      <c r="X17" s="7">
        <v>258.57</v>
      </c>
      <c r="Y17" s="7">
        <v>1983.56</v>
      </c>
      <c r="Z17" s="7">
        <v>3557.69</v>
      </c>
      <c r="AA17">
        <v>12.44</v>
      </c>
      <c r="AB17">
        <v>12.44</v>
      </c>
      <c r="AC17" s="7">
        <v>3570.13</v>
      </c>
      <c r="AD17" s="23">
        <f>Z17/G17/1000</f>
        <v>0.16297251488776915</v>
      </c>
      <c r="AE17" s="23">
        <f>(Z17+Y17)/G17/1000</f>
        <v>0.25383646358222633</v>
      </c>
      <c r="AG17" s="7">
        <v>0</v>
      </c>
      <c r="AH17" s="7">
        <v>10730.82</v>
      </c>
      <c r="AJ17" s="26" t="e">
        <f>SUM(#REF!)/$G17/1000</f>
        <v>#REF!</v>
      </c>
      <c r="AK17" s="26">
        <f>SUM(Y17,AC17)/$G17/1000</f>
        <v>0.25440632157581311</v>
      </c>
      <c r="AL17" s="26">
        <f>SUM(Y17,AC17,AH17)/$G17/1000</f>
        <v>0.74596930829134223</v>
      </c>
    </row>
    <row r="18" spans="1:38">
      <c r="A18" t="s">
        <v>73</v>
      </c>
      <c r="B18" t="s">
        <v>71</v>
      </c>
      <c r="C18" t="s">
        <v>72</v>
      </c>
      <c r="D18" t="s">
        <v>32</v>
      </c>
      <c r="E18">
        <v>2039</v>
      </c>
      <c r="F18">
        <v>1</v>
      </c>
      <c r="G18" s="7">
        <v>8.1300000000000008</v>
      </c>
      <c r="H18" s="7">
        <v>2.69</v>
      </c>
      <c r="I18" s="7">
        <v>83.01</v>
      </c>
      <c r="J18">
        <v>0.49</v>
      </c>
      <c r="K18">
        <v>0</v>
      </c>
      <c r="L18">
        <v>0</v>
      </c>
      <c r="M18">
        <v>0</v>
      </c>
      <c r="N18">
        <v>0</v>
      </c>
      <c r="O18">
        <v>0</v>
      </c>
      <c r="P18">
        <v>0.27</v>
      </c>
      <c r="Q18">
        <v>0.1</v>
      </c>
      <c r="R18">
        <v>0</v>
      </c>
      <c r="S18">
        <v>0.1</v>
      </c>
      <c r="T18">
        <v>0</v>
      </c>
      <c r="U18" s="22">
        <v>14.95</v>
      </c>
      <c r="V18" s="7">
        <v>1240.99</v>
      </c>
      <c r="W18">
        <v>12.14</v>
      </c>
      <c r="X18" s="7">
        <v>98.69</v>
      </c>
      <c r="Y18" s="7">
        <v>2033.15</v>
      </c>
      <c r="Z18" s="7">
        <v>1339.69</v>
      </c>
      <c r="AA18">
        <v>7.39</v>
      </c>
      <c r="AB18">
        <v>7.39</v>
      </c>
      <c r="AC18" s="7">
        <v>1347.08</v>
      </c>
      <c r="AD18" s="23">
        <f>Z18/G18/1000</f>
        <v>0.16478351783517833</v>
      </c>
      <c r="AE18" s="23">
        <f>(Z18+Y18)/G18/1000</f>
        <v>0.41486346863468632</v>
      </c>
      <c r="AG18" s="7">
        <v>0</v>
      </c>
      <c r="AH18" s="7">
        <v>10730.82</v>
      </c>
      <c r="AJ18" s="26" t="e">
        <f>SUM(#REF!)/$G18/1000</f>
        <v>#REF!</v>
      </c>
      <c r="AK18" s="26">
        <f>SUM(Y18,AC18)/$G18/1000</f>
        <v>0.41577244772447719</v>
      </c>
      <c r="AL18" s="26">
        <f>SUM(Y18,AC18,AH18)/$G18/1000</f>
        <v>1.7356765067650675</v>
      </c>
    </row>
    <row r="19" spans="1:38">
      <c r="A19" t="s">
        <v>73</v>
      </c>
      <c r="B19" t="s">
        <v>71</v>
      </c>
      <c r="C19" t="s">
        <v>72</v>
      </c>
      <c r="D19" t="s">
        <v>32</v>
      </c>
      <c r="E19">
        <v>2040</v>
      </c>
      <c r="F19">
        <v>1</v>
      </c>
      <c r="G19" s="7">
        <v>31.96</v>
      </c>
      <c r="H19" s="7">
        <v>10.53</v>
      </c>
      <c r="I19" s="7">
        <v>328.51</v>
      </c>
      <c r="J19">
        <v>1.03</v>
      </c>
      <c r="K19">
        <v>0</v>
      </c>
      <c r="L19">
        <v>0</v>
      </c>
      <c r="M19">
        <v>0</v>
      </c>
      <c r="N19">
        <v>0</v>
      </c>
      <c r="O19">
        <v>0</v>
      </c>
      <c r="P19">
        <v>1.65</v>
      </c>
      <c r="Q19">
        <v>0.38</v>
      </c>
      <c r="R19">
        <v>0</v>
      </c>
      <c r="S19">
        <v>0.38</v>
      </c>
      <c r="T19">
        <v>0</v>
      </c>
      <c r="U19" s="22">
        <v>15.08</v>
      </c>
      <c r="V19" s="7">
        <v>4954.6400000000003</v>
      </c>
      <c r="W19">
        <v>12.45</v>
      </c>
      <c r="X19" s="7">
        <v>397.84</v>
      </c>
      <c r="Y19" s="7">
        <v>2089.69</v>
      </c>
      <c r="Z19" s="7">
        <v>5352.48</v>
      </c>
      <c r="AA19">
        <v>15.52</v>
      </c>
      <c r="AB19">
        <v>15.52</v>
      </c>
      <c r="AC19" s="7">
        <v>5368</v>
      </c>
      <c r="AD19" s="23">
        <f>Z19/G19/1000</f>
        <v>0.16747434292866081</v>
      </c>
      <c r="AE19" s="23">
        <f>(Z19+Y19)/G19/1000</f>
        <v>0.23285888610763453</v>
      </c>
      <c r="AG19" s="7">
        <v>0</v>
      </c>
      <c r="AH19" s="7">
        <v>10730.82</v>
      </c>
      <c r="AJ19" s="26" t="e">
        <f>SUM(#REF!)/$G19/1000</f>
        <v>#REF!</v>
      </c>
      <c r="AK19" s="26">
        <f>SUM(Y19,AC19)/$G19/1000</f>
        <v>0.23334449311639552</v>
      </c>
      <c r="AL19" s="26">
        <f>SUM(Y19,AC19,AH19)/$G19/1000</f>
        <v>0.56910231539424283</v>
      </c>
    </row>
    <row r="20" spans="1:38">
      <c r="A20" t="s">
        <v>73</v>
      </c>
      <c r="B20" t="s">
        <v>71</v>
      </c>
      <c r="C20" t="s">
        <v>72</v>
      </c>
      <c r="D20" t="s">
        <v>32</v>
      </c>
      <c r="E20">
        <v>2041</v>
      </c>
      <c r="F20">
        <v>1</v>
      </c>
      <c r="G20" s="7">
        <v>24.22</v>
      </c>
      <c r="H20" s="7">
        <v>8</v>
      </c>
      <c r="I20" s="7">
        <v>245.85</v>
      </c>
      <c r="J20">
        <v>0.89</v>
      </c>
      <c r="K20">
        <v>0</v>
      </c>
      <c r="L20">
        <v>0</v>
      </c>
      <c r="M20">
        <v>0</v>
      </c>
      <c r="N20">
        <v>0</v>
      </c>
      <c r="O20">
        <v>0</v>
      </c>
      <c r="P20">
        <v>0.28999999999999998</v>
      </c>
      <c r="Q20">
        <v>0.39</v>
      </c>
      <c r="R20">
        <v>0</v>
      </c>
      <c r="S20">
        <v>0.39</v>
      </c>
      <c r="T20">
        <v>0</v>
      </c>
      <c r="U20" s="22">
        <v>15.58</v>
      </c>
      <c r="V20" s="7">
        <v>3829.6</v>
      </c>
      <c r="W20">
        <v>12.76</v>
      </c>
      <c r="X20" s="7">
        <v>309.02</v>
      </c>
      <c r="Y20" s="7">
        <v>2136.08</v>
      </c>
      <c r="Z20" s="7">
        <v>4138.62</v>
      </c>
      <c r="AA20">
        <v>14.04</v>
      </c>
      <c r="AB20">
        <v>14.04</v>
      </c>
      <c r="AC20" s="7">
        <v>4152.67</v>
      </c>
      <c r="AD20" s="23">
        <f>Z20/G20/1000</f>
        <v>0.17087613542526839</v>
      </c>
      <c r="AE20" s="23">
        <f>(Z20+Y20)/G20/1000</f>
        <v>0.2590710156895128</v>
      </c>
      <c r="AG20" s="7">
        <v>0</v>
      </c>
      <c r="AH20" s="7">
        <v>10730.82</v>
      </c>
      <c r="AJ20" s="26" t="e">
        <f>SUM(#REF!)/$G20/1000</f>
        <v>#REF!</v>
      </c>
      <c r="AK20" s="26">
        <f>SUM(Y20,AC20)/$G20/1000</f>
        <v>0.25965111478117264</v>
      </c>
      <c r="AL20" s="26">
        <f>SUM(Y20,AC20,AH20)/$G20/1000</f>
        <v>0.70270726672171757</v>
      </c>
    </row>
    <row r="21" spans="1:38">
      <c r="A21" t="s">
        <v>73</v>
      </c>
      <c r="B21" t="s">
        <v>71</v>
      </c>
      <c r="C21" t="s">
        <v>72</v>
      </c>
      <c r="D21" t="s">
        <v>32</v>
      </c>
      <c r="E21">
        <v>2042</v>
      </c>
      <c r="F21">
        <v>1</v>
      </c>
      <c r="G21" s="7">
        <v>14.57</v>
      </c>
      <c r="H21" s="7">
        <v>4.8099999999999996</v>
      </c>
      <c r="I21" s="7">
        <v>150.61000000000001</v>
      </c>
      <c r="J21">
        <v>0.82</v>
      </c>
      <c r="K21">
        <v>0</v>
      </c>
      <c r="L21">
        <v>0</v>
      </c>
      <c r="M21">
        <v>0</v>
      </c>
      <c r="N21">
        <v>0</v>
      </c>
      <c r="O21">
        <v>0</v>
      </c>
      <c r="P21">
        <v>1.01</v>
      </c>
      <c r="Q21">
        <v>0.25</v>
      </c>
      <c r="R21">
        <v>0</v>
      </c>
      <c r="S21">
        <v>0.25</v>
      </c>
      <c r="T21">
        <v>0</v>
      </c>
      <c r="U21" s="22">
        <v>15.71</v>
      </c>
      <c r="V21" s="7">
        <v>2366.67</v>
      </c>
      <c r="W21">
        <v>13.08</v>
      </c>
      <c r="X21" s="7">
        <v>190.49</v>
      </c>
      <c r="Y21" s="7">
        <v>2189.48</v>
      </c>
      <c r="Z21" s="7">
        <v>2557.16</v>
      </c>
      <c r="AA21">
        <v>13.04</v>
      </c>
      <c r="AB21">
        <v>13.04</v>
      </c>
      <c r="AC21" s="7">
        <v>2570.21</v>
      </c>
      <c r="AD21" s="23">
        <f>Z21/G21/1000</f>
        <v>0.17550857927247768</v>
      </c>
      <c r="AE21" s="23">
        <f>(Z21+Y21)/G21/1000</f>
        <v>0.32578174330816745</v>
      </c>
      <c r="AG21" s="7">
        <v>0</v>
      </c>
      <c r="AH21" s="7">
        <v>10730.82</v>
      </c>
      <c r="AJ21" s="26" t="e">
        <f>SUM(#REF!)/$G21/1000</f>
        <v>#REF!</v>
      </c>
      <c r="AK21" s="26">
        <f>SUM(Y21,AC21)/$G21/1000</f>
        <v>0.32667741935483874</v>
      </c>
      <c r="AL21" s="26">
        <f>SUM(Y21,AC21,AH21)/$G21/1000</f>
        <v>1.063178448867536</v>
      </c>
    </row>
    <row r="22" spans="1:38">
      <c r="A22" t="s">
        <v>73</v>
      </c>
      <c r="B22" t="s">
        <v>71</v>
      </c>
      <c r="C22" t="s">
        <v>72</v>
      </c>
      <c r="D22" t="s">
        <v>32</v>
      </c>
      <c r="E22">
        <v>2043</v>
      </c>
      <c r="F22">
        <v>1</v>
      </c>
      <c r="G22" s="7">
        <v>8.41</v>
      </c>
      <c r="H22" s="7">
        <v>2.78</v>
      </c>
      <c r="I22" s="7">
        <v>85.59</v>
      </c>
      <c r="J22">
        <v>0.82</v>
      </c>
      <c r="K22">
        <v>0</v>
      </c>
      <c r="L22">
        <v>0</v>
      </c>
      <c r="M22">
        <v>0</v>
      </c>
      <c r="N22">
        <v>0</v>
      </c>
      <c r="O22">
        <v>0</v>
      </c>
      <c r="P22">
        <v>0.25</v>
      </c>
      <c r="Q22">
        <v>0.09</v>
      </c>
      <c r="R22">
        <v>0</v>
      </c>
      <c r="S22">
        <v>0.09</v>
      </c>
      <c r="T22">
        <v>0</v>
      </c>
      <c r="U22" s="22">
        <v>15.82</v>
      </c>
      <c r="V22" s="7">
        <v>1353.73</v>
      </c>
      <c r="W22">
        <v>13.4</v>
      </c>
      <c r="X22" s="7">
        <v>112.75</v>
      </c>
      <c r="Y22" s="7">
        <v>2244.2199999999998</v>
      </c>
      <c r="Z22" s="7">
        <v>1466.48</v>
      </c>
      <c r="AA22">
        <v>12.94</v>
      </c>
      <c r="AB22">
        <v>12.94</v>
      </c>
      <c r="AC22" s="7">
        <v>1479.42</v>
      </c>
      <c r="AD22" s="23">
        <f>Z22/G22/1000</f>
        <v>0.17437336504161713</v>
      </c>
      <c r="AE22" s="23">
        <f>(Z22+Y22)/G22/1000</f>
        <v>0.44122473246135546</v>
      </c>
      <c r="AG22" s="7">
        <v>0</v>
      </c>
      <c r="AH22" s="7">
        <v>10730.82</v>
      </c>
      <c r="AJ22" s="26" t="e">
        <f>SUM(#REF!)/$G22/1000</f>
        <v>#REF!</v>
      </c>
      <c r="AK22" s="26">
        <f>SUM(Y22,AC22)/$G22/1000</f>
        <v>0.44276337693222356</v>
      </c>
      <c r="AL22" s="26">
        <f>SUM(Y22,AC22,AH22)/$G22/1000</f>
        <v>1.7187229488703921</v>
      </c>
    </row>
    <row r="23" spans="1:38">
      <c r="A23" t="s">
        <v>73</v>
      </c>
      <c r="B23" t="s">
        <v>71</v>
      </c>
      <c r="C23" t="s">
        <v>72</v>
      </c>
      <c r="D23" t="s">
        <v>32</v>
      </c>
      <c r="E23">
        <v>2044</v>
      </c>
      <c r="F23">
        <v>1</v>
      </c>
      <c r="G23" s="7">
        <v>0.78</v>
      </c>
      <c r="H23" s="7">
        <v>0.26</v>
      </c>
      <c r="I23" s="7">
        <v>8.11</v>
      </c>
      <c r="J23">
        <v>0.23</v>
      </c>
      <c r="K23">
        <v>0</v>
      </c>
      <c r="L23">
        <v>0</v>
      </c>
      <c r="M23">
        <v>0</v>
      </c>
      <c r="N23">
        <v>0</v>
      </c>
      <c r="O23">
        <v>0</v>
      </c>
      <c r="P23">
        <v>0.08</v>
      </c>
      <c r="Q23">
        <v>0.03</v>
      </c>
      <c r="R23">
        <v>0</v>
      </c>
      <c r="S23">
        <v>0.03</v>
      </c>
      <c r="T23">
        <v>0</v>
      </c>
      <c r="U23" s="22">
        <v>16.27</v>
      </c>
      <c r="V23" s="7">
        <v>131.87</v>
      </c>
      <c r="W23">
        <v>13.74</v>
      </c>
      <c r="X23" s="7">
        <v>10.74</v>
      </c>
      <c r="Y23" s="7">
        <v>2306.63</v>
      </c>
      <c r="Z23" s="7">
        <v>142.62</v>
      </c>
      <c r="AA23">
        <v>3.92</v>
      </c>
      <c r="AB23">
        <v>3.92</v>
      </c>
      <c r="AC23" s="7">
        <v>146.54</v>
      </c>
      <c r="AD23" s="23">
        <f>Z23/G23/1000</f>
        <v>0.18284615384615385</v>
      </c>
      <c r="AE23" s="23">
        <f>(Z23+Y23)/G23/1000</f>
        <v>3.1400641025641027</v>
      </c>
      <c r="AG23" s="7">
        <v>0</v>
      </c>
      <c r="AH23" s="7">
        <v>10730.82</v>
      </c>
      <c r="AJ23" s="26" t="e">
        <f>SUM(#REF!)/$G23/1000</f>
        <v>#REF!</v>
      </c>
      <c r="AK23" s="26">
        <f>SUM(Y23,AC23)/$G23/1000</f>
        <v>3.1450897435897436</v>
      </c>
      <c r="AL23" s="26">
        <f>SUM(Y23,AC23,AH23)/$G23/1000</f>
        <v>16.902551282051281</v>
      </c>
    </row>
    <row r="24" spans="1:38">
      <c r="A24" t="s">
        <v>70</v>
      </c>
      <c r="B24" t="s">
        <v>71</v>
      </c>
      <c r="C24" t="s">
        <v>72</v>
      </c>
      <c r="D24" t="s">
        <v>34</v>
      </c>
      <c r="E24">
        <v>2031</v>
      </c>
      <c r="F24">
        <v>1</v>
      </c>
      <c r="G24" s="7">
        <v>66.33</v>
      </c>
      <c r="H24" s="7">
        <v>21.91</v>
      </c>
      <c r="I24" s="7">
        <v>674.58</v>
      </c>
      <c r="J24">
        <v>2.4900000000000002</v>
      </c>
      <c r="K24">
        <v>0</v>
      </c>
      <c r="L24">
        <v>0</v>
      </c>
      <c r="M24">
        <v>0</v>
      </c>
      <c r="N24">
        <v>0</v>
      </c>
      <c r="O24">
        <v>0</v>
      </c>
      <c r="P24">
        <v>1.78</v>
      </c>
      <c r="Q24">
        <v>0.34</v>
      </c>
      <c r="R24">
        <v>0.03</v>
      </c>
      <c r="S24">
        <v>0.34</v>
      </c>
      <c r="T24">
        <v>0</v>
      </c>
      <c r="U24" s="22">
        <v>11.54</v>
      </c>
      <c r="V24" s="7">
        <v>7785.3</v>
      </c>
      <c r="W24">
        <v>9.9700000000000006</v>
      </c>
      <c r="X24" s="7">
        <v>661.05</v>
      </c>
      <c r="Y24" s="7">
        <v>1781.52</v>
      </c>
      <c r="Z24" s="7">
        <v>8446.36</v>
      </c>
      <c r="AA24">
        <v>28.87</v>
      </c>
      <c r="AB24">
        <v>28.87</v>
      </c>
      <c r="AC24" s="7">
        <v>8475.23</v>
      </c>
      <c r="AD24" s="23">
        <f>Z24/G24/1000</f>
        <v>0.12733845921905626</v>
      </c>
      <c r="AE24" s="23">
        <f>(Z24+Y24)/G24/1000</f>
        <v>0.15419689431629732</v>
      </c>
      <c r="AG24" s="7">
        <v>102589.07</v>
      </c>
      <c r="AH24" s="7">
        <v>10730.82</v>
      </c>
      <c r="AJ24" s="26" t="e">
        <f>SUM(#REF!)/$G24/1000</f>
        <v>#REF!</v>
      </c>
      <c r="AK24" s="26">
        <f>SUM(Y24,AC24)/$G24/1000</f>
        <v>0.1546321423187095</v>
      </c>
      <c r="AL24" s="26">
        <f>SUM(Y24,AC24,AH24)/$G24/1000</f>
        <v>0.31641142770993519</v>
      </c>
    </row>
    <row r="25" spans="1:38">
      <c r="A25" t="s">
        <v>70</v>
      </c>
      <c r="B25" t="s">
        <v>71</v>
      </c>
      <c r="C25" t="s">
        <v>72</v>
      </c>
      <c r="D25" t="s">
        <v>34</v>
      </c>
      <c r="E25">
        <v>2032</v>
      </c>
      <c r="F25">
        <v>1</v>
      </c>
      <c r="G25" s="7">
        <v>62.16</v>
      </c>
      <c r="H25" s="7">
        <v>20.48</v>
      </c>
      <c r="I25" s="7">
        <v>629.80999999999995</v>
      </c>
      <c r="J25">
        <v>2.19</v>
      </c>
      <c r="K25">
        <v>0</v>
      </c>
      <c r="L25">
        <v>0</v>
      </c>
      <c r="M25">
        <v>0</v>
      </c>
      <c r="N25">
        <v>0</v>
      </c>
      <c r="O25">
        <v>0</v>
      </c>
      <c r="P25">
        <v>0.76</v>
      </c>
      <c r="Q25">
        <v>0.43</v>
      </c>
      <c r="R25">
        <v>0</v>
      </c>
      <c r="S25">
        <v>0.43</v>
      </c>
      <c r="T25">
        <v>0</v>
      </c>
      <c r="U25" s="22">
        <v>11.99</v>
      </c>
      <c r="V25" s="7">
        <v>7552.42</v>
      </c>
      <c r="W25">
        <v>10.220000000000001</v>
      </c>
      <c r="X25" s="7">
        <v>635</v>
      </c>
      <c r="Y25" s="7">
        <v>1725.06</v>
      </c>
      <c r="Z25" s="7">
        <v>8187.42</v>
      </c>
      <c r="AA25">
        <v>26.09</v>
      </c>
      <c r="AB25">
        <v>26.09</v>
      </c>
      <c r="AC25" s="7">
        <v>8213.51</v>
      </c>
      <c r="AD25" s="23">
        <f>Z25/G25/1000</f>
        <v>0.131715250965251</v>
      </c>
      <c r="AE25" s="23">
        <f>(Z25+Y25)/G25/1000</f>
        <v>0.15946718146718147</v>
      </c>
      <c r="AG25" s="7">
        <v>0</v>
      </c>
      <c r="AH25" s="7">
        <v>10730.82</v>
      </c>
      <c r="AJ25" s="26" t="e">
        <f>SUM(#REF!)/$G25/1000</f>
        <v>#REF!</v>
      </c>
      <c r="AK25" s="26">
        <f>SUM(Y25,AC25)/$G25/1000</f>
        <v>0.15988690476190476</v>
      </c>
      <c r="AL25" s="26">
        <f>SUM(Y25,AC25,AH25)/$G25/1000</f>
        <v>0.33251914414414413</v>
      </c>
    </row>
    <row r="26" spans="1:38">
      <c r="A26" t="s">
        <v>70</v>
      </c>
      <c r="B26" t="s">
        <v>71</v>
      </c>
      <c r="C26" t="s">
        <v>72</v>
      </c>
      <c r="D26" t="s">
        <v>34</v>
      </c>
      <c r="E26">
        <v>2033</v>
      </c>
      <c r="F26">
        <v>1</v>
      </c>
      <c r="G26" s="7">
        <v>52.65</v>
      </c>
      <c r="H26" s="7">
        <v>17.39</v>
      </c>
      <c r="I26" s="7">
        <v>535.4</v>
      </c>
      <c r="J26">
        <v>1.86</v>
      </c>
      <c r="K26">
        <v>0</v>
      </c>
      <c r="L26">
        <v>0</v>
      </c>
      <c r="M26">
        <v>0</v>
      </c>
      <c r="N26">
        <v>0</v>
      </c>
      <c r="O26">
        <v>0</v>
      </c>
      <c r="P26">
        <v>0.95</v>
      </c>
      <c r="Q26">
        <v>0.3</v>
      </c>
      <c r="R26">
        <v>0</v>
      </c>
      <c r="S26">
        <v>0.3</v>
      </c>
      <c r="T26">
        <v>0</v>
      </c>
      <c r="U26" s="22">
        <v>12.48</v>
      </c>
      <c r="V26" s="7">
        <v>6679.33</v>
      </c>
      <c r="W26">
        <v>10.47</v>
      </c>
      <c r="X26" s="7">
        <v>551.25</v>
      </c>
      <c r="Y26" s="7">
        <v>1753.18</v>
      </c>
      <c r="Z26" s="7">
        <v>7230.58</v>
      </c>
      <c r="AA26">
        <v>23.3</v>
      </c>
      <c r="AB26">
        <v>23.3</v>
      </c>
      <c r="AC26" s="7">
        <v>7253.88</v>
      </c>
      <c r="AD26" s="23">
        <f>Z26/G26/1000</f>
        <v>0.13733295346628679</v>
      </c>
      <c r="AE26" s="23">
        <f>(Z26+Y26)/G26/1000</f>
        <v>0.17063171889838558</v>
      </c>
      <c r="AG26" s="7">
        <v>0</v>
      </c>
      <c r="AH26" s="7">
        <v>10730.82</v>
      </c>
      <c r="AJ26" s="26" t="e">
        <f>SUM(#REF!)/$G26/1000</f>
        <v>#REF!</v>
      </c>
      <c r="AK26" s="26">
        <f>SUM(Y26,AC26)/$G26/1000</f>
        <v>0.17107426400759734</v>
      </c>
      <c r="AL26" s="26">
        <f>SUM(Y26,AC26,AH26)/$G26/1000</f>
        <v>0.37488850902184229</v>
      </c>
    </row>
    <row r="27" spans="1:38">
      <c r="A27" t="s">
        <v>70</v>
      </c>
      <c r="B27" t="s">
        <v>71</v>
      </c>
      <c r="C27" t="s">
        <v>72</v>
      </c>
      <c r="D27" t="s">
        <v>34</v>
      </c>
      <c r="E27">
        <v>2034</v>
      </c>
      <c r="F27">
        <v>1</v>
      </c>
      <c r="G27" s="7">
        <v>46.7</v>
      </c>
      <c r="H27" s="7">
        <v>15.43</v>
      </c>
      <c r="I27" s="7">
        <v>475.94</v>
      </c>
      <c r="J27">
        <v>1.68</v>
      </c>
      <c r="K27">
        <v>0</v>
      </c>
      <c r="L27">
        <v>0</v>
      </c>
      <c r="M27">
        <v>0</v>
      </c>
      <c r="N27">
        <v>0</v>
      </c>
      <c r="O27">
        <v>0</v>
      </c>
      <c r="P27">
        <v>1.35</v>
      </c>
      <c r="Q27">
        <v>0.34</v>
      </c>
      <c r="R27">
        <v>0</v>
      </c>
      <c r="S27">
        <v>0.34</v>
      </c>
      <c r="T27">
        <v>0</v>
      </c>
      <c r="U27" s="22">
        <v>12.74</v>
      </c>
      <c r="V27" s="7">
        <v>6063</v>
      </c>
      <c r="W27">
        <v>10.73</v>
      </c>
      <c r="X27" s="7">
        <v>501.22</v>
      </c>
      <c r="Y27" s="7">
        <v>1797.01</v>
      </c>
      <c r="Z27" s="7">
        <v>6564.21</v>
      </c>
      <c r="AA27">
        <v>21.53</v>
      </c>
      <c r="AB27">
        <v>21.53</v>
      </c>
      <c r="AC27" s="7">
        <v>6585.74</v>
      </c>
      <c r="AD27" s="23">
        <f>Z27/G27/1000</f>
        <v>0.1405612419700214</v>
      </c>
      <c r="AE27" s="23">
        <f>(Z27+Y27)/G27/1000</f>
        <v>0.179041113490364</v>
      </c>
      <c r="AG27" s="7">
        <v>0</v>
      </c>
      <c r="AH27" s="7">
        <v>10730.82</v>
      </c>
      <c r="AJ27" s="26" t="e">
        <f>SUM(#REF!)/$G27/1000</f>
        <v>#REF!</v>
      </c>
      <c r="AK27" s="26">
        <f>SUM(Y27,AC27)/$G27/1000</f>
        <v>0.17950214132762313</v>
      </c>
      <c r="AL27" s="26">
        <f>SUM(Y27,AC27,AH27)/$G27/1000</f>
        <v>0.40928415417558883</v>
      </c>
    </row>
    <row r="28" spans="1:38">
      <c r="A28" t="s">
        <v>70</v>
      </c>
      <c r="B28" t="s">
        <v>71</v>
      </c>
      <c r="C28" t="s">
        <v>72</v>
      </c>
      <c r="D28" t="s">
        <v>34</v>
      </c>
      <c r="E28">
        <v>2035</v>
      </c>
      <c r="F28">
        <v>1</v>
      </c>
      <c r="G28" s="7">
        <v>46.42</v>
      </c>
      <c r="H28" s="7">
        <v>15.34</v>
      </c>
      <c r="I28" s="7">
        <v>473.18</v>
      </c>
      <c r="J28">
        <v>1.58</v>
      </c>
      <c r="K28">
        <v>0</v>
      </c>
      <c r="L28">
        <v>0</v>
      </c>
      <c r="M28">
        <v>0</v>
      </c>
      <c r="N28">
        <v>0</v>
      </c>
      <c r="O28">
        <v>0</v>
      </c>
      <c r="P28">
        <v>1.2</v>
      </c>
      <c r="Q28">
        <v>0.45</v>
      </c>
      <c r="R28">
        <v>0</v>
      </c>
      <c r="S28">
        <v>0.45</v>
      </c>
      <c r="T28">
        <v>0</v>
      </c>
      <c r="U28" s="22">
        <v>13.34</v>
      </c>
      <c r="V28" s="7">
        <v>6313.69</v>
      </c>
      <c r="W28">
        <v>11</v>
      </c>
      <c r="X28" s="7">
        <v>510.66</v>
      </c>
      <c r="Y28" s="7">
        <v>1841.94</v>
      </c>
      <c r="Z28" s="7">
        <v>6824.35</v>
      </c>
      <c r="AA28">
        <v>21.03</v>
      </c>
      <c r="AB28">
        <v>21.03</v>
      </c>
      <c r="AC28" s="7">
        <v>6845.38</v>
      </c>
      <c r="AD28" s="23">
        <f>Z28/G28/1000</f>
        <v>0.14701314088754847</v>
      </c>
      <c r="AE28" s="23">
        <f>(Z28+Y28)/G28/1000</f>
        <v>0.18669302024989229</v>
      </c>
      <c r="AG28" s="7">
        <v>0</v>
      </c>
      <c r="AH28" s="7">
        <v>10730.82</v>
      </c>
      <c r="AJ28" s="26" t="e">
        <f>SUM(#REF!)/$G28/1000</f>
        <v>#REF!</v>
      </c>
      <c r="AK28" s="26">
        <f>SUM(Y28,AC28)/$G28/1000</f>
        <v>0.18714605773373544</v>
      </c>
      <c r="AL28" s="26">
        <f>SUM(Y28,AC28,AH28)/$G28/1000</f>
        <v>0.41831408875484705</v>
      </c>
    </row>
    <row r="29" spans="1:38">
      <c r="A29" t="s">
        <v>70</v>
      </c>
      <c r="B29" t="s">
        <v>71</v>
      </c>
      <c r="C29" t="s">
        <v>72</v>
      </c>
      <c r="D29" t="s">
        <v>34</v>
      </c>
      <c r="E29">
        <v>2036</v>
      </c>
      <c r="F29">
        <v>1</v>
      </c>
      <c r="G29" s="7">
        <v>37.76</v>
      </c>
      <c r="H29" s="7">
        <v>12.44</v>
      </c>
      <c r="I29" s="7">
        <v>383.32</v>
      </c>
      <c r="J29">
        <v>1.61</v>
      </c>
      <c r="K29">
        <v>0</v>
      </c>
      <c r="L29">
        <v>0</v>
      </c>
      <c r="M29">
        <v>0</v>
      </c>
      <c r="N29">
        <v>0</v>
      </c>
      <c r="O29">
        <v>0</v>
      </c>
      <c r="P29">
        <v>0.53</v>
      </c>
      <c r="Q29">
        <v>0.2</v>
      </c>
      <c r="R29">
        <v>0</v>
      </c>
      <c r="S29">
        <v>0.2</v>
      </c>
      <c r="T29">
        <v>0</v>
      </c>
      <c r="U29" s="22">
        <v>13.57</v>
      </c>
      <c r="V29" s="7">
        <v>5200.58</v>
      </c>
      <c r="W29">
        <v>11.28</v>
      </c>
      <c r="X29" s="7">
        <v>425.77</v>
      </c>
      <c r="Y29" s="7">
        <v>1893.16</v>
      </c>
      <c r="Z29" s="7">
        <v>5626.35</v>
      </c>
      <c r="AA29">
        <v>21.74</v>
      </c>
      <c r="AB29">
        <v>21.74</v>
      </c>
      <c r="AC29" s="7">
        <v>5648.08</v>
      </c>
      <c r="AD29" s="23">
        <f>Z29/G29/1000</f>
        <v>0.14900291313559325</v>
      </c>
      <c r="AE29" s="23">
        <f>(Z29+Y29)/G29/1000</f>
        <v>0.19913956567796612</v>
      </c>
      <c r="AG29" s="7">
        <v>0</v>
      </c>
      <c r="AH29" s="7">
        <v>10730.82</v>
      </c>
      <c r="AJ29" s="26" t="e">
        <f>SUM(#REF!)/$G29/1000</f>
        <v>#REF!</v>
      </c>
      <c r="AK29" s="26">
        <f>SUM(Y29,AC29)/$G29/1000</f>
        <v>0.19971504237288135</v>
      </c>
      <c r="AL29" s="26">
        <f>SUM(Y29,AC29,AH29)/$G29/1000</f>
        <v>0.4838998940677966</v>
      </c>
    </row>
    <row r="30" spans="1:38">
      <c r="A30" t="s">
        <v>70</v>
      </c>
      <c r="B30" t="s">
        <v>71</v>
      </c>
      <c r="C30" t="s">
        <v>72</v>
      </c>
      <c r="D30" t="s">
        <v>34</v>
      </c>
      <c r="E30">
        <v>2037</v>
      </c>
      <c r="F30">
        <v>1</v>
      </c>
      <c r="G30" s="7">
        <v>40.020000000000003</v>
      </c>
      <c r="H30" s="7">
        <v>13.22</v>
      </c>
      <c r="I30" s="7">
        <v>406.81</v>
      </c>
      <c r="J30">
        <v>1.19</v>
      </c>
      <c r="K30">
        <v>0</v>
      </c>
      <c r="L30">
        <v>0</v>
      </c>
      <c r="M30">
        <v>0</v>
      </c>
      <c r="N30">
        <v>0</v>
      </c>
      <c r="O30">
        <v>0</v>
      </c>
      <c r="P30">
        <v>0.77</v>
      </c>
      <c r="Q30">
        <v>0.31</v>
      </c>
      <c r="R30">
        <v>0</v>
      </c>
      <c r="S30">
        <v>0.31</v>
      </c>
      <c r="T30">
        <v>0</v>
      </c>
      <c r="U30" s="22">
        <v>13.77</v>
      </c>
      <c r="V30" s="7">
        <v>5602.32</v>
      </c>
      <c r="W30">
        <v>11.56</v>
      </c>
      <c r="X30" s="7">
        <v>462.53</v>
      </c>
      <c r="Y30" s="7">
        <v>1935.18</v>
      </c>
      <c r="Z30" s="7">
        <v>6064.85</v>
      </c>
      <c r="AA30">
        <v>16.190000000000001</v>
      </c>
      <c r="AB30">
        <v>16.190000000000001</v>
      </c>
      <c r="AC30" s="7">
        <v>6081.04</v>
      </c>
      <c r="AD30" s="23">
        <f>Z30/G30/1000</f>
        <v>0.15154547726136933</v>
      </c>
      <c r="AE30" s="23">
        <f>(Z30+Y30)/G30/1000</f>
        <v>0.19990079960019988</v>
      </c>
      <c r="AG30" s="7">
        <v>0</v>
      </c>
      <c r="AH30" s="7">
        <v>10730.82</v>
      </c>
      <c r="AJ30" s="26" t="e">
        <f>SUM(#REF!)/$G30/1000</f>
        <v>#REF!</v>
      </c>
      <c r="AK30" s="26">
        <f>SUM(Y30,AC30)/$G30/1000</f>
        <v>0.20030534732633684</v>
      </c>
      <c r="AL30" s="26">
        <f>SUM(Y30,AC30,AH30)/$G30/1000</f>
        <v>0.46844177911044477</v>
      </c>
    </row>
    <row r="31" spans="1:38">
      <c r="A31" t="s">
        <v>70</v>
      </c>
      <c r="B31" t="s">
        <v>71</v>
      </c>
      <c r="C31" t="s">
        <v>72</v>
      </c>
      <c r="D31" t="s">
        <v>34</v>
      </c>
      <c r="E31">
        <v>2038</v>
      </c>
      <c r="F31">
        <v>1</v>
      </c>
      <c r="G31" s="7">
        <v>27.57</v>
      </c>
      <c r="H31" s="7">
        <v>9.11</v>
      </c>
      <c r="I31" s="7">
        <v>280.92</v>
      </c>
      <c r="J31">
        <v>1.17</v>
      </c>
      <c r="K31">
        <v>0</v>
      </c>
      <c r="L31">
        <v>0</v>
      </c>
      <c r="M31">
        <v>0</v>
      </c>
      <c r="N31">
        <v>0</v>
      </c>
      <c r="O31">
        <v>0</v>
      </c>
      <c r="P31">
        <v>0.59</v>
      </c>
      <c r="Q31">
        <v>0.28000000000000003</v>
      </c>
      <c r="R31">
        <v>0</v>
      </c>
      <c r="S31">
        <v>0.28000000000000003</v>
      </c>
      <c r="T31">
        <v>0</v>
      </c>
      <c r="U31" s="22">
        <v>13.93</v>
      </c>
      <c r="V31" s="7">
        <v>3914</v>
      </c>
      <c r="W31">
        <v>11.85</v>
      </c>
      <c r="X31" s="7">
        <v>326.64</v>
      </c>
      <c r="Y31" s="7">
        <v>1983.56</v>
      </c>
      <c r="Z31" s="7">
        <v>4240.6400000000003</v>
      </c>
      <c r="AA31">
        <v>16.34</v>
      </c>
      <c r="AB31">
        <v>16.34</v>
      </c>
      <c r="AC31" s="7">
        <v>4256.9799999999996</v>
      </c>
      <c r="AD31" s="23">
        <f>Z31/G31/1000</f>
        <v>0.15381356546971348</v>
      </c>
      <c r="AE31" s="23">
        <f>(Z31+Y31)/G31/1000</f>
        <v>0.22575988393180996</v>
      </c>
      <c r="AG31" s="7">
        <v>0</v>
      </c>
      <c r="AH31" s="7">
        <v>10730.82</v>
      </c>
      <c r="AJ31" s="26" t="e">
        <f>SUM(#REF!)/$G31/1000</f>
        <v>#REF!</v>
      </c>
      <c r="AK31" s="26">
        <f>SUM(Y31,AC31)/$G31/1000</f>
        <v>0.22635255712731225</v>
      </c>
      <c r="AL31" s="26">
        <f>SUM(Y31,AC31,AH31)/$G31/1000</f>
        <v>0.61557344940152336</v>
      </c>
    </row>
    <row r="32" spans="1:38">
      <c r="A32" t="s">
        <v>70</v>
      </c>
      <c r="B32" t="s">
        <v>71</v>
      </c>
      <c r="C32" t="s">
        <v>72</v>
      </c>
      <c r="D32" t="s">
        <v>34</v>
      </c>
      <c r="E32">
        <v>2039</v>
      </c>
      <c r="F32">
        <v>1</v>
      </c>
      <c r="G32" s="7">
        <v>11.59</v>
      </c>
      <c r="H32" s="7">
        <v>3.83</v>
      </c>
      <c r="I32" s="7">
        <v>117.46</v>
      </c>
      <c r="J32">
        <v>0.77</v>
      </c>
      <c r="K32">
        <v>0</v>
      </c>
      <c r="L32">
        <v>0</v>
      </c>
      <c r="M32">
        <v>0</v>
      </c>
      <c r="N32">
        <v>0</v>
      </c>
      <c r="O32">
        <v>0</v>
      </c>
      <c r="P32">
        <v>0.18</v>
      </c>
      <c r="Q32">
        <v>0.18</v>
      </c>
      <c r="R32">
        <v>0</v>
      </c>
      <c r="S32">
        <v>0.18</v>
      </c>
      <c r="T32">
        <v>0</v>
      </c>
      <c r="U32" s="22">
        <v>14.24</v>
      </c>
      <c r="V32" s="7">
        <v>1672.24</v>
      </c>
      <c r="W32">
        <v>12.14</v>
      </c>
      <c r="X32" s="7">
        <v>140.68</v>
      </c>
      <c r="Y32" s="7">
        <v>2033.15</v>
      </c>
      <c r="Z32" s="7">
        <v>1812.92</v>
      </c>
      <c r="AA32">
        <v>10.89</v>
      </c>
      <c r="AB32">
        <v>10.89</v>
      </c>
      <c r="AC32" s="7">
        <v>1823.81</v>
      </c>
      <c r="AD32" s="23">
        <f>Z32/G32/1000</f>
        <v>0.15642105263157896</v>
      </c>
      <c r="AE32" s="23">
        <f>(Z32+Y32)/G32/1000</f>
        <v>0.33184383088869718</v>
      </c>
      <c r="AG32" s="7">
        <v>0</v>
      </c>
      <c r="AH32" s="7">
        <v>10730.82</v>
      </c>
      <c r="AJ32" s="26" t="e">
        <f>SUM(#REF!)/$G32/1000</f>
        <v>#REF!</v>
      </c>
      <c r="AK32" s="26">
        <f>SUM(Y32,AC32)/$G32/1000</f>
        <v>0.33278343399482313</v>
      </c>
      <c r="AL32" s="26">
        <f>SUM(Y32,AC32,AH32)/$G32/1000</f>
        <v>1.2586522864538394</v>
      </c>
    </row>
    <row r="33" spans="1:38">
      <c r="A33" t="s">
        <v>70</v>
      </c>
      <c r="B33" t="s">
        <v>71</v>
      </c>
      <c r="C33" t="s">
        <v>72</v>
      </c>
      <c r="D33" t="s">
        <v>34</v>
      </c>
      <c r="E33">
        <v>2040</v>
      </c>
      <c r="F33">
        <v>1</v>
      </c>
      <c r="G33" s="7">
        <v>50.47</v>
      </c>
      <c r="H33" s="7">
        <v>16.63</v>
      </c>
      <c r="I33" s="7">
        <v>513.54999999999995</v>
      </c>
      <c r="J33">
        <v>1.93</v>
      </c>
      <c r="K33">
        <v>0</v>
      </c>
      <c r="L33">
        <v>0</v>
      </c>
      <c r="M33">
        <v>0</v>
      </c>
      <c r="N33">
        <v>0</v>
      </c>
      <c r="O33">
        <v>0</v>
      </c>
      <c r="P33">
        <v>1.3</v>
      </c>
      <c r="Q33">
        <v>0.76</v>
      </c>
      <c r="R33">
        <v>0</v>
      </c>
      <c r="S33">
        <v>0.76</v>
      </c>
      <c r="T33">
        <v>0</v>
      </c>
      <c r="U33" s="22">
        <v>14.37</v>
      </c>
      <c r="V33" s="7">
        <v>7380.65</v>
      </c>
      <c r="W33">
        <v>12.45</v>
      </c>
      <c r="X33" s="7">
        <v>628.22</v>
      </c>
      <c r="Y33" s="7">
        <v>2089.69</v>
      </c>
      <c r="Z33" s="7">
        <v>8008.87</v>
      </c>
      <c r="AA33">
        <v>28.28</v>
      </c>
      <c r="AB33">
        <v>28.28</v>
      </c>
      <c r="AC33" s="7">
        <v>8037.15</v>
      </c>
      <c r="AD33" s="23">
        <f>Z33/G33/1000</f>
        <v>0.15868575391321577</v>
      </c>
      <c r="AE33" s="23">
        <f>(Z33+Y33)/G33/1000</f>
        <v>0.20009035070338815</v>
      </c>
      <c r="AG33" s="7">
        <v>0</v>
      </c>
      <c r="AH33" s="7">
        <v>10730.82</v>
      </c>
      <c r="AJ33" s="26" t="e">
        <f>SUM(#REF!)/$G33/1000</f>
        <v>#REF!</v>
      </c>
      <c r="AK33" s="26">
        <f>SUM(Y33,AC33)/$G33/1000</f>
        <v>0.20065068357440063</v>
      </c>
      <c r="AL33" s="26">
        <f>SUM(Y33,AC33,AH33)/$G33/1000</f>
        <v>0.41326847632256791</v>
      </c>
    </row>
    <row r="34" spans="1:38">
      <c r="A34" t="s">
        <v>70</v>
      </c>
      <c r="B34" t="s">
        <v>71</v>
      </c>
      <c r="C34" t="s">
        <v>72</v>
      </c>
      <c r="D34" t="s">
        <v>34</v>
      </c>
      <c r="E34">
        <v>2041</v>
      </c>
      <c r="F34">
        <v>1</v>
      </c>
      <c r="G34" s="7">
        <v>32.65</v>
      </c>
      <c r="H34" s="7">
        <v>10.79</v>
      </c>
      <c r="I34" s="7">
        <v>330.88</v>
      </c>
      <c r="J34">
        <v>1.21</v>
      </c>
      <c r="K34">
        <v>0</v>
      </c>
      <c r="L34">
        <v>0</v>
      </c>
      <c r="M34">
        <v>0</v>
      </c>
      <c r="N34">
        <v>0</v>
      </c>
      <c r="O34">
        <v>0</v>
      </c>
      <c r="P34">
        <v>0.35</v>
      </c>
      <c r="Q34">
        <v>0.52</v>
      </c>
      <c r="R34">
        <v>0</v>
      </c>
      <c r="S34">
        <v>0.52</v>
      </c>
      <c r="T34">
        <v>0</v>
      </c>
      <c r="U34" s="22">
        <v>14.81</v>
      </c>
      <c r="V34" s="7">
        <v>4901.79</v>
      </c>
      <c r="W34">
        <v>12.76</v>
      </c>
      <c r="X34" s="7">
        <v>416.59</v>
      </c>
      <c r="Y34" s="7">
        <v>2136.08</v>
      </c>
      <c r="Z34" s="7">
        <v>5318.37</v>
      </c>
      <c r="AA34">
        <v>18.21</v>
      </c>
      <c r="AB34">
        <v>18.21</v>
      </c>
      <c r="AC34" s="7">
        <v>5336.59</v>
      </c>
      <c r="AD34" s="23">
        <f>Z34/G34/1000</f>
        <v>0.16289035222052067</v>
      </c>
      <c r="AE34" s="23">
        <f>(Z34+Y34)/G34/1000</f>
        <v>0.22831393568147015</v>
      </c>
      <c r="AG34" s="7">
        <v>0</v>
      </c>
      <c r="AH34" s="7">
        <v>10730.82</v>
      </c>
      <c r="AJ34" s="26" t="e">
        <f>SUM(#REF!)/$G34/1000</f>
        <v>#REF!</v>
      </c>
      <c r="AK34" s="26">
        <f>SUM(Y34,AC34)/$G34/1000</f>
        <v>0.22887197549770291</v>
      </c>
      <c r="AL34" s="26">
        <f>SUM(Y34,AC34,AH34)/$G34/1000</f>
        <v>0.55753415007656959</v>
      </c>
    </row>
    <row r="35" spans="1:38">
      <c r="A35" t="s">
        <v>70</v>
      </c>
      <c r="B35" t="s">
        <v>71</v>
      </c>
      <c r="C35" t="s">
        <v>72</v>
      </c>
      <c r="D35" t="s">
        <v>34</v>
      </c>
      <c r="E35">
        <v>2042</v>
      </c>
      <c r="F35">
        <v>1</v>
      </c>
      <c r="G35" s="7">
        <v>20.11</v>
      </c>
      <c r="H35" s="7">
        <v>6.64</v>
      </c>
      <c r="I35" s="7">
        <v>204.4</v>
      </c>
      <c r="J35">
        <v>1.37</v>
      </c>
      <c r="K35">
        <v>0</v>
      </c>
      <c r="L35">
        <v>0</v>
      </c>
      <c r="M35">
        <v>0</v>
      </c>
      <c r="N35">
        <v>0</v>
      </c>
      <c r="O35">
        <v>0</v>
      </c>
      <c r="P35">
        <v>0.42</v>
      </c>
      <c r="Q35">
        <v>0.28999999999999998</v>
      </c>
      <c r="R35">
        <v>0</v>
      </c>
      <c r="S35">
        <v>0.28999999999999998</v>
      </c>
      <c r="T35">
        <v>0</v>
      </c>
      <c r="U35" s="22">
        <v>15.03</v>
      </c>
      <c r="V35" s="7">
        <v>3071.32</v>
      </c>
      <c r="W35">
        <v>13.08</v>
      </c>
      <c r="X35" s="7">
        <v>262.93</v>
      </c>
      <c r="Y35" s="7">
        <v>2189.48</v>
      </c>
      <c r="Z35" s="7">
        <v>3334.25</v>
      </c>
      <c r="AA35">
        <v>20.83</v>
      </c>
      <c r="AB35">
        <v>20.83</v>
      </c>
      <c r="AC35" s="7">
        <v>3355.07</v>
      </c>
      <c r="AD35" s="23">
        <f>Z35/G35/1000</f>
        <v>0.16580059671805072</v>
      </c>
      <c r="AE35" s="23">
        <f>(Z35+Y35)/G35/1000</f>
        <v>0.27467578319244157</v>
      </c>
      <c r="AG35" s="7">
        <v>0</v>
      </c>
      <c r="AH35" s="7">
        <v>10730.82</v>
      </c>
      <c r="AJ35" s="26" t="e">
        <f>SUM(#REF!)/$G35/1000</f>
        <v>#REF!</v>
      </c>
      <c r="AK35" s="26">
        <f>SUM(Y35,AC35)/$G35/1000</f>
        <v>0.27571108901044261</v>
      </c>
      <c r="AL35" s="26">
        <f>SUM(Y35,AC35,AH35)/$G35/1000</f>
        <v>0.80931725509696661</v>
      </c>
    </row>
    <row r="36" spans="1:38">
      <c r="A36" t="s">
        <v>70</v>
      </c>
      <c r="B36" t="s">
        <v>71</v>
      </c>
      <c r="C36" t="s">
        <v>72</v>
      </c>
      <c r="D36" t="s">
        <v>34</v>
      </c>
      <c r="E36">
        <v>2043</v>
      </c>
      <c r="F36">
        <v>1</v>
      </c>
      <c r="G36" s="7">
        <v>11.35</v>
      </c>
      <c r="H36" s="7">
        <v>3.75</v>
      </c>
      <c r="I36" s="7">
        <v>115.64</v>
      </c>
      <c r="J36">
        <v>0.77</v>
      </c>
      <c r="K36">
        <v>0</v>
      </c>
      <c r="L36">
        <v>0</v>
      </c>
      <c r="M36">
        <v>0</v>
      </c>
      <c r="N36">
        <v>0</v>
      </c>
      <c r="O36">
        <v>0</v>
      </c>
      <c r="P36">
        <v>0.34</v>
      </c>
      <c r="Q36">
        <v>0.1</v>
      </c>
      <c r="R36">
        <v>0</v>
      </c>
      <c r="S36">
        <v>0.1</v>
      </c>
      <c r="T36">
        <v>0</v>
      </c>
      <c r="U36" s="22">
        <v>14.9</v>
      </c>
      <c r="V36" s="7">
        <v>1722.61</v>
      </c>
      <c r="W36">
        <v>13.4</v>
      </c>
      <c r="X36" s="7">
        <v>152.19</v>
      </c>
      <c r="Y36" s="7">
        <v>2244.2199999999998</v>
      </c>
      <c r="Z36" s="7">
        <v>1874.8</v>
      </c>
      <c r="AA36">
        <v>11.53</v>
      </c>
      <c r="AB36">
        <v>11.53</v>
      </c>
      <c r="AC36" s="7">
        <v>1886.34</v>
      </c>
      <c r="AD36" s="23">
        <f>Z36/G36/1000</f>
        <v>0.1651806167400881</v>
      </c>
      <c r="AE36" s="23">
        <f>(Z36+Y36)/G36/1000</f>
        <v>0.36290925110132155</v>
      </c>
      <c r="AG36" s="7">
        <v>0</v>
      </c>
      <c r="AH36" s="7">
        <v>10730.82</v>
      </c>
      <c r="AJ36" s="26" t="e">
        <f>SUM(#REF!)/$G36/1000</f>
        <v>#REF!</v>
      </c>
      <c r="AK36" s="26">
        <f>SUM(Y36,AC36)/$G36/1000</f>
        <v>0.36392599118942731</v>
      </c>
      <c r="AL36" s="26">
        <f>SUM(Y36,AC36,AH36)/$G36/1000</f>
        <v>1.3093726872246696</v>
      </c>
    </row>
    <row r="37" spans="1:38">
      <c r="A37" t="s">
        <v>70</v>
      </c>
      <c r="B37" t="s">
        <v>71</v>
      </c>
      <c r="C37" t="s">
        <v>72</v>
      </c>
      <c r="D37" t="s">
        <v>34</v>
      </c>
      <c r="E37">
        <v>2044</v>
      </c>
      <c r="F37">
        <v>1</v>
      </c>
      <c r="G37" s="7">
        <v>0.73</v>
      </c>
      <c r="H37" s="7">
        <v>0.24</v>
      </c>
      <c r="I37" s="7">
        <v>7.62</v>
      </c>
      <c r="J37">
        <v>0.21</v>
      </c>
      <c r="K37">
        <v>0</v>
      </c>
      <c r="L37">
        <v>0</v>
      </c>
      <c r="M37">
        <v>0</v>
      </c>
      <c r="N37">
        <v>0</v>
      </c>
      <c r="O37">
        <v>0</v>
      </c>
      <c r="P37">
        <v>0.08</v>
      </c>
      <c r="Q37">
        <v>0.02</v>
      </c>
      <c r="R37">
        <v>0</v>
      </c>
      <c r="S37">
        <v>0.02</v>
      </c>
      <c r="T37">
        <v>0</v>
      </c>
      <c r="U37" s="22">
        <v>15.49</v>
      </c>
      <c r="V37" s="7">
        <v>118.06</v>
      </c>
      <c r="W37">
        <v>13.74</v>
      </c>
      <c r="X37" s="7">
        <v>10.02</v>
      </c>
      <c r="Y37" s="7">
        <v>2306.63</v>
      </c>
      <c r="Z37" s="7">
        <v>128.09</v>
      </c>
      <c r="AA37">
        <v>3.36</v>
      </c>
      <c r="AB37">
        <v>3.36</v>
      </c>
      <c r="AC37" s="7">
        <v>131.44999999999999</v>
      </c>
      <c r="AD37" s="23">
        <f>Z37/G37/1000</f>
        <v>0.17546575342465756</v>
      </c>
      <c r="AE37" s="23">
        <f>(Z37+Y37)/G37/1000</f>
        <v>3.3352328767123289</v>
      </c>
      <c r="AG37" s="7">
        <v>0</v>
      </c>
      <c r="AH37" s="7">
        <v>10730.82</v>
      </c>
      <c r="AJ37" s="26" t="e">
        <f>SUM(#REF!)/$G37/1000</f>
        <v>#REF!</v>
      </c>
      <c r="AK37" s="26">
        <f>SUM(Y37,AC37)/$G37/1000</f>
        <v>3.3398356164383562</v>
      </c>
      <c r="AL37" s="26">
        <f>SUM(Y37,AC37,AH37)/$G37/1000</f>
        <v>18.039589041095891</v>
      </c>
    </row>
    <row r="38" spans="1:38">
      <c r="A38" t="s">
        <v>70</v>
      </c>
      <c r="B38" t="s">
        <v>71</v>
      </c>
      <c r="C38" t="s">
        <v>72</v>
      </c>
      <c r="D38" t="s">
        <v>35</v>
      </c>
      <c r="E38">
        <v>2031</v>
      </c>
      <c r="F38">
        <v>1</v>
      </c>
      <c r="G38" s="7">
        <v>72.78</v>
      </c>
      <c r="H38" s="7">
        <v>24.05</v>
      </c>
      <c r="I38" s="7">
        <v>738.5</v>
      </c>
      <c r="J38">
        <v>2.84</v>
      </c>
      <c r="K38">
        <v>0</v>
      </c>
      <c r="L38">
        <v>0</v>
      </c>
      <c r="M38">
        <v>0</v>
      </c>
      <c r="N38">
        <v>0</v>
      </c>
      <c r="O38">
        <v>0</v>
      </c>
      <c r="P38">
        <v>1.34</v>
      </c>
      <c r="Q38">
        <v>0.26</v>
      </c>
      <c r="R38">
        <v>0.05</v>
      </c>
      <c r="S38">
        <v>0.26</v>
      </c>
      <c r="T38">
        <v>0</v>
      </c>
      <c r="U38" s="22">
        <v>11.55</v>
      </c>
      <c r="V38" s="7">
        <v>8527.66</v>
      </c>
      <c r="W38">
        <v>9.9700000000000006</v>
      </c>
      <c r="X38" s="7">
        <v>725.35</v>
      </c>
      <c r="Y38" s="7">
        <v>1781.52</v>
      </c>
      <c r="Z38" s="7">
        <v>9253.01</v>
      </c>
      <c r="AA38">
        <v>32.880000000000003</v>
      </c>
      <c r="AB38">
        <v>32.880000000000003</v>
      </c>
      <c r="AC38" s="7">
        <v>9285.89</v>
      </c>
      <c r="AD38" s="23">
        <f>Z38/G38/1000</f>
        <v>0.12713671338279747</v>
      </c>
      <c r="AE38" s="23">
        <f>(Z38+Y38)/G38/1000</f>
        <v>0.15161486672162683</v>
      </c>
      <c r="AG38" s="7">
        <v>102589.07</v>
      </c>
      <c r="AH38" s="7">
        <v>10730.82</v>
      </c>
      <c r="AJ38" s="26" t="e">
        <f>SUM(#REF!)/$G38/1000</f>
        <v>#REF!</v>
      </c>
      <c r="AK38" s="26">
        <f>SUM(Y38,AC38)/$G38/1000</f>
        <v>0.15206663918658972</v>
      </c>
      <c r="AL38" s="26">
        <f>SUM(Y38,AC38,AH38)/$G38/1000</f>
        <v>0.29950851882385271</v>
      </c>
    </row>
    <row r="39" spans="1:38">
      <c r="A39" t="s">
        <v>70</v>
      </c>
      <c r="B39" t="s">
        <v>71</v>
      </c>
      <c r="C39" t="s">
        <v>72</v>
      </c>
      <c r="D39" t="s">
        <v>35</v>
      </c>
      <c r="E39">
        <v>2032</v>
      </c>
      <c r="F39">
        <v>1</v>
      </c>
      <c r="G39" s="7">
        <v>62.37</v>
      </c>
      <c r="H39" s="7">
        <v>20.55</v>
      </c>
      <c r="I39" s="7">
        <v>631.67999999999995</v>
      </c>
      <c r="J39">
        <v>2.33</v>
      </c>
      <c r="K39">
        <v>0</v>
      </c>
      <c r="L39">
        <v>0</v>
      </c>
      <c r="M39">
        <v>0</v>
      </c>
      <c r="N39">
        <v>0</v>
      </c>
      <c r="O39">
        <v>0</v>
      </c>
      <c r="P39">
        <v>0.66</v>
      </c>
      <c r="Q39">
        <v>0.42</v>
      </c>
      <c r="R39">
        <v>0</v>
      </c>
      <c r="S39">
        <v>0.42</v>
      </c>
      <c r="T39">
        <v>0</v>
      </c>
      <c r="U39" s="22">
        <v>11.99</v>
      </c>
      <c r="V39" s="7">
        <v>7576.74</v>
      </c>
      <c r="W39">
        <v>10.220000000000001</v>
      </c>
      <c r="X39" s="7">
        <v>637.16</v>
      </c>
      <c r="Y39" s="7">
        <v>1725.06</v>
      </c>
      <c r="Z39" s="7">
        <v>8213.9</v>
      </c>
      <c r="AA39">
        <v>27.76</v>
      </c>
      <c r="AB39">
        <v>27.76</v>
      </c>
      <c r="AC39" s="7">
        <v>8241.66</v>
      </c>
      <c r="AD39" s="23">
        <f>Z39/G39/1000</f>
        <v>0.13169632836299502</v>
      </c>
      <c r="AE39" s="23">
        <f>(Z39+Y39)/G39/1000</f>
        <v>0.15935481802148468</v>
      </c>
      <c r="AG39" s="7">
        <v>0</v>
      </c>
      <c r="AH39" s="7">
        <v>10730.82</v>
      </c>
      <c r="AJ39" s="26" t="e">
        <f>SUM(#REF!)/$G39/1000</f>
        <v>#REF!</v>
      </c>
      <c r="AK39" s="26">
        <f>SUM(Y39,AC39)/$G39/1000</f>
        <v>0.1597999037999038</v>
      </c>
      <c r="AL39" s="26">
        <f>SUM(Y39,AC39,AH39)/$G39/1000</f>
        <v>0.3318508898508899</v>
      </c>
    </row>
    <row r="40" spans="1:38">
      <c r="A40" t="s">
        <v>70</v>
      </c>
      <c r="B40" t="s">
        <v>71</v>
      </c>
      <c r="C40" t="s">
        <v>72</v>
      </c>
      <c r="D40" t="s">
        <v>35</v>
      </c>
      <c r="E40">
        <v>2033</v>
      </c>
      <c r="F40">
        <v>1</v>
      </c>
      <c r="G40" s="7">
        <v>47.54</v>
      </c>
      <c r="H40" s="7">
        <v>15.71</v>
      </c>
      <c r="I40" s="7">
        <v>483.48</v>
      </c>
      <c r="J40">
        <v>1.93</v>
      </c>
      <c r="K40">
        <v>0</v>
      </c>
      <c r="L40">
        <v>0</v>
      </c>
      <c r="M40">
        <v>0</v>
      </c>
      <c r="N40">
        <v>0</v>
      </c>
      <c r="O40">
        <v>0</v>
      </c>
      <c r="P40">
        <v>0.82</v>
      </c>
      <c r="Q40">
        <v>0.32</v>
      </c>
      <c r="R40">
        <v>0</v>
      </c>
      <c r="S40">
        <v>0.32</v>
      </c>
      <c r="T40">
        <v>0</v>
      </c>
      <c r="U40" s="22">
        <v>12.35</v>
      </c>
      <c r="V40" s="7">
        <v>5971.69</v>
      </c>
      <c r="W40">
        <v>10.47</v>
      </c>
      <c r="X40" s="7">
        <v>497.78</v>
      </c>
      <c r="Y40" s="7">
        <v>1753.18</v>
      </c>
      <c r="Z40" s="7">
        <v>6469.47</v>
      </c>
      <c r="AA40">
        <v>24.18</v>
      </c>
      <c r="AB40">
        <v>24.18</v>
      </c>
      <c r="AC40" s="7">
        <v>6493.64</v>
      </c>
      <c r="AD40" s="23">
        <f>Z40/G40/1000</f>
        <v>0.1360847707193942</v>
      </c>
      <c r="AE40" s="23">
        <f>(Z40+Y40)/G40/1000</f>
        <v>0.17296276819520404</v>
      </c>
      <c r="AG40" s="7">
        <v>0</v>
      </c>
      <c r="AH40" s="7">
        <v>10730.82</v>
      </c>
      <c r="AJ40" s="26" t="e">
        <f>SUM(#REF!)/$G40/1000</f>
        <v>#REF!</v>
      </c>
      <c r="AK40" s="26">
        <f>SUM(Y40,AC40)/$G40/1000</f>
        <v>0.17347118216238958</v>
      </c>
      <c r="AL40" s="26">
        <f>SUM(Y40,AC40,AH40)/$G40/1000</f>
        <v>0.39919310054690788</v>
      </c>
    </row>
    <row r="41" spans="1:38">
      <c r="A41" t="s">
        <v>70</v>
      </c>
      <c r="B41" t="s">
        <v>71</v>
      </c>
      <c r="C41" t="s">
        <v>72</v>
      </c>
      <c r="D41" t="s">
        <v>35</v>
      </c>
      <c r="E41">
        <v>2034</v>
      </c>
      <c r="F41">
        <v>1</v>
      </c>
      <c r="G41" s="7">
        <v>46.57</v>
      </c>
      <c r="H41" s="7">
        <v>15.39</v>
      </c>
      <c r="I41" s="7">
        <v>472.35</v>
      </c>
      <c r="J41">
        <v>1.86</v>
      </c>
      <c r="K41">
        <v>0</v>
      </c>
      <c r="L41">
        <v>0</v>
      </c>
      <c r="M41">
        <v>0</v>
      </c>
      <c r="N41">
        <v>0</v>
      </c>
      <c r="O41">
        <v>0</v>
      </c>
      <c r="P41">
        <v>0.72</v>
      </c>
      <c r="Q41">
        <v>0.32</v>
      </c>
      <c r="R41">
        <v>0</v>
      </c>
      <c r="S41">
        <v>0.32</v>
      </c>
      <c r="T41">
        <v>0</v>
      </c>
      <c r="U41" s="22">
        <v>12.72</v>
      </c>
      <c r="V41" s="7">
        <v>6006.23</v>
      </c>
      <c r="W41">
        <v>10.73</v>
      </c>
      <c r="X41" s="7">
        <v>499.78</v>
      </c>
      <c r="Y41" s="7">
        <v>1797.01</v>
      </c>
      <c r="Z41" s="7">
        <v>6506.01</v>
      </c>
      <c r="AA41">
        <v>23.87</v>
      </c>
      <c r="AB41">
        <v>23.87</v>
      </c>
      <c r="AC41" s="7">
        <v>6529.88</v>
      </c>
      <c r="AD41" s="23">
        <f>Z41/G41/1000</f>
        <v>0.13970388662228903</v>
      </c>
      <c r="AE41" s="23">
        <f>(Z41+Y41)/G41/1000</f>
        <v>0.17829117457590724</v>
      </c>
      <c r="AG41" s="7">
        <v>0</v>
      </c>
      <c r="AH41" s="7">
        <v>10730.82</v>
      </c>
      <c r="AJ41" s="26" t="e">
        <f>SUM(#REF!)/$G41/1000</f>
        <v>#REF!</v>
      </c>
      <c r="AK41" s="26">
        <f>SUM(Y41,AC41)/$G41/1000</f>
        <v>0.17880373631092977</v>
      </c>
      <c r="AL41" s="26">
        <f>SUM(Y41,AC41,AH41)/$G41/1000</f>
        <v>0.40922718488297188</v>
      </c>
    </row>
    <row r="42" spans="1:38">
      <c r="A42" t="s">
        <v>70</v>
      </c>
      <c r="B42" t="s">
        <v>71</v>
      </c>
      <c r="C42" t="s">
        <v>72</v>
      </c>
      <c r="D42" t="s">
        <v>35</v>
      </c>
      <c r="E42">
        <v>2035</v>
      </c>
      <c r="F42">
        <v>1</v>
      </c>
      <c r="G42" s="7">
        <v>49.09</v>
      </c>
      <c r="H42" s="7">
        <v>16.22</v>
      </c>
      <c r="I42" s="7">
        <v>498.86</v>
      </c>
      <c r="J42">
        <v>1.63</v>
      </c>
      <c r="K42">
        <v>0</v>
      </c>
      <c r="L42">
        <v>0</v>
      </c>
      <c r="M42">
        <v>0</v>
      </c>
      <c r="N42">
        <v>0</v>
      </c>
      <c r="O42">
        <v>0</v>
      </c>
      <c r="P42">
        <v>0.71</v>
      </c>
      <c r="Q42">
        <v>0.54</v>
      </c>
      <c r="R42">
        <v>0</v>
      </c>
      <c r="S42">
        <v>0.54</v>
      </c>
      <c r="T42">
        <v>0</v>
      </c>
      <c r="U42" s="22">
        <v>13.31</v>
      </c>
      <c r="V42" s="7">
        <v>6641</v>
      </c>
      <c r="W42">
        <v>11</v>
      </c>
      <c r="X42" s="7">
        <v>540</v>
      </c>
      <c r="Y42" s="7">
        <v>1841.94</v>
      </c>
      <c r="Z42" s="7">
        <v>7181</v>
      </c>
      <c r="AA42">
        <v>21.61</v>
      </c>
      <c r="AB42">
        <v>21.61</v>
      </c>
      <c r="AC42" s="7">
        <v>7202.62</v>
      </c>
      <c r="AD42" s="23">
        <f>Z42/G42/1000</f>
        <v>0.14628233856182521</v>
      </c>
      <c r="AE42" s="23">
        <f>(Z42+Y42)/G42/1000</f>
        <v>0.18380403340802606</v>
      </c>
      <c r="AG42" s="7">
        <v>0</v>
      </c>
      <c r="AH42" s="7">
        <v>10730.82</v>
      </c>
      <c r="AJ42" s="26" t="e">
        <f>SUM(#REF!)/$G42/1000</f>
        <v>#REF!</v>
      </c>
      <c r="AK42" s="26">
        <f>SUM(Y42,AC42)/$G42/1000</f>
        <v>0.18424444897127723</v>
      </c>
      <c r="AL42" s="26">
        <f>SUM(Y42,AC42,AH42)/$G42/1000</f>
        <v>0.40283927480138509</v>
      </c>
    </row>
    <row r="43" spans="1:38">
      <c r="A43" t="s">
        <v>70</v>
      </c>
      <c r="B43" t="s">
        <v>71</v>
      </c>
      <c r="C43" t="s">
        <v>72</v>
      </c>
      <c r="D43" t="s">
        <v>35</v>
      </c>
      <c r="E43">
        <v>2036</v>
      </c>
      <c r="F43">
        <v>1</v>
      </c>
      <c r="G43" s="7">
        <v>36.67</v>
      </c>
      <c r="H43" s="7">
        <v>12.08</v>
      </c>
      <c r="I43" s="7">
        <v>372.41</v>
      </c>
      <c r="J43">
        <v>1.56</v>
      </c>
      <c r="K43">
        <v>0</v>
      </c>
      <c r="L43">
        <v>0</v>
      </c>
      <c r="M43">
        <v>0</v>
      </c>
      <c r="N43">
        <v>0</v>
      </c>
      <c r="O43">
        <v>0</v>
      </c>
      <c r="P43">
        <v>0.57999999999999996</v>
      </c>
      <c r="Q43">
        <v>0.27</v>
      </c>
      <c r="R43">
        <v>0</v>
      </c>
      <c r="S43">
        <v>0.27</v>
      </c>
      <c r="T43">
        <v>0</v>
      </c>
      <c r="U43" s="22">
        <v>13.57</v>
      </c>
      <c r="V43" s="7">
        <v>5053.37</v>
      </c>
      <c r="W43">
        <v>11.28</v>
      </c>
      <c r="X43" s="7">
        <v>413.52</v>
      </c>
      <c r="Y43" s="7">
        <v>1893.16</v>
      </c>
      <c r="Z43" s="7">
        <v>5466.9</v>
      </c>
      <c r="AA43">
        <v>21.07</v>
      </c>
      <c r="AB43">
        <v>21.07</v>
      </c>
      <c r="AC43" s="7">
        <v>5487.96</v>
      </c>
      <c r="AD43" s="23">
        <f>Z43/G43/1000</f>
        <v>0.14908371966184891</v>
      </c>
      <c r="AE43" s="23">
        <f>(Z43+Y43)/G43/1000</f>
        <v>0.20071066266703025</v>
      </c>
      <c r="AG43" s="7">
        <v>0</v>
      </c>
      <c r="AH43" s="7">
        <v>10730.82</v>
      </c>
      <c r="AJ43" s="26" t="e">
        <f>SUM(#REF!)/$G43/1000</f>
        <v>#REF!</v>
      </c>
      <c r="AK43" s="26">
        <f>SUM(Y43,AC43)/$G43/1000</f>
        <v>0.20128497409326424</v>
      </c>
      <c r="AL43" s="26">
        <f>SUM(Y43,AC43,AH43)/$G43/1000</f>
        <v>0.49391709844559578</v>
      </c>
    </row>
    <row r="44" spans="1:38">
      <c r="A44" t="s">
        <v>70</v>
      </c>
      <c r="B44" t="s">
        <v>71</v>
      </c>
      <c r="C44" t="s">
        <v>72</v>
      </c>
      <c r="D44" t="s">
        <v>35</v>
      </c>
      <c r="E44">
        <v>2037</v>
      </c>
      <c r="F44">
        <v>1</v>
      </c>
      <c r="G44" s="7">
        <v>39.590000000000003</v>
      </c>
      <c r="H44" s="7">
        <v>13.08</v>
      </c>
      <c r="I44" s="7">
        <v>402.18</v>
      </c>
      <c r="J44">
        <v>1.26</v>
      </c>
      <c r="K44">
        <v>0</v>
      </c>
      <c r="L44">
        <v>0</v>
      </c>
      <c r="M44">
        <v>0</v>
      </c>
      <c r="N44">
        <v>0</v>
      </c>
      <c r="O44">
        <v>0</v>
      </c>
      <c r="P44">
        <v>0.67</v>
      </c>
      <c r="Q44">
        <v>0.34</v>
      </c>
      <c r="R44">
        <v>0</v>
      </c>
      <c r="S44">
        <v>0.34</v>
      </c>
      <c r="T44">
        <v>0</v>
      </c>
      <c r="U44" s="22">
        <v>13.69</v>
      </c>
      <c r="V44" s="7">
        <v>5506.84</v>
      </c>
      <c r="W44">
        <v>11.56</v>
      </c>
      <c r="X44" s="7">
        <v>457.6</v>
      </c>
      <c r="Y44" s="7">
        <v>1935.18</v>
      </c>
      <c r="Z44" s="7">
        <v>5964.44</v>
      </c>
      <c r="AA44">
        <v>17.010000000000002</v>
      </c>
      <c r="AB44">
        <v>17.010000000000002</v>
      </c>
      <c r="AC44" s="7">
        <v>5981.44</v>
      </c>
      <c r="AD44" s="23">
        <f>Z44/G44/1000</f>
        <v>0.15065521596362713</v>
      </c>
      <c r="AE44" s="23">
        <f>(Z44+Y44)/G44/1000</f>
        <v>0.19953574134882543</v>
      </c>
      <c r="AG44" s="7">
        <v>0</v>
      </c>
      <c r="AH44" s="7">
        <v>10730.82</v>
      </c>
      <c r="AJ44" s="26" t="e">
        <f>SUM(#REF!)/$G44/1000</f>
        <v>#REF!</v>
      </c>
      <c r="AK44" s="26">
        <f>SUM(Y44,AC44)/$G44/1000</f>
        <v>0.19996514271280624</v>
      </c>
      <c r="AL44" s="26">
        <f>SUM(Y44,AC44,AH44)/$G44/1000</f>
        <v>0.47101389239706987</v>
      </c>
    </row>
    <row r="45" spans="1:38">
      <c r="A45" t="s">
        <v>70</v>
      </c>
      <c r="B45" t="s">
        <v>71</v>
      </c>
      <c r="C45" t="s">
        <v>72</v>
      </c>
      <c r="D45" t="s">
        <v>35</v>
      </c>
      <c r="E45">
        <v>2038</v>
      </c>
      <c r="F45">
        <v>1</v>
      </c>
      <c r="G45" s="7">
        <v>28.07</v>
      </c>
      <c r="H45" s="7">
        <v>9.27</v>
      </c>
      <c r="I45" s="7">
        <v>285.91000000000003</v>
      </c>
      <c r="J45">
        <v>1.07</v>
      </c>
      <c r="K45">
        <v>0</v>
      </c>
      <c r="L45">
        <v>0</v>
      </c>
      <c r="M45">
        <v>0</v>
      </c>
      <c r="N45">
        <v>0</v>
      </c>
      <c r="O45">
        <v>0</v>
      </c>
      <c r="P45">
        <v>0.53</v>
      </c>
      <c r="Q45">
        <v>0.27</v>
      </c>
      <c r="R45">
        <v>0</v>
      </c>
      <c r="S45">
        <v>0.27</v>
      </c>
      <c r="T45">
        <v>0</v>
      </c>
      <c r="U45" s="22">
        <v>13.95</v>
      </c>
      <c r="V45" s="7">
        <v>3988.62</v>
      </c>
      <c r="W45">
        <v>11.85</v>
      </c>
      <c r="X45" s="7">
        <v>332.53</v>
      </c>
      <c r="Y45" s="7">
        <v>1983.56</v>
      </c>
      <c r="Z45" s="7">
        <v>4321.1400000000003</v>
      </c>
      <c r="AA45">
        <v>15.03</v>
      </c>
      <c r="AB45">
        <v>15.03</v>
      </c>
      <c r="AC45" s="7">
        <v>4336.17</v>
      </c>
      <c r="AD45" s="23">
        <f>Z45/G45/1000</f>
        <v>0.15394157463484148</v>
      </c>
      <c r="AE45" s="23">
        <f>(Z45+Y45)/G45/1000</f>
        <v>0.22460634128963308</v>
      </c>
      <c r="AG45" s="7">
        <v>0</v>
      </c>
      <c r="AH45" s="7">
        <v>10730.82</v>
      </c>
      <c r="AJ45" s="26" t="e">
        <f>SUM(#REF!)/$G45/1000</f>
        <v>#REF!</v>
      </c>
      <c r="AK45" s="26">
        <f>SUM(Y45,AC45)/$G45/1000</f>
        <v>0.22514178838617738</v>
      </c>
      <c r="AL45" s="26">
        <f>SUM(Y45,AC45,AH45)/$G45/1000</f>
        <v>0.60742964018525114</v>
      </c>
    </row>
    <row r="46" spans="1:38">
      <c r="A46" t="s">
        <v>70</v>
      </c>
      <c r="B46" t="s">
        <v>71</v>
      </c>
      <c r="C46" t="s">
        <v>72</v>
      </c>
      <c r="D46" t="s">
        <v>35</v>
      </c>
      <c r="E46">
        <v>2039</v>
      </c>
      <c r="F46">
        <v>1</v>
      </c>
      <c r="G46" s="7">
        <v>10.69</v>
      </c>
      <c r="H46" s="7">
        <v>3.53</v>
      </c>
      <c r="I46" s="7">
        <v>108.38</v>
      </c>
      <c r="J46">
        <v>0.84</v>
      </c>
      <c r="K46">
        <v>0</v>
      </c>
      <c r="L46">
        <v>0</v>
      </c>
      <c r="M46">
        <v>0</v>
      </c>
      <c r="N46">
        <v>0</v>
      </c>
      <c r="O46">
        <v>0</v>
      </c>
      <c r="P46">
        <v>0.17</v>
      </c>
      <c r="Q46">
        <v>0.1</v>
      </c>
      <c r="R46">
        <v>0</v>
      </c>
      <c r="S46">
        <v>0.1</v>
      </c>
      <c r="T46">
        <v>0</v>
      </c>
      <c r="U46" s="22">
        <v>14.18</v>
      </c>
      <c r="V46" s="7">
        <v>1537.22</v>
      </c>
      <c r="W46">
        <v>12.14</v>
      </c>
      <c r="X46" s="7">
        <v>129.76</v>
      </c>
      <c r="Y46" s="7">
        <v>2033.15</v>
      </c>
      <c r="Z46" s="7">
        <v>1666.98</v>
      </c>
      <c r="AA46">
        <v>11.97</v>
      </c>
      <c r="AB46">
        <v>11.97</v>
      </c>
      <c r="AC46" s="7">
        <v>1678.95</v>
      </c>
      <c r="AD46" s="23">
        <f>Z46/G46/1000</f>
        <v>0.15593826005612724</v>
      </c>
      <c r="AE46" s="23">
        <f>(Z46+Y46)/G46/1000</f>
        <v>0.34613002806361087</v>
      </c>
      <c r="AG46" s="7">
        <v>0</v>
      </c>
      <c r="AH46" s="7">
        <v>10730.82</v>
      </c>
      <c r="AJ46" s="26" t="e">
        <f>SUM(#REF!)/$G46/1000</f>
        <v>#REF!</v>
      </c>
      <c r="AK46" s="26">
        <f>SUM(Y46,AC46)/$G46/1000</f>
        <v>0.34724976613657627</v>
      </c>
      <c r="AL46" s="26">
        <f>SUM(Y46,AC46,AH46)/$G46/1000</f>
        <v>1.351068288119738</v>
      </c>
    </row>
    <row r="47" spans="1:38">
      <c r="A47" t="s">
        <v>70</v>
      </c>
      <c r="B47" t="s">
        <v>71</v>
      </c>
      <c r="C47" t="s">
        <v>72</v>
      </c>
      <c r="D47" t="s">
        <v>35</v>
      </c>
      <c r="E47">
        <v>2040</v>
      </c>
      <c r="F47">
        <v>1</v>
      </c>
      <c r="G47" s="7">
        <v>47.9</v>
      </c>
      <c r="H47" s="7">
        <v>15.78</v>
      </c>
      <c r="I47" s="7">
        <v>487.76</v>
      </c>
      <c r="J47">
        <v>1.86</v>
      </c>
      <c r="K47">
        <v>0</v>
      </c>
      <c r="L47">
        <v>0</v>
      </c>
      <c r="M47">
        <v>0</v>
      </c>
      <c r="N47">
        <v>0</v>
      </c>
      <c r="O47">
        <v>0</v>
      </c>
      <c r="P47">
        <v>1.24</v>
      </c>
      <c r="Q47">
        <v>0.69</v>
      </c>
      <c r="R47">
        <v>0</v>
      </c>
      <c r="S47">
        <v>0.69</v>
      </c>
      <c r="T47">
        <v>0</v>
      </c>
      <c r="U47" s="22">
        <v>14.38</v>
      </c>
      <c r="V47" s="7">
        <v>7012.31</v>
      </c>
      <c r="W47">
        <v>12.45</v>
      </c>
      <c r="X47" s="7">
        <v>596.26</v>
      </c>
      <c r="Y47" s="7">
        <v>2089.69</v>
      </c>
      <c r="Z47" s="7">
        <v>7608.57</v>
      </c>
      <c r="AA47">
        <v>27.15</v>
      </c>
      <c r="AB47">
        <v>27.15</v>
      </c>
      <c r="AC47" s="7">
        <v>7635.72</v>
      </c>
      <c r="AD47" s="23">
        <f>Z47/G47/1000</f>
        <v>0.15884279749478081</v>
      </c>
      <c r="AE47" s="23">
        <f>(Z47+Y47)/G47/1000</f>
        <v>0.2024688935281837</v>
      </c>
      <c r="AG47" s="7">
        <v>0</v>
      </c>
      <c r="AH47" s="7">
        <v>10730.82</v>
      </c>
      <c r="AJ47" s="26" t="e">
        <f>SUM(#REF!)/$G47/1000</f>
        <v>#REF!</v>
      </c>
      <c r="AK47" s="26">
        <f>SUM(Y47,AC47)/$G47/1000</f>
        <v>0.2030356993736952</v>
      </c>
      <c r="AL47" s="26">
        <f>SUM(Y47,AC47,AH47)/$G47/1000</f>
        <v>0.42706116910229647</v>
      </c>
    </row>
    <row r="48" spans="1:38">
      <c r="A48" t="s">
        <v>70</v>
      </c>
      <c r="B48" t="s">
        <v>71</v>
      </c>
      <c r="C48" t="s">
        <v>72</v>
      </c>
      <c r="D48" t="s">
        <v>35</v>
      </c>
      <c r="E48">
        <v>2041</v>
      </c>
      <c r="F48">
        <v>1</v>
      </c>
      <c r="G48" s="7">
        <v>31.67</v>
      </c>
      <c r="H48" s="7">
        <v>10.46</v>
      </c>
      <c r="I48" s="7">
        <v>320.79000000000002</v>
      </c>
      <c r="J48">
        <v>1.05</v>
      </c>
      <c r="K48">
        <v>0</v>
      </c>
      <c r="L48">
        <v>0</v>
      </c>
      <c r="M48">
        <v>0</v>
      </c>
      <c r="N48">
        <v>0</v>
      </c>
      <c r="O48">
        <v>0</v>
      </c>
      <c r="P48">
        <v>0.28999999999999998</v>
      </c>
      <c r="Q48">
        <v>0.44</v>
      </c>
      <c r="R48">
        <v>0</v>
      </c>
      <c r="S48">
        <v>0.44</v>
      </c>
      <c r="T48">
        <v>0</v>
      </c>
      <c r="U48" s="22">
        <v>14.8</v>
      </c>
      <c r="V48" s="7">
        <v>4747.28</v>
      </c>
      <c r="W48">
        <v>12.76</v>
      </c>
      <c r="X48" s="7">
        <v>403.99</v>
      </c>
      <c r="Y48" s="7">
        <v>2136.08</v>
      </c>
      <c r="Z48" s="7">
        <v>5151.2700000000004</v>
      </c>
      <c r="AA48">
        <v>15.59</v>
      </c>
      <c r="AB48">
        <v>15.59</v>
      </c>
      <c r="AC48" s="7">
        <v>5166.8599999999997</v>
      </c>
      <c r="AD48" s="23">
        <f>Z48/G48/1000</f>
        <v>0.16265456267761289</v>
      </c>
      <c r="AE48" s="23">
        <f>(Z48+Y48)/G48/1000</f>
        <v>0.23010262077676036</v>
      </c>
      <c r="AG48" s="7">
        <v>0</v>
      </c>
      <c r="AH48" s="7">
        <v>10730.82</v>
      </c>
      <c r="AJ48" s="26" t="e">
        <f>SUM(#REF!)/$G48/1000</f>
        <v>#REF!</v>
      </c>
      <c r="AK48" s="26">
        <f>SUM(Y48,AC48)/$G48/1000</f>
        <v>0.23059488474897374</v>
      </c>
      <c r="AL48" s="26">
        <f>SUM(Y48,AC48,AH48)/$G48/1000</f>
        <v>0.56942721818755915</v>
      </c>
    </row>
    <row r="49" spans="1:38">
      <c r="A49" t="s">
        <v>70</v>
      </c>
      <c r="B49" t="s">
        <v>71</v>
      </c>
      <c r="C49" t="s">
        <v>72</v>
      </c>
      <c r="D49" t="s">
        <v>35</v>
      </c>
      <c r="E49">
        <v>2042</v>
      </c>
      <c r="F49">
        <v>1</v>
      </c>
      <c r="G49" s="7">
        <v>20.64</v>
      </c>
      <c r="H49" s="7">
        <v>6.82</v>
      </c>
      <c r="I49" s="7">
        <v>209.72</v>
      </c>
      <c r="J49">
        <v>1.35</v>
      </c>
      <c r="K49">
        <v>0</v>
      </c>
      <c r="L49">
        <v>0</v>
      </c>
      <c r="M49">
        <v>0</v>
      </c>
      <c r="N49">
        <v>0</v>
      </c>
      <c r="O49">
        <v>0</v>
      </c>
      <c r="P49">
        <v>0.43</v>
      </c>
      <c r="Q49">
        <v>0.42</v>
      </c>
      <c r="R49">
        <v>0</v>
      </c>
      <c r="S49">
        <v>0.42</v>
      </c>
      <c r="T49">
        <v>0</v>
      </c>
      <c r="U49" s="22">
        <v>15.03</v>
      </c>
      <c r="V49" s="7">
        <v>3151.35</v>
      </c>
      <c r="W49">
        <v>13.08</v>
      </c>
      <c r="X49" s="7">
        <v>269.83999999999997</v>
      </c>
      <c r="Y49" s="7">
        <v>2189.48</v>
      </c>
      <c r="Z49" s="7">
        <v>3421.19</v>
      </c>
      <c r="AA49">
        <v>20.61</v>
      </c>
      <c r="AB49">
        <v>20.61</v>
      </c>
      <c r="AC49" s="7">
        <v>3441.8</v>
      </c>
      <c r="AD49" s="23">
        <f>Z49/G49/1000</f>
        <v>0.16575532945736432</v>
      </c>
      <c r="AE49" s="23">
        <f>(Z49+Y49)/G49/1000</f>
        <v>0.27183478682170548</v>
      </c>
      <c r="AG49" s="7">
        <v>0</v>
      </c>
      <c r="AH49" s="7">
        <v>10730.82</v>
      </c>
      <c r="AJ49" s="26" t="e">
        <f>SUM(#REF!)/$G49/1000</f>
        <v>#REF!</v>
      </c>
      <c r="AK49" s="26">
        <f>SUM(Y49,AC49)/$G49/1000</f>
        <v>0.27283333333333337</v>
      </c>
      <c r="AL49" s="26">
        <f>SUM(Y49,AC49,AH49)/$G49/1000</f>
        <v>0.79273740310077512</v>
      </c>
    </row>
    <row r="50" spans="1:38">
      <c r="A50" t="s">
        <v>70</v>
      </c>
      <c r="B50" t="s">
        <v>71</v>
      </c>
      <c r="C50" t="s">
        <v>72</v>
      </c>
      <c r="D50" t="s">
        <v>35</v>
      </c>
      <c r="E50">
        <v>2043</v>
      </c>
      <c r="F50">
        <v>1</v>
      </c>
      <c r="G50" s="7">
        <v>13.38</v>
      </c>
      <c r="H50" s="7">
        <v>4.42</v>
      </c>
      <c r="I50" s="7">
        <v>136.03</v>
      </c>
      <c r="J50">
        <v>0.82</v>
      </c>
      <c r="K50">
        <v>0</v>
      </c>
      <c r="L50">
        <v>0</v>
      </c>
      <c r="M50">
        <v>0</v>
      </c>
      <c r="N50">
        <v>0</v>
      </c>
      <c r="O50">
        <v>0</v>
      </c>
      <c r="P50">
        <v>0.37</v>
      </c>
      <c r="Q50">
        <v>0.12</v>
      </c>
      <c r="R50">
        <v>0</v>
      </c>
      <c r="S50">
        <v>0.12</v>
      </c>
      <c r="T50">
        <v>0</v>
      </c>
      <c r="U50" s="22">
        <v>15</v>
      </c>
      <c r="V50" s="7">
        <v>2040.25</v>
      </c>
      <c r="W50">
        <v>13.4</v>
      </c>
      <c r="X50" s="7">
        <v>179.35</v>
      </c>
      <c r="Y50" s="7">
        <v>2244.2199999999998</v>
      </c>
      <c r="Z50" s="7">
        <v>2219.59</v>
      </c>
      <c r="AA50">
        <v>12.23</v>
      </c>
      <c r="AB50">
        <v>12.23</v>
      </c>
      <c r="AC50" s="7">
        <v>2231.8200000000002</v>
      </c>
      <c r="AD50" s="23">
        <f>Z50/G50/1000</f>
        <v>0.16588863976083706</v>
      </c>
      <c r="AE50" s="23">
        <f>(Z50+Y50)/G50/1000</f>
        <v>0.33361808669656201</v>
      </c>
      <c r="AG50" s="7">
        <v>0</v>
      </c>
      <c r="AH50" s="7">
        <v>10730.82</v>
      </c>
      <c r="AJ50" s="26" t="e">
        <f>SUM(#REF!)/$G50/1000</f>
        <v>#REF!</v>
      </c>
      <c r="AK50" s="26">
        <f>SUM(Y50,AC50)/$G50/1000</f>
        <v>0.3345321375186846</v>
      </c>
      <c r="AL50" s="26">
        <f>SUM(Y50,AC50,AH50)/$G50/1000</f>
        <v>1.1365366218236173</v>
      </c>
    </row>
    <row r="51" spans="1:38">
      <c r="A51" t="s">
        <v>70</v>
      </c>
      <c r="B51" t="s">
        <v>71</v>
      </c>
      <c r="C51" t="s">
        <v>72</v>
      </c>
      <c r="D51" t="s">
        <v>35</v>
      </c>
      <c r="E51">
        <v>2044</v>
      </c>
      <c r="F51">
        <v>1</v>
      </c>
      <c r="G51" s="7">
        <v>1.42</v>
      </c>
      <c r="H51" s="7">
        <v>0.47</v>
      </c>
      <c r="I51" s="7">
        <v>14.57</v>
      </c>
      <c r="J51">
        <v>0.19</v>
      </c>
      <c r="K51">
        <v>0</v>
      </c>
      <c r="L51">
        <v>0</v>
      </c>
      <c r="M51">
        <v>0</v>
      </c>
      <c r="N51">
        <v>0</v>
      </c>
      <c r="O51">
        <v>0</v>
      </c>
      <c r="P51">
        <v>0.1</v>
      </c>
      <c r="Q51">
        <v>0.04</v>
      </c>
      <c r="R51">
        <v>0</v>
      </c>
      <c r="S51">
        <v>0.04</v>
      </c>
      <c r="T51">
        <v>0</v>
      </c>
      <c r="U51" s="22">
        <v>15.27</v>
      </c>
      <c r="V51" s="7">
        <v>222.5</v>
      </c>
      <c r="W51">
        <v>13.74</v>
      </c>
      <c r="X51" s="7">
        <v>19.48</v>
      </c>
      <c r="Y51" s="7">
        <v>2306.63</v>
      </c>
      <c r="Z51" s="7">
        <v>241.98</v>
      </c>
      <c r="AA51">
        <v>2.86</v>
      </c>
      <c r="AB51">
        <v>2.86</v>
      </c>
      <c r="AC51" s="7">
        <v>244.84</v>
      </c>
      <c r="AD51" s="23">
        <f>Z51/G51/1000</f>
        <v>0.17040845070422533</v>
      </c>
      <c r="AE51" s="23">
        <f>(Z51+Y51)/G51/1000</f>
        <v>1.7947957746478875</v>
      </c>
      <c r="AG51" s="7">
        <v>0</v>
      </c>
      <c r="AH51" s="7">
        <v>10730.82</v>
      </c>
      <c r="AJ51" s="26" t="e">
        <f>SUM(#REF!)/$G51/1000</f>
        <v>#REF!</v>
      </c>
      <c r="AK51" s="26">
        <f>SUM(Y51,AC51)/$G51/1000</f>
        <v>1.79680985915493</v>
      </c>
      <c r="AL51" s="26">
        <f>SUM(Y51,AC51,AH51)/$G51/1000</f>
        <v>9.3537253521126775</v>
      </c>
    </row>
    <row r="52" spans="1:38">
      <c r="A52" t="s">
        <v>70</v>
      </c>
      <c r="B52" t="s">
        <v>71</v>
      </c>
      <c r="C52" t="s">
        <v>72</v>
      </c>
      <c r="G52" s="7"/>
      <c r="H52" s="7"/>
      <c r="I52" s="7"/>
      <c r="U52" s="22"/>
      <c r="V52" s="7"/>
      <c r="X52" s="7"/>
      <c r="Y52" s="7"/>
      <c r="Z52" s="7"/>
      <c r="AC52" s="7"/>
      <c r="AD52" s="23"/>
      <c r="AE52" s="23"/>
    </row>
    <row r="55" spans="1:38">
      <c r="A55" t="s">
        <v>70</v>
      </c>
      <c r="B55" t="s">
        <v>71</v>
      </c>
      <c r="C55" t="s">
        <v>72</v>
      </c>
      <c r="D55" t="s">
        <v>35</v>
      </c>
      <c r="E55">
        <v>2031</v>
      </c>
      <c r="F55">
        <v>1</v>
      </c>
      <c r="G55" s="7">
        <v>72.78</v>
      </c>
      <c r="H55" s="36">
        <v>0.24</v>
      </c>
      <c r="I55" s="7"/>
      <c r="U55" s="22"/>
      <c r="V55" s="7">
        <v>8527.66</v>
      </c>
      <c r="X55" s="7">
        <v>725.35</v>
      </c>
      <c r="Y55" s="7">
        <v>1781.52</v>
      </c>
      <c r="Z55" s="7">
        <v>9253.01</v>
      </c>
      <c r="AA55">
        <v>32.880000000000003</v>
      </c>
      <c r="AB55">
        <v>32.880000000000003</v>
      </c>
      <c r="AC55" s="7">
        <v>9285.89</v>
      </c>
      <c r="AD55" s="23">
        <f>Z55/G55/1000</f>
        <v>0.12713671338279747</v>
      </c>
      <c r="AE55" s="23">
        <f>(Z55+Y55)/G55/1000</f>
        <v>0.15161486672162683</v>
      </c>
      <c r="AG55" s="7">
        <v>102589.07</v>
      </c>
      <c r="AH55" s="7">
        <v>10730.82</v>
      </c>
      <c r="AJ55" s="26" t="e">
        <f>SUM(#REF!)/$G55/1000</f>
        <v>#REF!</v>
      </c>
      <c r="AK55" s="26">
        <f>SUM(Y55,AC55)/$G55/1000</f>
        <v>0.15206663918658972</v>
      </c>
      <c r="AL55" s="26">
        <f>SUM(Y55,AC55,AH55)/$G55/1000</f>
        <v>0.29950851882385271</v>
      </c>
    </row>
    <row r="56" spans="1:38">
      <c r="A56" t="s">
        <v>70</v>
      </c>
      <c r="B56" t="s">
        <v>71</v>
      </c>
      <c r="C56" t="s">
        <v>72</v>
      </c>
      <c r="D56" t="s">
        <v>74</v>
      </c>
      <c r="E56">
        <v>2031</v>
      </c>
      <c r="F56">
        <v>1</v>
      </c>
      <c r="G56" s="34">
        <f>72.78*H56/H55</f>
        <v>272.92500000000007</v>
      </c>
      <c r="H56" s="37">
        <v>0.9</v>
      </c>
      <c r="I56" s="7"/>
      <c r="U56" s="22"/>
      <c r="V56" s="7">
        <f>8527.66*H56/H55</f>
        <v>31978.725000000002</v>
      </c>
      <c r="X56" s="7">
        <f>725.35*H56/H55</f>
        <v>2720.0625000000005</v>
      </c>
      <c r="Y56" s="7">
        <v>1781.52</v>
      </c>
      <c r="Z56" s="7">
        <f>V56+X56</f>
        <v>34698.787500000006</v>
      </c>
      <c r="AA56">
        <f>32.88*H56/H55</f>
        <v>123.30000000000001</v>
      </c>
      <c r="AB56">
        <f>32.88*H56/H55</f>
        <v>123.30000000000001</v>
      </c>
      <c r="AC56" s="7">
        <f>SUM(Z56:AB56)</f>
        <v>34945.387500000012</v>
      </c>
      <c r="AD56" s="23">
        <f>Z56/G56/1000</f>
        <v>0.12713671338279747</v>
      </c>
      <c r="AE56" s="23">
        <f>(Z56+Y56)/G56/1000</f>
        <v>0.13366422093981861</v>
      </c>
      <c r="AG56" s="7">
        <v>102589.07</v>
      </c>
      <c r="AH56" s="7">
        <v>10730.82</v>
      </c>
      <c r="AJ56" s="26">
        <f>SUM(AC56)/$G56/1000</f>
        <v>0.12804025831272331</v>
      </c>
      <c r="AK56" s="26" t="e">
        <f>SUM(Y56,#REF!)/$G56/1000</f>
        <v>#REF!</v>
      </c>
      <c r="AL56" s="26">
        <f>SUM(Y56,AC56,AH56)/$G56/1000</f>
        <v>0.17388560043968121</v>
      </c>
    </row>
    <row r="58" spans="1:38">
      <c r="G58" s="35"/>
    </row>
    <row r="60" spans="1:38">
      <c r="AG60" s="7"/>
      <c r="AH60" s="7"/>
    </row>
    <row r="61" spans="1:38">
      <c r="AG61" s="7"/>
      <c r="AH61" s="7"/>
    </row>
    <row r="62" spans="1:38">
      <c r="AG62" s="7"/>
      <c r="AH62" s="7"/>
    </row>
    <row r="63" spans="1:38">
      <c r="AG63" s="7"/>
      <c r="AH63" s="7"/>
    </row>
    <row r="64" spans="1:38">
      <c r="AG64" s="7"/>
      <c r="AH64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694F-BD71-4EF2-8193-7C664522927A}">
  <dimension ref="A1:BU65"/>
  <sheetViews>
    <sheetView topLeftCell="D1" workbookViewId="0">
      <selection activeCell="H2" sqref="H2:H8"/>
    </sheetView>
  </sheetViews>
  <sheetFormatPr defaultRowHeight="15"/>
  <cols>
    <col min="1" max="3" width="0" hidden="1" customWidth="1"/>
    <col min="4" max="4" width="30.140625" customWidth="1"/>
    <col min="5" max="5" width="0" hidden="1" customWidth="1"/>
    <col min="8" max="8" width="9.5703125" bestFit="1" customWidth="1"/>
    <col min="9" max="59" width="0" hidden="1" customWidth="1"/>
    <col min="60" max="60" width="10.5703125" bestFit="1" customWidth="1"/>
    <col min="61" max="61" width="11.7109375" customWidth="1"/>
  </cols>
  <sheetData>
    <row r="1" spans="1:73" s="21" customFormat="1" ht="75">
      <c r="A1" s="21" t="s">
        <v>75</v>
      </c>
      <c r="B1" s="21" t="s">
        <v>39</v>
      </c>
      <c r="C1" s="21" t="s">
        <v>40</v>
      </c>
      <c r="D1" s="21" t="s">
        <v>4</v>
      </c>
      <c r="E1" s="21" t="s">
        <v>76</v>
      </c>
      <c r="F1" s="21" t="s">
        <v>5</v>
      </c>
      <c r="G1" s="21" t="s">
        <v>41</v>
      </c>
      <c r="H1" s="21" t="s">
        <v>6</v>
      </c>
      <c r="I1" s="21" t="s">
        <v>77</v>
      </c>
      <c r="J1" s="21" t="s">
        <v>78</v>
      </c>
      <c r="K1" s="21" t="s">
        <v>79</v>
      </c>
      <c r="L1" s="21" t="s">
        <v>80</v>
      </c>
      <c r="M1" s="21" t="s">
        <v>8</v>
      </c>
      <c r="N1" s="21" t="s">
        <v>42</v>
      </c>
      <c r="O1" s="21" t="s">
        <v>43</v>
      </c>
      <c r="P1" s="21" t="s">
        <v>44</v>
      </c>
      <c r="Q1" s="21" t="s">
        <v>45</v>
      </c>
      <c r="R1" s="21" t="s">
        <v>46</v>
      </c>
      <c r="S1" s="21" t="s">
        <v>47</v>
      </c>
      <c r="T1" s="21" t="s">
        <v>54</v>
      </c>
      <c r="U1" s="21" t="s">
        <v>55</v>
      </c>
      <c r="V1" s="21" t="s">
        <v>56</v>
      </c>
      <c r="W1" s="21" t="s">
        <v>57</v>
      </c>
      <c r="X1" s="21" t="s">
        <v>58</v>
      </c>
      <c r="Y1" s="21" t="s">
        <v>59</v>
      </c>
      <c r="Z1" s="21" t="s">
        <v>60</v>
      </c>
      <c r="AA1" s="21" t="s">
        <v>61</v>
      </c>
      <c r="AB1" s="21" t="s">
        <v>81</v>
      </c>
      <c r="AC1" s="21" t="s">
        <v>82</v>
      </c>
      <c r="AD1" s="21" t="s">
        <v>62</v>
      </c>
      <c r="AE1" s="21" t="s">
        <v>83</v>
      </c>
      <c r="AF1" s="21" t="s">
        <v>84</v>
      </c>
      <c r="AG1" s="21" t="s">
        <v>85</v>
      </c>
      <c r="AH1" s="21" t="s">
        <v>86</v>
      </c>
      <c r="AI1" s="21" t="s">
        <v>87</v>
      </c>
      <c r="AJ1" s="21" t="s">
        <v>88</v>
      </c>
      <c r="AK1" s="21" t="s">
        <v>89</v>
      </c>
      <c r="AL1" s="21" t="s">
        <v>90</v>
      </c>
      <c r="AM1" s="21" t="s">
        <v>91</v>
      </c>
      <c r="AN1" s="21" t="s">
        <v>92</v>
      </c>
      <c r="AO1" s="21" t="s">
        <v>93</v>
      </c>
      <c r="AP1" s="21" t="s">
        <v>94</v>
      </c>
      <c r="AQ1" s="21" t="s">
        <v>95</v>
      </c>
      <c r="AR1" s="21" t="s">
        <v>96</v>
      </c>
      <c r="AS1" s="21" t="s">
        <v>97</v>
      </c>
      <c r="AT1" s="21" t="s">
        <v>98</v>
      </c>
      <c r="AU1" s="21" t="s">
        <v>99</v>
      </c>
      <c r="AV1" s="21" t="s">
        <v>100</v>
      </c>
      <c r="AW1" s="21" t="s">
        <v>101</v>
      </c>
      <c r="AX1" s="21" t="s">
        <v>102</v>
      </c>
      <c r="AY1" s="21" t="s">
        <v>103</v>
      </c>
      <c r="AZ1" s="21" t="s">
        <v>104</v>
      </c>
      <c r="BA1" s="21" t="s">
        <v>105</v>
      </c>
      <c r="BB1" s="21" t="s">
        <v>106</v>
      </c>
      <c r="BC1" s="21" t="s">
        <v>107</v>
      </c>
      <c r="BD1" s="21" t="s">
        <v>108</v>
      </c>
      <c r="BE1" s="21" t="s">
        <v>109</v>
      </c>
      <c r="BF1" s="21" t="s">
        <v>110</v>
      </c>
      <c r="BG1" s="21" t="s">
        <v>111</v>
      </c>
      <c r="BH1" s="21" t="s">
        <v>65</v>
      </c>
      <c r="BI1" s="21" t="s">
        <v>66</v>
      </c>
      <c r="BJ1" s="21" t="s">
        <v>112</v>
      </c>
      <c r="BK1" s="21" t="s">
        <v>113</v>
      </c>
      <c r="BL1" s="21" t="s">
        <v>114</v>
      </c>
      <c r="BM1" s="21" t="s">
        <v>113</v>
      </c>
      <c r="BN1" s="21" t="s">
        <v>114</v>
      </c>
      <c r="BO1" s="21" t="s">
        <v>114</v>
      </c>
      <c r="BP1" s="21" t="s">
        <v>115</v>
      </c>
      <c r="BQ1" s="21" t="s">
        <v>116</v>
      </c>
      <c r="BR1" s="21" t="s">
        <v>117</v>
      </c>
      <c r="BS1" s="21" t="s">
        <v>118</v>
      </c>
      <c r="BT1" s="21" t="s">
        <v>119</v>
      </c>
      <c r="BU1" s="21" t="s">
        <v>120</v>
      </c>
    </row>
    <row r="2" spans="1:73">
      <c r="A2" t="s">
        <v>70</v>
      </c>
      <c r="B2" t="s">
        <v>71</v>
      </c>
      <c r="C2" t="s">
        <v>72</v>
      </c>
      <c r="D2" t="s">
        <v>31</v>
      </c>
      <c r="E2" t="s">
        <v>121</v>
      </c>
      <c r="F2">
        <v>2033</v>
      </c>
      <c r="G2">
        <v>1</v>
      </c>
      <c r="H2" s="7">
        <v>2913.38</v>
      </c>
      <c r="I2">
        <v>0</v>
      </c>
      <c r="J2">
        <v>0</v>
      </c>
      <c r="K2">
        <v>0</v>
      </c>
      <c r="L2">
        <v>8760</v>
      </c>
      <c r="M2">
        <v>89.13</v>
      </c>
      <c r="N2">
        <v>19562.240000000002</v>
      </c>
      <c r="O2">
        <v>0</v>
      </c>
      <c r="P2">
        <v>0</v>
      </c>
      <c r="Q2">
        <v>0</v>
      </c>
      <c r="R2">
        <v>0</v>
      </c>
      <c r="S2">
        <v>0</v>
      </c>
      <c r="T2">
        <v>12.52</v>
      </c>
      <c r="U2">
        <v>244864.03</v>
      </c>
      <c r="V2">
        <v>6.12</v>
      </c>
      <c r="W2">
        <v>17826.400000000001</v>
      </c>
      <c r="X2">
        <v>19239.919999999998</v>
      </c>
      <c r="Y2">
        <v>262690.44</v>
      </c>
      <c r="Z2">
        <v>0</v>
      </c>
      <c r="AA2">
        <v>0</v>
      </c>
      <c r="AB2">
        <v>0</v>
      </c>
      <c r="AC2">
        <v>262690.44</v>
      </c>
      <c r="AD2">
        <v>262690.44</v>
      </c>
      <c r="AE2">
        <v>0</v>
      </c>
      <c r="AF2">
        <v>125910.94</v>
      </c>
      <c r="AG2">
        <v>6709.86</v>
      </c>
      <c r="AH2">
        <v>6551.93</v>
      </c>
      <c r="AI2">
        <v>6714.62</v>
      </c>
      <c r="AJ2">
        <v>50.82</v>
      </c>
      <c r="AK2">
        <v>82.01</v>
      </c>
      <c r="AL2">
        <v>88.13</v>
      </c>
      <c r="AM2">
        <v>90.17</v>
      </c>
      <c r="AN2">
        <v>90.17</v>
      </c>
      <c r="AO2">
        <v>63774.79</v>
      </c>
      <c r="AP2">
        <v>-62136.15</v>
      </c>
      <c r="AQ2">
        <v>373.14</v>
      </c>
      <c r="AR2">
        <v>373.14</v>
      </c>
      <c r="AS2">
        <v>373.14</v>
      </c>
      <c r="AT2">
        <v>373.14</v>
      </c>
      <c r="AU2">
        <v>373.14</v>
      </c>
      <c r="AV2">
        <v>250.75</v>
      </c>
      <c r="AW2">
        <v>672</v>
      </c>
      <c r="AX2">
        <v>7.67</v>
      </c>
      <c r="AY2">
        <v>104.6</v>
      </c>
      <c r="AZ2">
        <v>280.32</v>
      </c>
      <c r="BA2">
        <v>3.2</v>
      </c>
      <c r="BB2">
        <v>2913.38</v>
      </c>
      <c r="BC2">
        <v>89.13</v>
      </c>
      <c r="BD2">
        <v>1</v>
      </c>
      <c r="BE2">
        <v>0</v>
      </c>
      <c r="BF2">
        <v>373.14</v>
      </c>
      <c r="BG2">
        <v>0</v>
      </c>
      <c r="BH2" s="7">
        <v>1019799.48</v>
      </c>
      <c r="BI2" s="7">
        <v>106671.03</v>
      </c>
      <c r="BJ2">
        <v>388601.38</v>
      </c>
      <c r="BK2">
        <v>133.38999999999999</v>
      </c>
      <c r="BL2">
        <v>0</v>
      </c>
      <c r="BP2" t="s">
        <v>122</v>
      </c>
      <c r="BQ2">
        <v>373.14</v>
      </c>
      <c r="BR2">
        <v>373</v>
      </c>
      <c r="BS2">
        <v>0</v>
      </c>
      <c r="BT2">
        <v>373</v>
      </c>
      <c r="BU2">
        <v>0</v>
      </c>
    </row>
    <row r="3" spans="1:73">
      <c r="A3" t="s">
        <v>70</v>
      </c>
      <c r="B3" t="s">
        <v>71</v>
      </c>
      <c r="C3" t="s">
        <v>72</v>
      </c>
      <c r="D3" t="s">
        <v>31</v>
      </c>
      <c r="E3" t="s">
        <v>121</v>
      </c>
      <c r="F3">
        <v>2034</v>
      </c>
      <c r="G3">
        <v>1</v>
      </c>
      <c r="H3" s="7">
        <v>2913.38</v>
      </c>
      <c r="I3">
        <v>0</v>
      </c>
      <c r="J3">
        <v>0</v>
      </c>
      <c r="K3">
        <v>0</v>
      </c>
      <c r="L3">
        <v>8760</v>
      </c>
      <c r="M3">
        <v>89.13</v>
      </c>
      <c r="N3">
        <v>19562.240000000002</v>
      </c>
      <c r="O3">
        <v>0</v>
      </c>
      <c r="P3">
        <v>0</v>
      </c>
      <c r="Q3">
        <v>0</v>
      </c>
      <c r="R3">
        <v>0</v>
      </c>
      <c r="S3">
        <v>0</v>
      </c>
      <c r="T3">
        <v>12.93</v>
      </c>
      <c r="U3">
        <v>253019.01</v>
      </c>
      <c r="V3">
        <v>6.27</v>
      </c>
      <c r="W3">
        <v>18272.060000000001</v>
      </c>
      <c r="X3">
        <v>20014.68</v>
      </c>
      <c r="Y3">
        <v>271291.08</v>
      </c>
      <c r="Z3">
        <v>0</v>
      </c>
      <c r="AA3">
        <v>0</v>
      </c>
      <c r="AB3">
        <v>0</v>
      </c>
      <c r="AC3">
        <v>271291.08</v>
      </c>
      <c r="AD3">
        <v>271291.08</v>
      </c>
      <c r="AE3">
        <v>0</v>
      </c>
      <c r="AF3">
        <v>126685.7</v>
      </c>
      <c r="AG3">
        <v>6709.86</v>
      </c>
      <c r="AH3">
        <v>6551.93</v>
      </c>
      <c r="AI3">
        <v>6714.62</v>
      </c>
      <c r="AJ3">
        <v>50.82</v>
      </c>
      <c r="AK3">
        <v>84.74</v>
      </c>
      <c r="AL3">
        <v>91.02</v>
      </c>
      <c r="AM3">
        <v>93.12</v>
      </c>
      <c r="AN3">
        <v>93.12</v>
      </c>
      <c r="AO3">
        <v>64425.67</v>
      </c>
      <c r="AP3">
        <v>-62260.03</v>
      </c>
      <c r="AQ3">
        <v>373.14</v>
      </c>
      <c r="AR3">
        <v>373.14</v>
      </c>
      <c r="AS3">
        <v>373.14</v>
      </c>
      <c r="AT3">
        <v>373.14</v>
      </c>
      <c r="AU3">
        <v>373.14</v>
      </c>
      <c r="AV3">
        <v>250.75</v>
      </c>
      <c r="AW3">
        <v>672</v>
      </c>
      <c r="AX3">
        <v>7.67</v>
      </c>
      <c r="AY3">
        <v>104.6</v>
      </c>
      <c r="AZ3">
        <v>280.32</v>
      </c>
      <c r="BA3">
        <v>3.2</v>
      </c>
      <c r="BB3">
        <v>2913.38</v>
      </c>
      <c r="BC3">
        <v>89.13</v>
      </c>
      <c r="BD3">
        <v>0</v>
      </c>
      <c r="BE3">
        <v>0</v>
      </c>
      <c r="BF3">
        <v>0</v>
      </c>
      <c r="BG3">
        <v>0</v>
      </c>
      <c r="BH3" s="7">
        <v>0</v>
      </c>
      <c r="BI3" s="7">
        <v>106671.03</v>
      </c>
      <c r="BJ3">
        <v>397976.78</v>
      </c>
      <c r="BK3">
        <v>136.6</v>
      </c>
      <c r="BL3">
        <v>0</v>
      </c>
      <c r="BP3" t="s">
        <v>122</v>
      </c>
      <c r="BQ3">
        <v>373.14</v>
      </c>
      <c r="BR3">
        <v>0</v>
      </c>
      <c r="BS3">
        <v>0</v>
      </c>
      <c r="BT3">
        <v>0</v>
      </c>
      <c r="BU3">
        <v>0</v>
      </c>
    </row>
    <row r="4" spans="1:73">
      <c r="A4" t="s">
        <v>70</v>
      </c>
      <c r="B4" t="s">
        <v>71</v>
      </c>
      <c r="C4" t="s">
        <v>72</v>
      </c>
      <c r="D4" t="s">
        <v>31</v>
      </c>
      <c r="E4" t="s">
        <v>121</v>
      </c>
      <c r="F4">
        <v>2035</v>
      </c>
      <c r="G4">
        <v>1</v>
      </c>
      <c r="H4" s="7">
        <v>2913.38</v>
      </c>
      <c r="I4">
        <v>0</v>
      </c>
      <c r="J4">
        <v>0</v>
      </c>
      <c r="K4">
        <v>0</v>
      </c>
      <c r="L4">
        <v>8760</v>
      </c>
      <c r="M4">
        <v>89.13</v>
      </c>
      <c r="N4">
        <v>19562.240000000002</v>
      </c>
      <c r="O4">
        <v>0</v>
      </c>
      <c r="P4">
        <v>0</v>
      </c>
      <c r="Q4">
        <v>0</v>
      </c>
      <c r="R4">
        <v>0</v>
      </c>
      <c r="S4">
        <v>0</v>
      </c>
      <c r="T4">
        <v>13.29</v>
      </c>
      <c r="U4">
        <v>259984.12</v>
      </c>
      <c r="V4">
        <v>6.43</v>
      </c>
      <c r="W4">
        <v>18728.86</v>
      </c>
      <c r="X4">
        <v>20821.16</v>
      </c>
      <c r="Y4">
        <v>278712.99</v>
      </c>
      <c r="Z4">
        <v>0</v>
      </c>
      <c r="AA4">
        <v>0</v>
      </c>
      <c r="AB4">
        <v>0</v>
      </c>
      <c r="AC4">
        <v>278712.99</v>
      </c>
      <c r="AD4">
        <v>278712.99</v>
      </c>
      <c r="AE4">
        <v>0</v>
      </c>
      <c r="AF4">
        <v>127492.19</v>
      </c>
      <c r="AG4">
        <v>6709.86</v>
      </c>
      <c r="AH4">
        <v>6551.93</v>
      </c>
      <c r="AI4">
        <v>6714.62</v>
      </c>
      <c r="AJ4">
        <v>50.82</v>
      </c>
      <c r="AK4">
        <v>87.08</v>
      </c>
      <c r="AL4">
        <v>93.51</v>
      </c>
      <c r="AM4">
        <v>95.67</v>
      </c>
      <c r="AN4">
        <v>95.67</v>
      </c>
      <c r="AO4">
        <v>64136.66</v>
      </c>
      <c r="AP4">
        <v>-63355.53</v>
      </c>
      <c r="AQ4">
        <v>373.14</v>
      </c>
      <c r="AR4">
        <v>373.14</v>
      </c>
      <c r="AS4">
        <v>373.14</v>
      </c>
      <c r="AT4">
        <v>373.14</v>
      </c>
      <c r="AU4">
        <v>373.14</v>
      </c>
      <c r="AV4">
        <v>250.75</v>
      </c>
      <c r="AW4">
        <v>672</v>
      </c>
      <c r="AX4">
        <v>7.67</v>
      </c>
      <c r="AY4">
        <v>104.6</v>
      </c>
      <c r="AZ4">
        <v>280.32</v>
      </c>
      <c r="BA4">
        <v>3.2</v>
      </c>
      <c r="BB4">
        <v>2913.38</v>
      </c>
      <c r="BC4">
        <v>89.13</v>
      </c>
      <c r="BD4">
        <v>0</v>
      </c>
      <c r="BE4">
        <v>0</v>
      </c>
      <c r="BF4">
        <v>0</v>
      </c>
      <c r="BG4">
        <v>0</v>
      </c>
      <c r="BH4" s="7">
        <v>0</v>
      </c>
      <c r="BI4" s="7">
        <v>106671.03</v>
      </c>
      <c r="BJ4">
        <v>406205.18</v>
      </c>
      <c r="BK4">
        <v>139.43</v>
      </c>
      <c r="BL4">
        <v>0</v>
      </c>
      <c r="BP4" t="s">
        <v>122</v>
      </c>
      <c r="BQ4">
        <v>373.14</v>
      </c>
      <c r="BR4">
        <v>0</v>
      </c>
      <c r="BS4">
        <v>0</v>
      </c>
      <c r="BT4">
        <v>0</v>
      </c>
      <c r="BU4">
        <v>0</v>
      </c>
    </row>
    <row r="5" spans="1:73">
      <c r="A5" t="s">
        <v>70</v>
      </c>
      <c r="B5" t="s">
        <v>71</v>
      </c>
      <c r="C5" t="s">
        <v>72</v>
      </c>
      <c r="D5" t="s">
        <v>31</v>
      </c>
      <c r="E5" t="s">
        <v>121</v>
      </c>
      <c r="F5">
        <v>2036</v>
      </c>
      <c r="G5">
        <v>1</v>
      </c>
      <c r="H5" s="7">
        <v>2921.36</v>
      </c>
      <c r="I5">
        <v>0</v>
      </c>
      <c r="J5">
        <v>0</v>
      </c>
      <c r="K5">
        <v>0</v>
      </c>
      <c r="L5">
        <v>8784</v>
      </c>
      <c r="M5">
        <v>89.13</v>
      </c>
      <c r="N5">
        <v>19615.830000000002</v>
      </c>
      <c r="O5">
        <v>0</v>
      </c>
      <c r="P5">
        <v>0</v>
      </c>
      <c r="Q5">
        <v>0</v>
      </c>
      <c r="R5">
        <v>0</v>
      </c>
      <c r="S5">
        <v>0</v>
      </c>
      <c r="T5">
        <v>13.47</v>
      </c>
      <c r="U5">
        <v>264222.46000000002</v>
      </c>
      <c r="V5">
        <v>6.59</v>
      </c>
      <c r="W5">
        <v>19249.68</v>
      </c>
      <c r="X5">
        <v>21719.95</v>
      </c>
      <c r="Y5">
        <v>283472.14</v>
      </c>
      <c r="Z5">
        <v>0</v>
      </c>
      <c r="AA5">
        <v>0</v>
      </c>
      <c r="AB5">
        <v>0</v>
      </c>
      <c r="AC5">
        <v>283472.14</v>
      </c>
      <c r="AD5">
        <v>283472.14</v>
      </c>
      <c r="AE5">
        <v>0</v>
      </c>
      <c r="AF5">
        <v>128390.98</v>
      </c>
      <c r="AG5">
        <v>6709.86</v>
      </c>
      <c r="AH5">
        <v>6551.95</v>
      </c>
      <c r="AI5">
        <v>6714.62</v>
      </c>
      <c r="AJ5">
        <v>50.82</v>
      </c>
      <c r="AK5">
        <v>88.26</v>
      </c>
      <c r="AL5">
        <v>94.85</v>
      </c>
      <c r="AM5">
        <v>97.03</v>
      </c>
      <c r="AN5">
        <v>97.03</v>
      </c>
      <c r="AO5">
        <v>58178.49</v>
      </c>
      <c r="AP5">
        <v>-70212.490000000005</v>
      </c>
      <c r="AQ5">
        <v>373.14</v>
      </c>
      <c r="AR5">
        <v>373.14</v>
      </c>
      <c r="AS5">
        <v>373.14</v>
      </c>
      <c r="AT5">
        <v>373.14</v>
      </c>
      <c r="AU5">
        <v>373.14</v>
      </c>
      <c r="AV5">
        <v>251.44</v>
      </c>
      <c r="AW5">
        <v>673.84</v>
      </c>
      <c r="AX5">
        <v>7.67</v>
      </c>
      <c r="AY5">
        <v>104.89</v>
      </c>
      <c r="AZ5">
        <v>281.08999999999997</v>
      </c>
      <c r="BA5">
        <v>3.2</v>
      </c>
      <c r="BB5">
        <v>2921.36</v>
      </c>
      <c r="BC5">
        <v>89.13</v>
      </c>
      <c r="BD5">
        <v>0</v>
      </c>
      <c r="BE5">
        <v>0</v>
      </c>
      <c r="BF5">
        <v>0</v>
      </c>
      <c r="BG5">
        <v>0</v>
      </c>
      <c r="BH5" s="7">
        <v>0</v>
      </c>
      <c r="BI5" s="7">
        <v>106671.03</v>
      </c>
      <c r="BJ5">
        <v>411863.12</v>
      </c>
      <c r="BK5">
        <v>140.97999999999999</v>
      </c>
      <c r="BL5">
        <v>0</v>
      </c>
      <c r="BP5" t="s">
        <v>122</v>
      </c>
      <c r="BQ5">
        <v>373.14</v>
      </c>
      <c r="BR5">
        <v>0</v>
      </c>
      <c r="BS5">
        <v>0</v>
      </c>
      <c r="BT5">
        <v>0</v>
      </c>
      <c r="BU5">
        <v>0</v>
      </c>
    </row>
    <row r="6" spans="1:73">
      <c r="A6" t="s">
        <v>70</v>
      </c>
      <c r="B6" t="s">
        <v>71</v>
      </c>
      <c r="C6" t="s">
        <v>72</v>
      </c>
      <c r="D6" t="s">
        <v>31</v>
      </c>
      <c r="E6" t="s">
        <v>121</v>
      </c>
      <c r="F6">
        <v>2037</v>
      </c>
      <c r="G6">
        <v>1</v>
      </c>
      <c r="H6" s="7">
        <v>2913.38</v>
      </c>
      <c r="I6">
        <v>0</v>
      </c>
      <c r="J6">
        <v>0</v>
      </c>
      <c r="K6">
        <v>0</v>
      </c>
      <c r="L6">
        <v>8760</v>
      </c>
      <c r="M6">
        <v>89.13</v>
      </c>
      <c r="N6">
        <v>19562.240000000002</v>
      </c>
      <c r="O6">
        <v>0</v>
      </c>
      <c r="P6">
        <v>0</v>
      </c>
      <c r="Q6">
        <v>0</v>
      </c>
      <c r="R6">
        <v>0</v>
      </c>
      <c r="S6">
        <v>0</v>
      </c>
      <c r="T6">
        <v>13.71</v>
      </c>
      <c r="U6">
        <v>268145.64</v>
      </c>
      <c r="V6">
        <v>6.75</v>
      </c>
      <c r="W6">
        <v>19677.009999999998</v>
      </c>
      <c r="X6">
        <v>22602.83</v>
      </c>
      <c r="Y6">
        <v>287822.65000000002</v>
      </c>
      <c r="Z6">
        <v>0</v>
      </c>
      <c r="AA6">
        <v>0</v>
      </c>
      <c r="AB6">
        <v>0</v>
      </c>
      <c r="AC6">
        <v>287822.65000000002</v>
      </c>
      <c r="AD6">
        <v>287822.65000000002</v>
      </c>
      <c r="AE6">
        <v>0</v>
      </c>
      <c r="AF6">
        <v>129273.85</v>
      </c>
      <c r="AG6">
        <v>6709.86</v>
      </c>
      <c r="AH6">
        <v>6551.93</v>
      </c>
      <c r="AI6">
        <v>6714.62</v>
      </c>
      <c r="AJ6">
        <v>50.82</v>
      </c>
      <c r="AK6">
        <v>89.81</v>
      </c>
      <c r="AL6">
        <v>96.57</v>
      </c>
      <c r="AM6">
        <v>98.79</v>
      </c>
      <c r="AN6">
        <v>98.79</v>
      </c>
      <c r="AO6">
        <v>57544.35</v>
      </c>
      <c r="AP6">
        <v>-71729.5</v>
      </c>
      <c r="AQ6">
        <v>373.14</v>
      </c>
      <c r="AR6">
        <v>373.14</v>
      </c>
      <c r="AS6">
        <v>373.14</v>
      </c>
      <c r="AT6">
        <v>373.14</v>
      </c>
      <c r="AU6">
        <v>373.14</v>
      </c>
      <c r="AV6">
        <v>250.75</v>
      </c>
      <c r="AW6">
        <v>672</v>
      </c>
      <c r="AX6">
        <v>7.67</v>
      </c>
      <c r="AY6">
        <v>104.6</v>
      </c>
      <c r="AZ6">
        <v>280.32</v>
      </c>
      <c r="BA6">
        <v>3.2</v>
      </c>
      <c r="BB6">
        <v>2913.38</v>
      </c>
      <c r="BC6">
        <v>89.13</v>
      </c>
      <c r="BD6">
        <v>0</v>
      </c>
      <c r="BE6">
        <v>0</v>
      </c>
      <c r="BF6">
        <v>0</v>
      </c>
      <c r="BG6">
        <v>0</v>
      </c>
      <c r="BH6" s="7">
        <v>0</v>
      </c>
      <c r="BI6" s="7">
        <v>106671.03</v>
      </c>
      <c r="BJ6">
        <v>417096.51</v>
      </c>
      <c r="BK6">
        <v>143.16999999999999</v>
      </c>
      <c r="BL6">
        <v>0</v>
      </c>
      <c r="BP6" t="s">
        <v>122</v>
      </c>
      <c r="BQ6">
        <v>373.14</v>
      </c>
      <c r="BR6">
        <v>0</v>
      </c>
      <c r="BS6">
        <v>0</v>
      </c>
      <c r="BT6">
        <v>0</v>
      </c>
      <c r="BU6">
        <v>0</v>
      </c>
    </row>
    <row r="7" spans="1:73">
      <c r="A7" t="s">
        <v>70</v>
      </c>
      <c r="B7" t="s">
        <v>71</v>
      </c>
      <c r="C7" t="s">
        <v>72</v>
      </c>
      <c r="D7" t="s">
        <v>31</v>
      </c>
      <c r="E7" t="s">
        <v>121</v>
      </c>
      <c r="F7">
        <v>2038</v>
      </c>
      <c r="G7">
        <v>1</v>
      </c>
      <c r="H7" s="7">
        <v>2913.38</v>
      </c>
      <c r="I7">
        <v>0</v>
      </c>
      <c r="J7">
        <v>0</v>
      </c>
      <c r="K7">
        <v>0</v>
      </c>
      <c r="L7">
        <v>8760</v>
      </c>
      <c r="M7">
        <v>89.13</v>
      </c>
      <c r="N7">
        <v>19562.240000000002</v>
      </c>
      <c r="O7">
        <v>0</v>
      </c>
      <c r="P7">
        <v>0</v>
      </c>
      <c r="Q7">
        <v>0</v>
      </c>
      <c r="R7">
        <v>0</v>
      </c>
      <c r="S7">
        <v>0</v>
      </c>
      <c r="T7">
        <v>14.12</v>
      </c>
      <c r="U7">
        <v>276196.47999999998</v>
      </c>
      <c r="V7">
        <v>6.92</v>
      </c>
      <c r="W7">
        <v>20168.939999999999</v>
      </c>
      <c r="X7">
        <v>23584.02</v>
      </c>
      <c r="Y7">
        <v>296365.42</v>
      </c>
      <c r="Z7">
        <v>0</v>
      </c>
      <c r="AA7">
        <v>0</v>
      </c>
      <c r="AB7">
        <v>0</v>
      </c>
      <c r="AC7">
        <v>296365.42</v>
      </c>
      <c r="AD7">
        <v>296365.42</v>
      </c>
      <c r="AE7">
        <v>0</v>
      </c>
      <c r="AF7">
        <v>130255.05</v>
      </c>
      <c r="AG7">
        <v>6709.86</v>
      </c>
      <c r="AH7">
        <v>6551.93</v>
      </c>
      <c r="AI7">
        <v>6714.62</v>
      </c>
      <c r="AJ7">
        <v>50.82</v>
      </c>
      <c r="AK7">
        <v>92.51</v>
      </c>
      <c r="AL7">
        <v>99.43</v>
      </c>
      <c r="AM7">
        <v>101.73</v>
      </c>
      <c r="AN7">
        <v>101.73</v>
      </c>
      <c r="AO7">
        <v>51202.06</v>
      </c>
      <c r="AP7">
        <v>-79052.990000000005</v>
      </c>
      <c r="AQ7">
        <v>373.14</v>
      </c>
      <c r="AR7">
        <v>373.14</v>
      </c>
      <c r="AS7">
        <v>373.14</v>
      </c>
      <c r="AT7">
        <v>373.14</v>
      </c>
      <c r="AU7">
        <v>373.14</v>
      </c>
      <c r="AV7">
        <v>250.75</v>
      </c>
      <c r="AW7">
        <v>672</v>
      </c>
      <c r="AX7">
        <v>7.67</v>
      </c>
      <c r="AY7">
        <v>104.6</v>
      </c>
      <c r="AZ7">
        <v>280.32</v>
      </c>
      <c r="BA7">
        <v>3.2</v>
      </c>
      <c r="BB7">
        <v>2913.38</v>
      </c>
      <c r="BC7">
        <v>89.13</v>
      </c>
      <c r="BD7">
        <v>0</v>
      </c>
      <c r="BE7">
        <v>0</v>
      </c>
      <c r="BF7">
        <v>0</v>
      </c>
      <c r="BG7">
        <v>0</v>
      </c>
      <c r="BH7" s="7">
        <v>0</v>
      </c>
      <c r="BI7" s="7">
        <v>106671.03</v>
      </c>
      <c r="BJ7">
        <v>426620.47</v>
      </c>
      <c r="BK7">
        <v>146.43</v>
      </c>
      <c r="BL7">
        <v>0</v>
      </c>
      <c r="BP7" t="s">
        <v>122</v>
      </c>
      <c r="BQ7">
        <v>373.14</v>
      </c>
      <c r="BR7">
        <v>0</v>
      </c>
      <c r="BS7">
        <v>0</v>
      </c>
      <c r="BT7">
        <v>0</v>
      </c>
      <c r="BU7">
        <v>0</v>
      </c>
    </row>
    <row r="8" spans="1:73">
      <c r="A8" t="s">
        <v>70</v>
      </c>
      <c r="B8" t="s">
        <v>71</v>
      </c>
      <c r="C8" t="s">
        <v>72</v>
      </c>
      <c r="D8" t="s">
        <v>31</v>
      </c>
      <c r="E8" t="s">
        <v>121</v>
      </c>
      <c r="F8">
        <v>2039</v>
      </c>
      <c r="G8">
        <v>1</v>
      </c>
      <c r="H8" s="7">
        <v>2913.38</v>
      </c>
      <c r="I8">
        <v>0</v>
      </c>
      <c r="J8">
        <v>0</v>
      </c>
      <c r="K8">
        <v>0</v>
      </c>
      <c r="L8">
        <v>8760</v>
      </c>
      <c r="M8">
        <v>89.13</v>
      </c>
      <c r="N8">
        <v>19562.240000000002</v>
      </c>
      <c r="O8">
        <v>0</v>
      </c>
      <c r="P8">
        <v>0</v>
      </c>
      <c r="Q8">
        <v>0</v>
      </c>
      <c r="R8">
        <v>0</v>
      </c>
      <c r="S8">
        <v>0</v>
      </c>
      <c r="T8">
        <v>14.13</v>
      </c>
      <c r="U8">
        <v>276406.63</v>
      </c>
      <c r="V8">
        <v>7.1</v>
      </c>
      <c r="W8">
        <v>20673.16</v>
      </c>
      <c r="X8">
        <v>24611.23</v>
      </c>
      <c r="Y8">
        <v>297079.78999999998</v>
      </c>
      <c r="Z8">
        <v>0</v>
      </c>
      <c r="AA8">
        <v>0</v>
      </c>
      <c r="AB8">
        <v>0</v>
      </c>
      <c r="AC8">
        <v>297079.78999999998</v>
      </c>
      <c r="AD8">
        <v>297079.78999999998</v>
      </c>
      <c r="AE8">
        <v>0</v>
      </c>
      <c r="AF8">
        <v>131282.26</v>
      </c>
      <c r="AG8">
        <v>6709.86</v>
      </c>
      <c r="AH8">
        <v>6551.93</v>
      </c>
      <c r="AI8">
        <v>6714.62</v>
      </c>
      <c r="AJ8">
        <v>50.82</v>
      </c>
      <c r="AK8">
        <v>92.58</v>
      </c>
      <c r="AL8">
        <v>99.67</v>
      </c>
      <c r="AM8">
        <v>101.97</v>
      </c>
      <c r="AN8">
        <v>101.97</v>
      </c>
      <c r="AO8">
        <v>40517.870000000003</v>
      </c>
      <c r="AP8">
        <v>-90764.38</v>
      </c>
      <c r="AQ8">
        <v>373.14</v>
      </c>
      <c r="AR8">
        <v>373.14</v>
      </c>
      <c r="AS8">
        <v>373.14</v>
      </c>
      <c r="AT8">
        <v>373.14</v>
      </c>
      <c r="AU8">
        <v>373.14</v>
      </c>
      <c r="AV8">
        <v>250.75</v>
      </c>
      <c r="AW8">
        <v>672</v>
      </c>
      <c r="AX8">
        <v>7.67</v>
      </c>
      <c r="AY8">
        <v>104.6</v>
      </c>
      <c r="AZ8">
        <v>280.32</v>
      </c>
      <c r="BA8">
        <v>3.2</v>
      </c>
      <c r="BB8">
        <v>2913.38</v>
      </c>
      <c r="BC8">
        <v>89.13</v>
      </c>
      <c r="BD8">
        <v>0</v>
      </c>
      <c r="BE8">
        <v>0</v>
      </c>
      <c r="BF8">
        <v>0</v>
      </c>
      <c r="BG8">
        <v>0</v>
      </c>
      <c r="BH8" s="7">
        <v>0</v>
      </c>
      <c r="BI8" s="7">
        <v>106671.03</v>
      </c>
      <c r="BJ8">
        <v>428362.05</v>
      </c>
      <c r="BK8">
        <v>147.03</v>
      </c>
      <c r="BL8">
        <v>0</v>
      </c>
      <c r="BP8" t="s">
        <v>122</v>
      </c>
      <c r="BQ8">
        <v>373.14</v>
      </c>
      <c r="BR8">
        <v>0</v>
      </c>
      <c r="BS8">
        <v>0</v>
      </c>
      <c r="BT8">
        <v>0</v>
      </c>
      <c r="BU8">
        <v>0</v>
      </c>
    </row>
    <row r="9" spans="1:73">
      <c r="A9" t="s">
        <v>73</v>
      </c>
      <c r="B9" t="s">
        <v>71</v>
      </c>
      <c r="C9" t="s">
        <v>72</v>
      </c>
      <c r="D9" t="s">
        <v>32</v>
      </c>
      <c r="E9" t="s">
        <v>121</v>
      </c>
      <c r="F9">
        <v>2031</v>
      </c>
      <c r="G9">
        <v>1</v>
      </c>
      <c r="H9" s="7">
        <v>0.09</v>
      </c>
      <c r="I9">
        <v>0</v>
      </c>
      <c r="J9">
        <v>0</v>
      </c>
      <c r="K9">
        <v>0</v>
      </c>
      <c r="L9">
        <v>3</v>
      </c>
      <c r="M9">
        <v>0.03</v>
      </c>
      <c r="N9">
        <v>0.97</v>
      </c>
      <c r="O9">
        <v>0</v>
      </c>
      <c r="P9">
        <v>0</v>
      </c>
      <c r="Q9">
        <v>0</v>
      </c>
      <c r="R9">
        <v>0</v>
      </c>
      <c r="S9">
        <v>0</v>
      </c>
      <c r="T9">
        <v>13.45</v>
      </c>
      <c r="U9">
        <v>13.05</v>
      </c>
      <c r="V9">
        <v>9.9700000000000006</v>
      </c>
      <c r="W9">
        <v>0.93</v>
      </c>
      <c r="X9">
        <v>1781.52</v>
      </c>
      <c r="Y9">
        <v>13.99</v>
      </c>
      <c r="Z9">
        <v>0</v>
      </c>
      <c r="AA9">
        <v>0</v>
      </c>
      <c r="AB9">
        <v>0</v>
      </c>
      <c r="AC9">
        <v>13.99</v>
      </c>
      <c r="AD9">
        <v>13.99</v>
      </c>
      <c r="AE9">
        <v>0</v>
      </c>
      <c r="AF9">
        <v>12512.34</v>
      </c>
      <c r="AG9">
        <v>10096.08</v>
      </c>
      <c r="AH9">
        <v>7686.58</v>
      </c>
      <c r="AI9">
        <v>10354.299999999999</v>
      </c>
      <c r="AJ9">
        <v>32.950000000000003</v>
      </c>
      <c r="AK9">
        <v>95.11</v>
      </c>
      <c r="AL9">
        <v>105.08</v>
      </c>
      <c r="AM9">
        <v>149.21</v>
      </c>
      <c r="AN9">
        <v>149.21</v>
      </c>
      <c r="AO9">
        <v>7.0000000000000007E-2</v>
      </c>
      <c r="AP9">
        <v>-12512.26</v>
      </c>
      <c r="AQ9">
        <v>34.549999999999997</v>
      </c>
      <c r="AR9">
        <v>34.549999999999997</v>
      </c>
      <c r="AS9">
        <v>34.549999999999997</v>
      </c>
      <c r="AT9">
        <v>34.549999999999997</v>
      </c>
      <c r="AU9">
        <v>34.549999999999997</v>
      </c>
      <c r="AV9">
        <v>17.41</v>
      </c>
      <c r="AW9">
        <v>504</v>
      </c>
      <c r="AX9">
        <v>5.75</v>
      </c>
      <c r="AY9">
        <v>11.5</v>
      </c>
      <c r="AZ9">
        <v>332.88</v>
      </c>
      <c r="BA9">
        <v>3.8</v>
      </c>
      <c r="BB9">
        <v>273.75</v>
      </c>
      <c r="BC9">
        <v>90.45</v>
      </c>
      <c r="BD9">
        <v>1</v>
      </c>
      <c r="BE9">
        <v>0</v>
      </c>
      <c r="BF9">
        <v>34.549999999999997</v>
      </c>
      <c r="BG9">
        <v>0</v>
      </c>
      <c r="BH9" s="7">
        <v>102589.07</v>
      </c>
      <c r="BI9" s="7">
        <v>10730.82</v>
      </c>
      <c r="BJ9">
        <v>12526.33</v>
      </c>
      <c r="BK9">
        <v>133615.16</v>
      </c>
      <c r="BL9">
        <v>0</v>
      </c>
      <c r="BP9" t="s">
        <v>122</v>
      </c>
      <c r="BQ9">
        <v>34.549999999999997</v>
      </c>
      <c r="BR9">
        <v>35</v>
      </c>
      <c r="BS9">
        <v>0</v>
      </c>
      <c r="BT9">
        <v>35</v>
      </c>
      <c r="BU9">
        <v>0</v>
      </c>
    </row>
    <row r="10" spans="1:73">
      <c r="A10" t="s">
        <v>73</v>
      </c>
      <c r="B10" t="s">
        <v>71</v>
      </c>
      <c r="C10" t="s">
        <v>72</v>
      </c>
      <c r="D10" t="s">
        <v>32</v>
      </c>
      <c r="E10" t="s">
        <v>121</v>
      </c>
      <c r="F10">
        <v>2032</v>
      </c>
      <c r="G10">
        <v>1</v>
      </c>
      <c r="H10" s="7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1725.06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12455.88</v>
      </c>
      <c r="AG10">
        <v>10096.08</v>
      </c>
      <c r="AH10">
        <v>7686.6</v>
      </c>
      <c r="AI10">
        <v>0</v>
      </c>
      <c r="AJ10">
        <v>0</v>
      </c>
      <c r="AK10">
        <v>98.18</v>
      </c>
      <c r="AL10">
        <v>108.39</v>
      </c>
      <c r="AM10">
        <v>0</v>
      </c>
      <c r="AN10">
        <v>0</v>
      </c>
      <c r="AO10">
        <v>0</v>
      </c>
      <c r="AP10">
        <v>-12455.88</v>
      </c>
      <c r="AQ10">
        <v>34.549999999999997</v>
      </c>
      <c r="AR10">
        <v>34.549999999999997</v>
      </c>
      <c r="AS10">
        <v>34.549999999999997</v>
      </c>
      <c r="AT10">
        <v>34.549999999999997</v>
      </c>
      <c r="AU10">
        <v>34.549999999999997</v>
      </c>
      <c r="AV10">
        <v>17.46</v>
      </c>
      <c r="AW10">
        <v>505.38</v>
      </c>
      <c r="AX10">
        <v>5.75</v>
      </c>
      <c r="AY10">
        <v>11.53</v>
      </c>
      <c r="AZ10">
        <v>333.79</v>
      </c>
      <c r="BA10">
        <v>3.8</v>
      </c>
      <c r="BB10">
        <v>274.5</v>
      </c>
      <c r="BC10">
        <v>90.45</v>
      </c>
      <c r="BD10">
        <v>0</v>
      </c>
      <c r="BE10">
        <v>0</v>
      </c>
      <c r="BF10">
        <v>0</v>
      </c>
      <c r="BG10">
        <v>0</v>
      </c>
      <c r="BH10" s="7">
        <v>0</v>
      </c>
      <c r="BI10" s="7">
        <v>10730.82</v>
      </c>
      <c r="BJ10">
        <v>12455.88</v>
      </c>
      <c r="BK10">
        <v>0</v>
      </c>
      <c r="BL10">
        <v>0</v>
      </c>
      <c r="BP10" t="s">
        <v>122</v>
      </c>
      <c r="BQ10">
        <v>34.549999999999997</v>
      </c>
      <c r="BR10">
        <v>0</v>
      </c>
      <c r="BS10">
        <v>0</v>
      </c>
      <c r="BT10">
        <v>0</v>
      </c>
      <c r="BU10">
        <v>0</v>
      </c>
    </row>
    <row r="11" spans="1:73">
      <c r="A11" t="s">
        <v>73</v>
      </c>
      <c r="B11" t="s">
        <v>71</v>
      </c>
      <c r="C11" t="s">
        <v>72</v>
      </c>
      <c r="D11" t="s">
        <v>32</v>
      </c>
      <c r="E11" t="s">
        <v>121</v>
      </c>
      <c r="F11">
        <v>2033</v>
      </c>
      <c r="G11">
        <v>1</v>
      </c>
      <c r="H11" s="7">
        <v>0.03</v>
      </c>
      <c r="I11">
        <v>0</v>
      </c>
      <c r="J11">
        <v>0</v>
      </c>
      <c r="K11">
        <v>0</v>
      </c>
      <c r="L11">
        <v>1</v>
      </c>
      <c r="M11">
        <v>0.01</v>
      </c>
      <c r="N11">
        <v>0.32</v>
      </c>
      <c r="O11">
        <v>0</v>
      </c>
      <c r="P11">
        <v>0</v>
      </c>
      <c r="Q11">
        <v>0</v>
      </c>
      <c r="R11">
        <v>0</v>
      </c>
      <c r="S11">
        <v>0</v>
      </c>
      <c r="T11">
        <v>13.59</v>
      </c>
      <c r="U11">
        <v>4.4000000000000004</v>
      </c>
      <c r="V11">
        <v>10.47</v>
      </c>
      <c r="W11">
        <v>0.33</v>
      </c>
      <c r="X11">
        <v>1753.18</v>
      </c>
      <c r="Y11">
        <v>4.72</v>
      </c>
      <c r="Z11">
        <v>0</v>
      </c>
      <c r="AA11">
        <v>0</v>
      </c>
      <c r="AB11">
        <v>0</v>
      </c>
      <c r="AC11">
        <v>4.72</v>
      </c>
      <c r="AD11">
        <v>4.72</v>
      </c>
      <c r="AE11">
        <v>0</v>
      </c>
      <c r="AF11">
        <v>12484</v>
      </c>
      <c r="AG11">
        <v>10096.08</v>
      </c>
      <c r="AH11">
        <v>7686.6</v>
      </c>
      <c r="AI11">
        <v>10354.299999999999</v>
      </c>
      <c r="AJ11">
        <v>32.950000000000003</v>
      </c>
      <c r="AK11">
        <v>101.98</v>
      </c>
      <c r="AL11">
        <v>112.45</v>
      </c>
      <c r="AM11">
        <v>151.18</v>
      </c>
      <c r="AN11">
        <v>151.18</v>
      </c>
      <c r="AO11">
        <v>-0.04</v>
      </c>
      <c r="AP11">
        <v>-12484.03</v>
      </c>
      <c r="AQ11">
        <v>34.549999999999997</v>
      </c>
      <c r="AR11">
        <v>34.549999999999997</v>
      </c>
      <c r="AS11">
        <v>34.549999999999997</v>
      </c>
      <c r="AT11">
        <v>34.549999999999997</v>
      </c>
      <c r="AU11">
        <v>34.549999999999997</v>
      </c>
      <c r="AV11">
        <v>17.41</v>
      </c>
      <c r="AW11">
        <v>504</v>
      </c>
      <c r="AX11">
        <v>5.75</v>
      </c>
      <c r="AY11">
        <v>11.5</v>
      </c>
      <c r="AZ11">
        <v>332.88</v>
      </c>
      <c r="BA11">
        <v>3.8</v>
      </c>
      <c r="BB11">
        <v>273.75</v>
      </c>
      <c r="BC11">
        <v>90.45</v>
      </c>
      <c r="BD11">
        <v>0</v>
      </c>
      <c r="BE11">
        <v>0</v>
      </c>
      <c r="BF11">
        <v>0</v>
      </c>
      <c r="BG11">
        <v>0</v>
      </c>
      <c r="BH11" s="7">
        <v>0</v>
      </c>
      <c r="BI11" s="7">
        <v>10730.82</v>
      </c>
      <c r="BJ11">
        <v>12488.72</v>
      </c>
      <c r="BK11">
        <v>399642.12</v>
      </c>
      <c r="BL11">
        <v>0</v>
      </c>
      <c r="BP11" t="s">
        <v>122</v>
      </c>
      <c r="BQ11">
        <v>34.549999999999997</v>
      </c>
      <c r="BR11">
        <v>0</v>
      </c>
      <c r="BS11">
        <v>0</v>
      </c>
      <c r="BT11">
        <v>0</v>
      </c>
      <c r="BU11">
        <v>0</v>
      </c>
    </row>
    <row r="12" spans="1:73">
      <c r="A12" t="s">
        <v>73</v>
      </c>
      <c r="B12" t="s">
        <v>71</v>
      </c>
      <c r="C12" t="s">
        <v>72</v>
      </c>
      <c r="D12" t="s">
        <v>32</v>
      </c>
      <c r="E12" t="s">
        <v>121</v>
      </c>
      <c r="F12">
        <v>2034</v>
      </c>
      <c r="G12">
        <v>1</v>
      </c>
      <c r="H12" s="7">
        <v>0.02</v>
      </c>
      <c r="I12">
        <v>0</v>
      </c>
      <c r="J12">
        <v>0</v>
      </c>
      <c r="K12">
        <v>0</v>
      </c>
      <c r="L12">
        <v>1</v>
      </c>
      <c r="M12">
        <v>0.01</v>
      </c>
      <c r="N12">
        <v>0.24</v>
      </c>
      <c r="O12">
        <v>0</v>
      </c>
      <c r="P12">
        <v>0</v>
      </c>
      <c r="Q12">
        <v>0</v>
      </c>
      <c r="R12">
        <v>0</v>
      </c>
      <c r="S12">
        <v>0</v>
      </c>
      <c r="T12">
        <v>14.24</v>
      </c>
      <c r="U12">
        <v>3.44</v>
      </c>
      <c r="V12">
        <v>10.73</v>
      </c>
      <c r="W12">
        <v>0.25</v>
      </c>
      <c r="X12">
        <v>1797.01</v>
      </c>
      <c r="Y12">
        <v>3.69</v>
      </c>
      <c r="Z12">
        <v>0</v>
      </c>
      <c r="AA12">
        <v>0</v>
      </c>
      <c r="AB12">
        <v>0</v>
      </c>
      <c r="AC12">
        <v>3.69</v>
      </c>
      <c r="AD12">
        <v>3.69</v>
      </c>
      <c r="AE12">
        <v>0</v>
      </c>
      <c r="AF12">
        <v>12527.83</v>
      </c>
      <c r="AG12">
        <v>10096.08</v>
      </c>
      <c r="AH12">
        <v>7686.6</v>
      </c>
      <c r="AI12">
        <v>10354.299999999999</v>
      </c>
      <c r="AJ12">
        <v>32.950000000000003</v>
      </c>
      <c r="AK12">
        <v>105.18</v>
      </c>
      <c r="AL12">
        <v>115.92</v>
      </c>
      <c r="AM12">
        <v>158.21</v>
      </c>
      <c r="AN12">
        <v>158.21</v>
      </c>
      <c r="AO12">
        <v>-0.19</v>
      </c>
      <c r="AP12">
        <v>-12528.02</v>
      </c>
      <c r="AQ12">
        <v>34.549999999999997</v>
      </c>
      <c r="AR12">
        <v>34.549999999999997</v>
      </c>
      <c r="AS12">
        <v>34.549999999999997</v>
      </c>
      <c r="AT12">
        <v>34.549999999999997</v>
      </c>
      <c r="AU12">
        <v>34.549999999999997</v>
      </c>
      <c r="AV12">
        <v>17.41</v>
      </c>
      <c r="AW12">
        <v>504</v>
      </c>
      <c r="AX12">
        <v>5.75</v>
      </c>
      <c r="AY12">
        <v>11.5</v>
      </c>
      <c r="AZ12">
        <v>332.88</v>
      </c>
      <c r="BA12">
        <v>3.8</v>
      </c>
      <c r="BB12">
        <v>273.75</v>
      </c>
      <c r="BC12">
        <v>90.45</v>
      </c>
      <c r="BD12">
        <v>0</v>
      </c>
      <c r="BE12">
        <v>0</v>
      </c>
      <c r="BF12">
        <v>0</v>
      </c>
      <c r="BG12">
        <v>0</v>
      </c>
      <c r="BH12" s="7">
        <v>0</v>
      </c>
      <c r="BI12" s="7">
        <v>10730.82</v>
      </c>
      <c r="BJ12">
        <v>12531.52</v>
      </c>
      <c r="BK12">
        <v>537471.91</v>
      </c>
      <c r="BL12">
        <v>0</v>
      </c>
      <c r="BP12" t="s">
        <v>122</v>
      </c>
      <c r="BQ12">
        <v>34.549999999999997</v>
      </c>
      <c r="BR12">
        <v>0</v>
      </c>
      <c r="BS12">
        <v>0</v>
      </c>
      <c r="BT12">
        <v>0</v>
      </c>
      <c r="BU12">
        <v>0</v>
      </c>
    </row>
    <row r="13" spans="1:73">
      <c r="A13" t="s">
        <v>73</v>
      </c>
      <c r="B13" t="s">
        <v>71</v>
      </c>
      <c r="C13" t="s">
        <v>72</v>
      </c>
      <c r="D13" t="s">
        <v>32</v>
      </c>
      <c r="E13" t="s">
        <v>121</v>
      </c>
      <c r="F13">
        <v>2035</v>
      </c>
      <c r="G13">
        <v>1</v>
      </c>
      <c r="H13" s="7">
        <v>1.1599999999999999</v>
      </c>
      <c r="I13">
        <v>0</v>
      </c>
      <c r="J13">
        <v>0</v>
      </c>
      <c r="K13">
        <v>0</v>
      </c>
      <c r="L13">
        <v>37</v>
      </c>
      <c r="M13">
        <v>0.38</v>
      </c>
      <c r="N13">
        <v>11.97</v>
      </c>
      <c r="O13">
        <v>0</v>
      </c>
      <c r="P13">
        <v>0</v>
      </c>
      <c r="Q13">
        <v>0</v>
      </c>
      <c r="R13">
        <v>0</v>
      </c>
      <c r="S13">
        <v>0</v>
      </c>
      <c r="T13">
        <v>15.11</v>
      </c>
      <c r="U13">
        <v>180.95</v>
      </c>
      <c r="V13">
        <v>11</v>
      </c>
      <c r="W13">
        <v>12.72</v>
      </c>
      <c r="X13">
        <v>1841.94</v>
      </c>
      <c r="Y13">
        <v>193.67</v>
      </c>
      <c r="Z13">
        <v>0</v>
      </c>
      <c r="AA13">
        <v>0</v>
      </c>
      <c r="AB13">
        <v>0</v>
      </c>
      <c r="AC13">
        <v>193.67</v>
      </c>
      <c r="AD13">
        <v>193.67</v>
      </c>
      <c r="AE13">
        <v>0</v>
      </c>
      <c r="AF13">
        <v>12572.75</v>
      </c>
      <c r="AG13">
        <v>10096.08</v>
      </c>
      <c r="AH13">
        <v>7686.35</v>
      </c>
      <c r="AI13">
        <v>10354.33</v>
      </c>
      <c r="AJ13">
        <v>32.950000000000003</v>
      </c>
      <c r="AK13">
        <v>107.92</v>
      </c>
      <c r="AL13">
        <v>118.92</v>
      </c>
      <c r="AM13">
        <v>167.5</v>
      </c>
      <c r="AN13">
        <v>167.5</v>
      </c>
      <c r="AO13">
        <v>-20.23</v>
      </c>
      <c r="AP13">
        <v>-12592.98</v>
      </c>
      <c r="AQ13">
        <v>34.549999999999997</v>
      </c>
      <c r="AR13">
        <v>34.549999999999997</v>
      </c>
      <c r="AS13">
        <v>34.549999999999997</v>
      </c>
      <c r="AT13">
        <v>34.549999999999997</v>
      </c>
      <c r="AU13">
        <v>34.549999999999997</v>
      </c>
      <c r="AV13">
        <v>17.41</v>
      </c>
      <c r="AW13">
        <v>504</v>
      </c>
      <c r="AX13">
        <v>5.75</v>
      </c>
      <c r="AY13">
        <v>11.5</v>
      </c>
      <c r="AZ13">
        <v>332.88</v>
      </c>
      <c r="BA13">
        <v>3.8</v>
      </c>
      <c r="BB13">
        <v>273.75</v>
      </c>
      <c r="BC13">
        <v>90.45</v>
      </c>
      <c r="BD13">
        <v>0</v>
      </c>
      <c r="BE13">
        <v>0</v>
      </c>
      <c r="BF13">
        <v>0</v>
      </c>
      <c r="BG13">
        <v>0</v>
      </c>
      <c r="BH13" s="7">
        <v>0</v>
      </c>
      <c r="BI13" s="7">
        <v>10730.82</v>
      </c>
      <c r="BJ13">
        <v>12766.42</v>
      </c>
      <c r="BK13">
        <v>11041.31</v>
      </c>
      <c r="BL13">
        <v>0</v>
      </c>
      <c r="BP13" t="s">
        <v>122</v>
      </c>
      <c r="BQ13">
        <v>34.549999999999997</v>
      </c>
      <c r="BR13">
        <v>0</v>
      </c>
      <c r="BS13">
        <v>0</v>
      </c>
      <c r="BT13">
        <v>0</v>
      </c>
      <c r="BU13">
        <v>0</v>
      </c>
    </row>
    <row r="14" spans="1:73">
      <c r="A14" t="s">
        <v>73</v>
      </c>
      <c r="B14" t="s">
        <v>71</v>
      </c>
      <c r="C14" t="s">
        <v>72</v>
      </c>
      <c r="D14" t="s">
        <v>32</v>
      </c>
      <c r="E14" t="s">
        <v>121</v>
      </c>
      <c r="F14">
        <v>2036</v>
      </c>
      <c r="G14">
        <v>1</v>
      </c>
      <c r="H14" s="7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1893.16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12623.97</v>
      </c>
      <c r="AG14">
        <v>10096.08</v>
      </c>
      <c r="AH14">
        <v>7686.6</v>
      </c>
      <c r="AI14">
        <v>0</v>
      </c>
      <c r="AJ14">
        <v>0</v>
      </c>
      <c r="AK14">
        <v>109.3</v>
      </c>
      <c r="AL14">
        <v>120.58</v>
      </c>
      <c r="AM14">
        <v>0</v>
      </c>
      <c r="AN14">
        <v>0</v>
      </c>
      <c r="AO14">
        <v>0</v>
      </c>
      <c r="AP14">
        <v>-12623.97</v>
      </c>
      <c r="AQ14">
        <v>34.549999999999997</v>
      </c>
      <c r="AR14">
        <v>34.549999999999997</v>
      </c>
      <c r="AS14">
        <v>34.549999999999997</v>
      </c>
      <c r="AT14">
        <v>34.549999999999997</v>
      </c>
      <c r="AU14">
        <v>34.549999999999997</v>
      </c>
      <c r="AV14">
        <v>17.46</v>
      </c>
      <c r="AW14">
        <v>505.38</v>
      </c>
      <c r="AX14">
        <v>5.75</v>
      </c>
      <c r="AY14">
        <v>11.53</v>
      </c>
      <c r="AZ14">
        <v>333.79</v>
      </c>
      <c r="BA14">
        <v>3.8</v>
      </c>
      <c r="BB14">
        <v>274.5</v>
      </c>
      <c r="BC14">
        <v>90.45</v>
      </c>
      <c r="BD14">
        <v>0</v>
      </c>
      <c r="BE14">
        <v>0</v>
      </c>
      <c r="BF14">
        <v>0</v>
      </c>
      <c r="BG14">
        <v>0</v>
      </c>
      <c r="BH14" s="7">
        <v>0</v>
      </c>
      <c r="BI14" s="7">
        <v>10730.82</v>
      </c>
      <c r="BJ14">
        <v>12623.97</v>
      </c>
      <c r="BK14">
        <v>0</v>
      </c>
      <c r="BL14">
        <v>0</v>
      </c>
      <c r="BP14" t="s">
        <v>122</v>
      </c>
      <c r="BQ14">
        <v>34.549999999999997</v>
      </c>
      <c r="BR14">
        <v>0</v>
      </c>
      <c r="BS14">
        <v>0</v>
      </c>
      <c r="BT14">
        <v>0</v>
      </c>
      <c r="BU14">
        <v>0</v>
      </c>
    </row>
    <row r="15" spans="1:73">
      <c r="A15" t="s">
        <v>73</v>
      </c>
      <c r="B15" t="s">
        <v>71</v>
      </c>
      <c r="C15" t="s">
        <v>72</v>
      </c>
      <c r="D15" t="s">
        <v>32</v>
      </c>
      <c r="E15" t="s">
        <v>121</v>
      </c>
      <c r="F15">
        <v>2037</v>
      </c>
      <c r="G15">
        <v>1</v>
      </c>
      <c r="H15" s="7">
        <v>0.19</v>
      </c>
      <c r="I15">
        <v>0</v>
      </c>
      <c r="J15">
        <v>0</v>
      </c>
      <c r="K15">
        <v>0</v>
      </c>
      <c r="L15">
        <v>6</v>
      </c>
      <c r="M15">
        <v>0.06</v>
      </c>
      <c r="N15">
        <v>1.94</v>
      </c>
      <c r="O15">
        <v>0</v>
      </c>
      <c r="P15">
        <v>0</v>
      </c>
      <c r="Q15">
        <v>0</v>
      </c>
      <c r="R15">
        <v>0</v>
      </c>
      <c r="S15">
        <v>0</v>
      </c>
      <c r="T15">
        <v>15.38</v>
      </c>
      <c r="U15">
        <v>29.86</v>
      </c>
      <c r="V15">
        <v>11.56</v>
      </c>
      <c r="W15">
        <v>2.17</v>
      </c>
      <c r="X15">
        <v>1935.18</v>
      </c>
      <c r="Y15">
        <v>32.03</v>
      </c>
      <c r="Z15">
        <v>0</v>
      </c>
      <c r="AA15">
        <v>0</v>
      </c>
      <c r="AB15">
        <v>0</v>
      </c>
      <c r="AC15">
        <v>32.03</v>
      </c>
      <c r="AD15">
        <v>32.03</v>
      </c>
      <c r="AE15">
        <v>0</v>
      </c>
      <c r="AF15">
        <v>12666</v>
      </c>
      <c r="AG15">
        <v>10096.08</v>
      </c>
      <c r="AH15">
        <v>7686.56</v>
      </c>
      <c r="AI15">
        <v>10354.299999999999</v>
      </c>
      <c r="AJ15">
        <v>32.950000000000003</v>
      </c>
      <c r="AK15">
        <v>111.13</v>
      </c>
      <c r="AL15">
        <v>122.69</v>
      </c>
      <c r="AM15">
        <v>170.8</v>
      </c>
      <c r="AN15">
        <v>170.8</v>
      </c>
      <c r="AO15">
        <v>-3.9</v>
      </c>
      <c r="AP15">
        <v>-12669.9</v>
      </c>
      <c r="AQ15">
        <v>34.549999999999997</v>
      </c>
      <c r="AR15">
        <v>34.549999999999997</v>
      </c>
      <c r="AS15">
        <v>34.549999999999997</v>
      </c>
      <c r="AT15">
        <v>34.549999999999997</v>
      </c>
      <c r="AU15">
        <v>34.549999999999997</v>
      </c>
      <c r="AV15">
        <v>17.41</v>
      </c>
      <c r="AW15">
        <v>504</v>
      </c>
      <c r="AX15">
        <v>5.75</v>
      </c>
      <c r="AY15">
        <v>11.5</v>
      </c>
      <c r="AZ15">
        <v>332.88</v>
      </c>
      <c r="BA15">
        <v>3.8</v>
      </c>
      <c r="BB15">
        <v>273.75</v>
      </c>
      <c r="BC15">
        <v>90.45</v>
      </c>
      <c r="BD15">
        <v>0</v>
      </c>
      <c r="BE15">
        <v>0</v>
      </c>
      <c r="BF15">
        <v>0</v>
      </c>
      <c r="BG15">
        <v>0</v>
      </c>
      <c r="BH15" s="7">
        <v>0</v>
      </c>
      <c r="BI15" s="7">
        <v>10730.82</v>
      </c>
      <c r="BJ15">
        <v>12698.03</v>
      </c>
      <c r="BK15">
        <v>67723.320000000007</v>
      </c>
      <c r="BL15">
        <v>0</v>
      </c>
      <c r="BP15" t="s">
        <v>122</v>
      </c>
      <c r="BQ15">
        <v>34.549999999999997</v>
      </c>
      <c r="BR15">
        <v>0</v>
      </c>
      <c r="BS15">
        <v>0</v>
      </c>
      <c r="BT15">
        <v>0</v>
      </c>
      <c r="BU15">
        <v>0</v>
      </c>
    </row>
    <row r="16" spans="1:73">
      <c r="A16" t="s">
        <v>73</v>
      </c>
      <c r="B16" t="s">
        <v>71</v>
      </c>
      <c r="C16" t="s">
        <v>72</v>
      </c>
      <c r="D16" t="s">
        <v>32</v>
      </c>
      <c r="E16" t="s">
        <v>121</v>
      </c>
      <c r="F16">
        <v>2038</v>
      </c>
      <c r="G16">
        <v>1</v>
      </c>
      <c r="H16" s="7">
        <v>0.06</v>
      </c>
      <c r="I16">
        <v>0</v>
      </c>
      <c r="J16">
        <v>0</v>
      </c>
      <c r="K16">
        <v>0</v>
      </c>
      <c r="L16">
        <v>2</v>
      </c>
      <c r="M16">
        <v>0.02</v>
      </c>
      <c r="N16">
        <v>0.65</v>
      </c>
      <c r="O16">
        <v>0</v>
      </c>
      <c r="P16">
        <v>0</v>
      </c>
      <c r="Q16">
        <v>0</v>
      </c>
      <c r="R16">
        <v>0</v>
      </c>
      <c r="S16">
        <v>0</v>
      </c>
      <c r="T16">
        <v>15.5</v>
      </c>
      <c r="U16">
        <v>10.029999999999999</v>
      </c>
      <c r="V16">
        <v>11.85</v>
      </c>
      <c r="W16">
        <v>0.74</v>
      </c>
      <c r="X16">
        <v>1983.56</v>
      </c>
      <c r="Y16">
        <v>10.77</v>
      </c>
      <c r="Z16">
        <v>0</v>
      </c>
      <c r="AA16">
        <v>0</v>
      </c>
      <c r="AB16">
        <v>0</v>
      </c>
      <c r="AC16">
        <v>10.77</v>
      </c>
      <c r="AD16">
        <v>10.77</v>
      </c>
      <c r="AE16">
        <v>0</v>
      </c>
      <c r="AF16">
        <v>12714.38</v>
      </c>
      <c r="AG16">
        <v>10096.08</v>
      </c>
      <c r="AH16">
        <v>7686.59</v>
      </c>
      <c r="AI16">
        <v>10354.299999999999</v>
      </c>
      <c r="AJ16">
        <v>32.950000000000003</v>
      </c>
      <c r="AK16">
        <v>114.29</v>
      </c>
      <c r="AL16">
        <v>126.14</v>
      </c>
      <c r="AM16">
        <v>172.36</v>
      </c>
      <c r="AN16">
        <v>172.36</v>
      </c>
      <c r="AO16">
        <v>-1.4</v>
      </c>
      <c r="AP16">
        <v>-12715.78</v>
      </c>
      <c r="AQ16">
        <v>34.549999999999997</v>
      </c>
      <c r="AR16">
        <v>34.549999999999997</v>
      </c>
      <c r="AS16">
        <v>34.549999999999997</v>
      </c>
      <c r="AT16">
        <v>34.549999999999997</v>
      </c>
      <c r="AU16">
        <v>34.549999999999997</v>
      </c>
      <c r="AV16">
        <v>17.41</v>
      </c>
      <c r="AW16">
        <v>504</v>
      </c>
      <c r="AX16">
        <v>5.75</v>
      </c>
      <c r="AY16">
        <v>11.5</v>
      </c>
      <c r="AZ16">
        <v>332.88</v>
      </c>
      <c r="BA16">
        <v>3.8</v>
      </c>
      <c r="BB16">
        <v>273.75</v>
      </c>
      <c r="BC16">
        <v>90.45</v>
      </c>
      <c r="BD16">
        <v>0</v>
      </c>
      <c r="BE16">
        <v>0</v>
      </c>
      <c r="BF16">
        <v>0</v>
      </c>
      <c r="BG16">
        <v>0</v>
      </c>
      <c r="BH16" s="7">
        <v>0</v>
      </c>
      <c r="BI16" s="7">
        <v>10730.82</v>
      </c>
      <c r="BJ16">
        <v>12725.15</v>
      </c>
      <c r="BK16">
        <v>203603.98</v>
      </c>
      <c r="BL16">
        <v>0</v>
      </c>
      <c r="BP16" t="s">
        <v>122</v>
      </c>
      <c r="BQ16">
        <v>34.549999999999997</v>
      </c>
      <c r="BR16">
        <v>0</v>
      </c>
      <c r="BS16">
        <v>0</v>
      </c>
      <c r="BT16">
        <v>0</v>
      </c>
      <c r="BU16">
        <v>0</v>
      </c>
    </row>
    <row r="17" spans="1:73">
      <c r="A17" t="s">
        <v>73</v>
      </c>
      <c r="B17" t="s">
        <v>71</v>
      </c>
      <c r="C17" t="s">
        <v>72</v>
      </c>
      <c r="D17" t="s">
        <v>32</v>
      </c>
      <c r="E17" t="s">
        <v>121</v>
      </c>
      <c r="F17">
        <v>2039</v>
      </c>
      <c r="G17">
        <v>1</v>
      </c>
      <c r="H17" s="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2033.15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12763.97</v>
      </c>
      <c r="AG17">
        <v>10096.08</v>
      </c>
      <c r="AH17">
        <v>7686.6</v>
      </c>
      <c r="AI17">
        <v>0</v>
      </c>
      <c r="AJ17">
        <v>0</v>
      </c>
      <c r="AK17">
        <v>114.37</v>
      </c>
      <c r="AL17">
        <v>126.52</v>
      </c>
      <c r="AM17">
        <v>0</v>
      </c>
      <c r="AN17">
        <v>0</v>
      </c>
      <c r="AO17">
        <v>0</v>
      </c>
      <c r="AP17">
        <v>-12763.97</v>
      </c>
      <c r="AQ17">
        <v>34.549999999999997</v>
      </c>
      <c r="AR17">
        <v>34.549999999999997</v>
      </c>
      <c r="AS17">
        <v>34.549999999999997</v>
      </c>
      <c r="AT17">
        <v>34.549999999999997</v>
      </c>
      <c r="AU17">
        <v>34.549999999999997</v>
      </c>
      <c r="AV17">
        <v>17.41</v>
      </c>
      <c r="AW17">
        <v>504</v>
      </c>
      <c r="AX17">
        <v>5.75</v>
      </c>
      <c r="AY17">
        <v>11.5</v>
      </c>
      <c r="AZ17">
        <v>332.88</v>
      </c>
      <c r="BA17">
        <v>3.8</v>
      </c>
      <c r="BB17">
        <v>273.75</v>
      </c>
      <c r="BC17">
        <v>90.45</v>
      </c>
      <c r="BD17">
        <v>0</v>
      </c>
      <c r="BE17">
        <v>0</v>
      </c>
      <c r="BF17">
        <v>0</v>
      </c>
      <c r="BG17">
        <v>0</v>
      </c>
      <c r="BH17" s="7">
        <v>0</v>
      </c>
      <c r="BI17" s="7">
        <v>10730.82</v>
      </c>
      <c r="BJ17">
        <v>12763.97</v>
      </c>
      <c r="BK17">
        <v>0</v>
      </c>
      <c r="BL17">
        <v>0</v>
      </c>
      <c r="BP17" t="s">
        <v>122</v>
      </c>
      <c r="BQ17">
        <v>34.549999999999997</v>
      </c>
      <c r="BR17">
        <v>0</v>
      </c>
      <c r="BS17">
        <v>0</v>
      </c>
      <c r="BT17">
        <v>0</v>
      </c>
      <c r="BU17">
        <v>0</v>
      </c>
    </row>
    <row r="18" spans="1:73">
      <c r="A18" t="s">
        <v>73</v>
      </c>
      <c r="B18" t="s">
        <v>71</v>
      </c>
      <c r="C18" t="s">
        <v>72</v>
      </c>
      <c r="D18" t="s">
        <v>32</v>
      </c>
      <c r="E18" t="s">
        <v>121</v>
      </c>
      <c r="F18">
        <v>2040</v>
      </c>
      <c r="G18">
        <v>1</v>
      </c>
      <c r="H18" s="7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2089.69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12820.51</v>
      </c>
      <c r="AG18">
        <v>10096.08</v>
      </c>
      <c r="AH18">
        <v>7686.6</v>
      </c>
      <c r="AI18">
        <v>0</v>
      </c>
      <c r="AJ18">
        <v>0</v>
      </c>
      <c r="AK18">
        <v>118.04</v>
      </c>
      <c r="AL18">
        <v>130.47999999999999</v>
      </c>
      <c r="AM18">
        <v>0</v>
      </c>
      <c r="AN18">
        <v>0</v>
      </c>
      <c r="AO18">
        <v>0</v>
      </c>
      <c r="AP18">
        <v>-12820.51</v>
      </c>
      <c r="AQ18">
        <v>34.549999999999997</v>
      </c>
      <c r="AR18">
        <v>34.549999999999997</v>
      </c>
      <c r="AS18">
        <v>34.549999999999997</v>
      </c>
      <c r="AT18">
        <v>34.549999999999997</v>
      </c>
      <c r="AU18">
        <v>34.549999999999997</v>
      </c>
      <c r="AV18">
        <v>17.46</v>
      </c>
      <c r="AW18">
        <v>505.38</v>
      </c>
      <c r="AX18">
        <v>5.75</v>
      </c>
      <c r="AY18">
        <v>11.53</v>
      </c>
      <c r="AZ18">
        <v>333.79</v>
      </c>
      <c r="BA18">
        <v>3.8</v>
      </c>
      <c r="BB18">
        <v>274.5</v>
      </c>
      <c r="BC18">
        <v>90.45</v>
      </c>
      <c r="BD18">
        <v>0</v>
      </c>
      <c r="BE18">
        <v>0</v>
      </c>
      <c r="BF18">
        <v>0</v>
      </c>
      <c r="BG18">
        <v>0</v>
      </c>
      <c r="BH18" s="7">
        <v>0</v>
      </c>
      <c r="BI18" s="7">
        <v>10730.82</v>
      </c>
      <c r="BJ18">
        <v>12820.51</v>
      </c>
      <c r="BK18">
        <v>0</v>
      </c>
      <c r="BL18">
        <v>0</v>
      </c>
      <c r="BP18" t="s">
        <v>122</v>
      </c>
      <c r="BQ18">
        <v>34.549999999999997</v>
      </c>
      <c r="BR18">
        <v>0</v>
      </c>
      <c r="BS18">
        <v>0</v>
      </c>
      <c r="BT18">
        <v>0</v>
      </c>
      <c r="BU18">
        <v>0</v>
      </c>
    </row>
    <row r="19" spans="1:73">
      <c r="A19" t="s">
        <v>73</v>
      </c>
      <c r="B19" t="s">
        <v>71</v>
      </c>
      <c r="C19" t="s">
        <v>72</v>
      </c>
      <c r="D19" t="s">
        <v>32</v>
      </c>
      <c r="E19" t="s">
        <v>121</v>
      </c>
      <c r="F19">
        <v>2041</v>
      </c>
      <c r="G19">
        <v>1</v>
      </c>
      <c r="H19" s="7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2136.08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12866.9</v>
      </c>
      <c r="AG19">
        <v>10096.08</v>
      </c>
      <c r="AH19">
        <v>7686.6</v>
      </c>
      <c r="AI19">
        <v>0</v>
      </c>
      <c r="AJ19">
        <v>0</v>
      </c>
      <c r="AK19">
        <v>120.77</v>
      </c>
      <c r="AL19">
        <v>133.53</v>
      </c>
      <c r="AM19">
        <v>0</v>
      </c>
      <c r="AN19">
        <v>0</v>
      </c>
      <c r="AO19">
        <v>0</v>
      </c>
      <c r="AP19">
        <v>-12866.9</v>
      </c>
      <c r="AQ19">
        <v>34.549999999999997</v>
      </c>
      <c r="AR19">
        <v>34.549999999999997</v>
      </c>
      <c r="AS19">
        <v>34.549999999999997</v>
      </c>
      <c r="AT19">
        <v>34.549999999999997</v>
      </c>
      <c r="AU19">
        <v>34.549999999999997</v>
      </c>
      <c r="AV19">
        <v>17.41</v>
      </c>
      <c r="AW19">
        <v>504</v>
      </c>
      <c r="AX19">
        <v>5.75</v>
      </c>
      <c r="AY19">
        <v>11.5</v>
      </c>
      <c r="AZ19">
        <v>332.88</v>
      </c>
      <c r="BA19">
        <v>3.8</v>
      </c>
      <c r="BB19">
        <v>273.75</v>
      </c>
      <c r="BC19">
        <v>90.45</v>
      </c>
      <c r="BD19">
        <v>0</v>
      </c>
      <c r="BE19">
        <v>0</v>
      </c>
      <c r="BF19">
        <v>0</v>
      </c>
      <c r="BG19">
        <v>0</v>
      </c>
      <c r="BH19" s="7">
        <v>0</v>
      </c>
      <c r="BI19" s="7">
        <v>10730.82</v>
      </c>
      <c r="BJ19">
        <v>12866.9</v>
      </c>
      <c r="BK19">
        <v>0</v>
      </c>
      <c r="BL19">
        <v>0</v>
      </c>
      <c r="BP19" t="s">
        <v>122</v>
      </c>
      <c r="BQ19">
        <v>34.549999999999997</v>
      </c>
      <c r="BR19">
        <v>0</v>
      </c>
      <c r="BS19">
        <v>0</v>
      </c>
      <c r="BT19">
        <v>0</v>
      </c>
      <c r="BU19">
        <v>0</v>
      </c>
    </row>
    <row r="20" spans="1:73">
      <c r="A20" t="s">
        <v>73</v>
      </c>
      <c r="B20" t="s">
        <v>71</v>
      </c>
      <c r="C20" t="s">
        <v>72</v>
      </c>
      <c r="D20" t="s">
        <v>32</v>
      </c>
      <c r="E20" t="s">
        <v>121</v>
      </c>
      <c r="F20">
        <v>2042</v>
      </c>
      <c r="G20">
        <v>1</v>
      </c>
      <c r="H20" s="7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2189.48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12920.3</v>
      </c>
      <c r="AG20">
        <v>10096.08</v>
      </c>
      <c r="AH20">
        <v>7686.6</v>
      </c>
      <c r="AI20">
        <v>0</v>
      </c>
      <c r="AJ20">
        <v>0</v>
      </c>
      <c r="AK20">
        <v>122.11</v>
      </c>
      <c r="AL20">
        <v>135.19</v>
      </c>
      <c r="AM20">
        <v>0</v>
      </c>
      <c r="AN20">
        <v>0</v>
      </c>
      <c r="AO20">
        <v>0</v>
      </c>
      <c r="AP20">
        <v>-12920.3</v>
      </c>
      <c r="AQ20">
        <v>34.549999999999997</v>
      </c>
      <c r="AR20">
        <v>34.549999999999997</v>
      </c>
      <c r="AS20">
        <v>34.549999999999997</v>
      </c>
      <c r="AT20">
        <v>34.549999999999997</v>
      </c>
      <c r="AU20">
        <v>34.549999999999997</v>
      </c>
      <c r="AV20">
        <v>17.41</v>
      </c>
      <c r="AW20">
        <v>504</v>
      </c>
      <c r="AX20">
        <v>5.75</v>
      </c>
      <c r="AY20">
        <v>11.5</v>
      </c>
      <c r="AZ20">
        <v>332.88</v>
      </c>
      <c r="BA20">
        <v>3.8</v>
      </c>
      <c r="BB20">
        <v>273.75</v>
      </c>
      <c r="BC20">
        <v>90.45</v>
      </c>
      <c r="BD20">
        <v>0</v>
      </c>
      <c r="BE20">
        <v>0</v>
      </c>
      <c r="BF20">
        <v>0</v>
      </c>
      <c r="BG20">
        <v>0</v>
      </c>
      <c r="BH20" s="7">
        <v>0</v>
      </c>
      <c r="BI20" s="7">
        <v>10730.82</v>
      </c>
      <c r="BJ20">
        <v>12920.3</v>
      </c>
      <c r="BK20">
        <v>0</v>
      </c>
      <c r="BL20">
        <v>0</v>
      </c>
      <c r="BP20" t="s">
        <v>122</v>
      </c>
      <c r="BQ20">
        <v>34.549999999999997</v>
      </c>
      <c r="BR20">
        <v>0</v>
      </c>
      <c r="BS20">
        <v>0</v>
      </c>
      <c r="BT20">
        <v>0</v>
      </c>
      <c r="BU20">
        <v>0</v>
      </c>
    </row>
    <row r="21" spans="1:73">
      <c r="A21" t="s">
        <v>73</v>
      </c>
      <c r="B21" t="s">
        <v>71</v>
      </c>
      <c r="C21" t="s">
        <v>72</v>
      </c>
      <c r="D21" t="s">
        <v>32</v>
      </c>
      <c r="E21" t="s">
        <v>121</v>
      </c>
      <c r="F21">
        <v>2043</v>
      </c>
      <c r="G21">
        <v>1</v>
      </c>
      <c r="H21" s="7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2244.2199999999998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12975.04</v>
      </c>
      <c r="AG21">
        <v>10096.08</v>
      </c>
      <c r="AH21">
        <v>7686.6</v>
      </c>
      <c r="AI21">
        <v>0</v>
      </c>
      <c r="AJ21">
        <v>0</v>
      </c>
      <c r="AK21">
        <v>122.55</v>
      </c>
      <c r="AL21">
        <v>135.94999999999999</v>
      </c>
      <c r="AM21">
        <v>0</v>
      </c>
      <c r="AN21">
        <v>0</v>
      </c>
      <c r="AO21">
        <v>0</v>
      </c>
      <c r="AP21">
        <v>-12975.04</v>
      </c>
      <c r="AQ21">
        <v>34.549999999999997</v>
      </c>
      <c r="AR21">
        <v>34.549999999999997</v>
      </c>
      <c r="AS21">
        <v>34.549999999999997</v>
      </c>
      <c r="AT21">
        <v>34.549999999999997</v>
      </c>
      <c r="AU21">
        <v>34.549999999999997</v>
      </c>
      <c r="AV21">
        <v>17.41</v>
      </c>
      <c r="AW21">
        <v>504</v>
      </c>
      <c r="AX21">
        <v>5.75</v>
      </c>
      <c r="AY21">
        <v>11.5</v>
      </c>
      <c r="AZ21">
        <v>332.88</v>
      </c>
      <c r="BA21">
        <v>3.8</v>
      </c>
      <c r="BB21">
        <v>273.75</v>
      </c>
      <c r="BC21">
        <v>90.45</v>
      </c>
      <c r="BD21">
        <v>0</v>
      </c>
      <c r="BE21">
        <v>0</v>
      </c>
      <c r="BF21">
        <v>0</v>
      </c>
      <c r="BG21">
        <v>0</v>
      </c>
      <c r="BH21" s="7">
        <v>0</v>
      </c>
      <c r="BI21" s="7">
        <v>10730.82</v>
      </c>
      <c r="BJ21">
        <v>12975.04</v>
      </c>
      <c r="BK21">
        <v>0</v>
      </c>
      <c r="BL21">
        <v>0</v>
      </c>
      <c r="BP21" t="s">
        <v>122</v>
      </c>
      <c r="BQ21">
        <v>34.549999999999997</v>
      </c>
      <c r="BR21">
        <v>0</v>
      </c>
      <c r="BS21">
        <v>0</v>
      </c>
      <c r="BT21">
        <v>0</v>
      </c>
      <c r="BU21">
        <v>0</v>
      </c>
    </row>
    <row r="22" spans="1:73">
      <c r="A22" t="s">
        <v>73</v>
      </c>
      <c r="B22" t="s">
        <v>71</v>
      </c>
      <c r="C22" t="s">
        <v>72</v>
      </c>
      <c r="D22" t="s">
        <v>32</v>
      </c>
      <c r="E22" t="s">
        <v>121</v>
      </c>
      <c r="F22">
        <v>2044</v>
      </c>
      <c r="G22">
        <v>1</v>
      </c>
      <c r="H22" s="7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2306.63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13037.45</v>
      </c>
      <c r="AG22">
        <v>10096.08</v>
      </c>
      <c r="AH22">
        <v>7686.6</v>
      </c>
      <c r="AI22">
        <v>0</v>
      </c>
      <c r="AJ22">
        <v>0</v>
      </c>
      <c r="AK22">
        <v>123.46</v>
      </c>
      <c r="AL22">
        <v>137.19999999999999</v>
      </c>
      <c r="AM22">
        <v>0</v>
      </c>
      <c r="AN22">
        <v>0</v>
      </c>
      <c r="AO22">
        <v>0</v>
      </c>
      <c r="AP22">
        <v>-13037.45</v>
      </c>
      <c r="AQ22">
        <v>34.549999999999997</v>
      </c>
      <c r="AR22">
        <v>34.549999999999997</v>
      </c>
      <c r="AS22">
        <v>34.549999999999997</v>
      </c>
      <c r="AT22">
        <v>34.549999999999997</v>
      </c>
      <c r="AU22">
        <v>34.549999999999997</v>
      </c>
      <c r="AV22">
        <v>17.46</v>
      </c>
      <c r="AW22">
        <v>505.38</v>
      </c>
      <c r="AX22">
        <v>5.75</v>
      </c>
      <c r="AY22">
        <v>11.53</v>
      </c>
      <c r="AZ22">
        <v>333.79</v>
      </c>
      <c r="BA22">
        <v>3.8</v>
      </c>
      <c r="BB22">
        <v>274.5</v>
      </c>
      <c r="BC22">
        <v>90.45</v>
      </c>
      <c r="BD22">
        <v>0</v>
      </c>
      <c r="BE22">
        <v>0</v>
      </c>
      <c r="BF22">
        <v>0</v>
      </c>
      <c r="BG22">
        <v>0</v>
      </c>
      <c r="BH22" s="7">
        <v>0</v>
      </c>
      <c r="BI22" s="7">
        <v>10730.82</v>
      </c>
      <c r="BJ22">
        <v>13037.45</v>
      </c>
      <c r="BK22">
        <v>0</v>
      </c>
      <c r="BL22">
        <v>0</v>
      </c>
      <c r="BP22" t="s">
        <v>122</v>
      </c>
      <c r="BQ22">
        <v>34.549999999999997</v>
      </c>
      <c r="BR22">
        <v>0</v>
      </c>
      <c r="BS22">
        <v>0</v>
      </c>
      <c r="BT22">
        <v>0</v>
      </c>
      <c r="BU22">
        <v>0</v>
      </c>
    </row>
    <row r="23" spans="1:73">
      <c r="A23" t="s">
        <v>73</v>
      </c>
      <c r="B23" t="s">
        <v>71</v>
      </c>
      <c r="C23" t="s">
        <v>72</v>
      </c>
      <c r="D23" t="s">
        <v>32</v>
      </c>
      <c r="E23" t="s">
        <v>121</v>
      </c>
      <c r="F23">
        <v>2045</v>
      </c>
      <c r="G23">
        <v>1</v>
      </c>
      <c r="H23" s="7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2357.83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13088.65</v>
      </c>
      <c r="AG23">
        <v>10096.08</v>
      </c>
      <c r="AH23">
        <v>7686.6</v>
      </c>
      <c r="AI23">
        <v>0</v>
      </c>
      <c r="AJ23">
        <v>0</v>
      </c>
      <c r="AK23">
        <v>124.97</v>
      </c>
      <c r="AL23">
        <v>139.05000000000001</v>
      </c>
      <c r="AM23">
        <v>0</v>
      </c>
      <c r="AN23">
        <v>0</v>
      </c>
      <c r="AO23">
        <v>0</v>
      </c>
      <c r="AP23">
        <v>-13088.65</v>
      </c>
      <c r="AQ23">
        <v>34.549999999999997</v>
      </c>
      <c r="AR23">
        <v>34.549999999999997</v>
      </c>
      <c r="AS23">
        <v>34.549999999999997</v>
      </c>
      <c r="AT23">
        <v>34.549999999999997</v>
      </c>
      <c r="AU23">
        <v>34.549999999999997</v>
      </c>
      <c r="AV23">
        <v>17.41</v>
      </c>
      <c r="AW23">
        <v>504</v>
      </c>
      <c r="AX23">
        <v>5.75</v>
      </c>
      <c r="AY23">
        <v>11.5</v>
      </c>
      <c r="AZ23">
        <v>332.88</v>
      </c>
      <c r="BA23">
        <v>3.8</v>
      </c>
      <c r="BB23">
        <v>273.75</v>
      </c>
      <c r="BC23">
        <v>90.45</v>
      </c>
      <c r="BD23">
        <v>0</v>
      </c>
      <c r="BE23">
        <v>0</v>
      </c>
      <c r="BF23">
        <v>0</v>
      </c>
      <c r="BG23">
        <v>0</v>
      </c>
      <c r="BH23" s="7">
        <v>0</v>
      </c>
      <c r="BI23" s="7">
        <v>10730.82</v>
      </c>
      <c r="BJ23">
        <v>13088.65</v>
      </c>
      <c r="BK23">
        <v>0</v>
      </c>
      <c r="BL23">
        <v>0</v>
      </c>
      <c r="BP23" t="s">
        <v>122</v>
      </c>
      <c r="BQ23">
        <v>34.549999999999997</v>
      </c>
      <c r="BR23">
        <v>0</v>
      </c>
      <c r="BS23">
        <v>0</v>
      </c>
      <c r="BT23">
        <v>0</v>
      </c>
      <c r="BU23">
        <v>0</v>
      </c>
    </row>
    <row r="24" spans="1:73">
      <c r="A24" t="s">
        <v>73</v>
      </c>
      <c r="B24" t="s">
        <v>71</v>
      </c>
      <c r="C24" t="s">
        <v>72</v>
      </c>
      <c r="D24" t="s">
        <v>32</v>
      </c>
      <c r="E24" t="s">
        <v>121</v>
      </c>
      <c r="F24">
        <v>2046</v>
      </c>
      <c r="G24">
        <v>1</v>
      </c>
      <c r="H24" s="7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2416.7800000000002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13147.6</v>
      </c>
      <c r="AG24">
        <v>10096.08</v>
      </c>
      <c r="AH24">
        <v>7686.6</v>
      </c>
      <c r="AI24">
        <v>0</v>
      </c>
      <c r="AJ24">
        <v>0</v>
      </c>
      <c r="AK24">
        <v>126.53</v>
      </c>
      <c r="AL24">
        <v>140.96</v>
      </c>
      <c r="AM24">
        <v>0</v>
      </c>
      <c r="AN24">
        <v>0</v>
      </c>
      <c r="AO24">
        <v>0</v>
      </c>
      <c r="AP24">
        <v>-13147.6</v>
      </c>
      <c r="AQ24">
        <v>34.549999999999997</v>
      </c>
      <c r="AR24">
        <v>34.549999999999997</v>
      </c>
      <c r="AS24">
        <v>34.549999999999997</v>
      </c>
      <c r="AT24">
        <v>34.549999999999997</v>
      </c>
      <c r="AU24">
        <v>34.549999999999997</v>
      </c>
      <c r="AV24">
        <v>17.41</v>
      </c>
      <c r="AW24">
        <v>504</v>
      </c>
      <c r="AX24">
        <v>5.75</v>
      </c>
      <c r="AY24">
        <v>11.5</v>
      </c>
      <c r="AZ24">
        <v>332.88</v>
      </c>
      <c r="BA24">
        <v>3.8</v>
      </c>
      <c r="BB24">
        <v>273.75</v>
      </c>
      <c r="BC24">
        <v>90.45</v>
      </c>
      <c r="BD24">
        <v>0</v>
      </c>
      <c r="BE24">
        <v>0</v>
      </c>
      <c r="BF24">
        <v>0</v>
      </c>
      <c r="BG24">
        <v>0</v>
      </c>
      <c r="BH24" s="7">
        <v>0</v>
      </c>
      <c r="BI24" s="7">
        <v>10730.82</v>
      </c>
      <c r="BJ24">
        <v>13147.6</v>
      </c>
      <c r="BK24">
        <v>0</v>
      </c>
      <c r="BL24">
        <v>0</v>
      </c>
      <c r="BP24" t="s">
        <v>122</v>
      </c>
      <c r="BQ24">
        <v>34.549999999999997</v>
      </c>
      <c r="BR24">
        <v>0</v>
      </c>
      <c r="BS24">
        <v>0</v>
      </c>
      <c r="BT24">
        <v>0</v>
      </c>
      <c r="BU24">
        <v>0</v>
      </c>
    </row>
    <row r="25" spans="1:73">
      <c r="A25" t="s">
        <v>73</v>
      </c>
      <c r="B25" t="s">
        <v>71</v>
      </c>
      <c r="C25" t="s">
        <v>72</v>
      </c>
      <c r="D25" t="s">
        <v>32</v>
      </c>
      <c r="E25" t="s">
        <v>121</v>
      </c>
      <c r="F25">
        <v>2047</v>
      </c>
      <c r="G25">
        <v>1</v>
      </c>
      <c r="H25" s="7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2477.1999999999998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13208.02</v>
      </c>
      <c r="AG25">
        <v>10096.08</v>
      </c>
      <c r="AH25">
        <v>7686.6</v>
      </c>
      <c r="AI25">
        <v>0</v>
      </c>
      <c r="AJ25">
        <v>0</v>
      </c>
      <c r="AK25">
        <v>127.53</v>
      </c>
      <c r="AL25">
        <v>142.33000000000001</v>
      </c>
      <c r="AM25">
        <v>0</v>
      </c>
      <c r="AN25">
        <v>0</v>
      </c>
      <c r="AO25">
        <v>0</v>
      </c>
      <c r="AP25">
        <v>-13208.02</v>
      </c>
      <c r="AQ25">
        <v>34.549999999999997</v>
      </c>
      <c r="AR25">
        <v>34.549999999999997</v>
      </c>
      <c r="AS25">
        <v>34.549999999999997</v>
      </c>
      <c r="AT25">
        <v>34.549999999999997</v>
      </c>
      <c r="AU25">
        <v>34.549999999999997</v>
      </c>
      <c r="AV25">
        <v>17.41</v>
      </c>
      <c r="AW25">
        <v>504</v>
      </c>
      <c r="AX25">
        <v>5.75</v>
      </c>
      <c r="AY25">
        <v>11.5</v>
      </c>
      <c r="AZ25">
        <v>332.88</v>
      </c>
      <c r="BA25">
        <v>3.8</v>
      </c>
      <c r="BB25">
        <v>273.75</v>
      </c>
      <c r="BC25">
        <v>90.45</v>
      </c>
      <c r="BD25">
        <v>0</v>
      </c>
      <c r="BE25">
        <v>0</v>
      </c>
      <c r="BF25">
        <v>0</v>
      </c>
      <c r="BG25">
        <v>0</v>
      </c>
      <c r="BH25" s="7">
        <v>0</v>
      </c>
      <c r="BI25" s="7">
        <v>10730.82</v>
      </c>
      <c r="BJ25">
        <v>13208.02</v>
      </c>
      <c r="BK25">
        <v>0</v>
      </c>
      <c r="BL25">
        <v>0</v>
      </c>
      <c r="BP25" t="s">
        <v>122</v>
      </c>
      <c r="BQ25">
        <v>34.549999999999997</v>
      </c>
      <c r="BR25">
        <v>0</v>
      </c>
      <c r="BS25">
        <v>0</v>
      </c>
      <c r="BT25">
        <v>0</v>
      </c>
      <c r="BU25">
        <v>0</v>
      </c>
    </row>
    <row r="26" spans="1:73">
      <c r="A26" t="s">
        <v>73</v>
      </c>
      <c r="B26" t="s">
        <v>71</v>
      </c>
      <c r="C26" t="s">
        <v>72</v>
      </c>
      <c r="D26" t="s">
        <v>32</v>
      </c>
      <c r="E26" t="s">
        <v>121</v>
      </c>
      <c r="F26">
        <v>2048</v>
      </c>
      <c r="G26">
        <v>1</v>
      </c>
      <c r="H26" s="7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2546.09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13276.9</v>
      </c>
      <c r="AG26">
        <v>10096.08</v>
      </c>
      <c r="AH26">
        <v>7686.6</v>
      </c>
      <c r="AI26">
        <v>0</v>
      </c>
      <c r="AJ26">
        <v>0</v>
      </c>
      <c r="AK26">
        <v>128.85</v>
      </c>
      <c r="AL26">
        <v>144.01</v>
      </c>
      <c r="AM26">
        <v>0</v>
      </c>
      <c r="AN26">
        <v>0</v>
      </c>
      <c r="AO26">
        <v>0</v>
      </c>
      <c r="AP26">
        <v>-13276.9</v>
      </c>
      <c r="AQ26">
        <v>34.549999999999997</v>
      </c>
      <c r="AR26">
        <v>34.549999999999997</v>
      </c>
      <c r="AS26">
        <v>34.549999999999997</v>
      </c>
      <c r="AT26">
        <v>34.549999999999997</v>
      </c>
      <c r="AU26">
        <v>34.549999999999997</v>
      </c>
      <c r="AV26">
        <v>17.46</v>
      </c>
      <c r="AW26">
        <v>505.38</v>
      </c>
      <c r="AX26">
        <v>5.75</v>
      </c>
      <c r="AY26">
        <v>11.53</v>
      </c>
      <c r="AZ26">
        <v>333.79</v>
      </c>
      <c r="BA26">
        <v>3.8</v>
      </c>
      <c r="BB26">
        <v>274.5</v>
      </c>
      <c r="BC26">
        <v>90.45</v>
      </c>
      <c r="BD26">
        <v>0</v>
      </c>
      <c r="BE26">
        <v>0</v>
      </c>
      <c r="BF26">
        <v>0</v>
      </c>
      <c r="BG26">
        <v>0</v>
      </c>
      <c r="BH26" s="7">
        <v>0</v>
      </c>
      <c r="BI26" s="7">
        <v>10730.82</v>
      </c>
      <c r="BJ26">
        <v>13276.9</v>
      </c>
      <c r="BK26">
        <v>0</v>
      </c>
      <c r="BL26">
        <v>0</v>
      </c>
      <c r="BP26" t="s">
        <v>122</v>
      </c>
      <c r="BQ26">
        <v>34.549999999999997</v>
      </c>
      <c r="BR26">
        <v>0</v>
      </c>
      <c r="BS26">
        <v>0</v>
      </c>
      <c r="BT26">
        <v>0</v>
      </c>
      <c r="BU26">
        <v>0</v>
      </c>
    </row>
    <row r="27" spans="1:73">
      <c r="A27" t="s">
        <v>73</v>
      </c>
      <c r="B27" t="s">
        <v>71</v>
      </c>
      <c r="C27" t="s">
        <v>72</v>
      </c>
      <c r="D27" t="s">
        <v>32</v>
      </c>
      <c r="E27" t="s">
        <v>121</v>
      </c>
      <c r="F27">
        <v>2049</v>
      </c>
      <c r="G27">
        <v>1</v>
      </c>
      <c r="H27" s="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2602.61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13333.42</v>
      </c>
      <c r="AG27">
        <v>10096.08</v>
      </c>
      <c r="AH27">
        <v>7686.6</v>
      </c>
      <c r="AI27">
        <v>0</v>
      </c>
      <c r="AJ27">
        <v>0</v>
      </c>
      <c r="AK27">
        <v>129.32</v>
      </c>
      <c r="AL27">
        <v>144.87</v>
      </c>
      <c r="AM27">
        <v>0</v>
      </c>
      <c r="AN27">
        <v>0</v>
      </c>
      <c r="AO27">
        <v>0</v>
      </c>
      <c r="AP27">
        <v>-13333.42</v>
      </c>
      <c r="AQ27">
        <v>34.549999999999997</v>
      </c>
      <c r="AR27">
        <v>34.549999999999997</v>
      </c>
      <c r="AS27">
        <v>34.549999999999997</v>
      </c>
      <c r="AT27">
        <v>34.549999999999997</v>
      </c>
      <c r="AU27">
        <v>34.549999999999997</v>
      </c>
      <c r="AV27">
        <v>17.41</v>
      </c>
      <c r="AW27">
        <v>504</v>
      </c>
      <c r="AX27">
        <v>5.75</v>
      </c>
      <c r="AY27">
        <v>11.5</v>
      </c>
      <c r="AZ27">
        <v>332.88</v>
      </c>
      <c r="BA27">
        <v>3.8</v>
      </c>
      <c r="BB27">
        <v>273.75</v>
      </c>
      <c r="BC27">
        <v>90.45</v>
      </c>
      <c r="BD27">
        <v>0</v>
      </c>
      <c r="BE27">
        <v>0</v>
      </c>
      <c r="BF27">
        <v>0</v>
      </c>
      <c r="BG27">
        <v>0</v>
      </c>
      <c r="BH27" s="7">
        <v>0</v>
      </c>
      <c r="BI27" s="7">
        <v>10730.82</v>
      </c>
      <c r="BJ27">
        <v>13333.42</v>
      </c>
      <c r="BK27">
        <v>0</v>
      </c>
      <c r="BL27">
        <v>0</v>
      </c>
      <c r="BP27" t="s">
        <v>122</v>
      </c>
      <c r="BQ27">
        <v>34.549999999999997</v>
      </c>
      <c r="BR27">
        <v>0</v>
      </c>
      <c r="BS27">
        <v>0</v>
      </c>
      <c r="BT27">
        <v>0</v>
      </c>
      <c r="BU27">
        <v>0</v>
      </c>
    </row>
    <row r="28" spans="1:73">
      <c r="A28" t="s">
        <v>70</v>
      </c>
      <c r="B28" t="s">
        <v>71</v>
      </c>
      <c r="C28" t="s">
        <v>72</v>
      </c>
      <c r="D28" t="s">
        <v>34</v>
      </c>
      <c r="E28" t="s">
        <v>121</v>
      </c>
      <c r="F28">
        <v>2031</v>
      </c>
      <c r="G28">
        <v>1</v>
      </c>
      <c r="H28" s="7">
        <v>0.43</v>
      </c>
      <c r="I28">
        <v>0</v>
      </c>
      <c r="J28">
        <v>0</v>
      </c>
      <c r="K28">
        <v>0</v>
      </c>
      <c r="L28">
        <v>13</v>
      </c>
      <c r="M28">
        <v>0.14000000000000001</v>
      </c>
      <c r="N28">
        <v>4.4000000000000004</v>
      </c>
      <c r="O28">
        <v>0</v>
      </c>
      <c r="P28">
        <v>0</v>
      </c>
      <c r="Q28">
        <v>0</v>
      </c>
      <c r="R28">
        <v>0</v>
      </c>
      <c r="S28">
        <v>0</v>
      </c>
      <c r="T28">
        <v>12.7</v>
      </c>
      <c r="U28">
        <v>55.92</v>
      </c>
      <c r="V28">
        <v>9.9700000000000006</v>
      </c>
      <c r="W28">
        <v>4.3099999999999996</v>
      </c>
      <c r="X28">
        <v>1781.52</v>
      </c>
      <c r="Y28">
        <v>60.23</v>
      </c>
      <c r="Z28">
        <v>0</v>
      </c>
      <c r="AA28">
        <v>0</v>
      </c>
      <c r="AB28">
        <v>0</v>
      </c>
      <c r="AC28">
        <v>60.23</v>
      </c>
      <c r="AD28">
        <v>60.23</v>
      </c>
      <c r="AE28">
        <v>0</v>
      </c>
      <c r="AF28">
        <v>12512.34</v>
      </c>
      <c r="AG28">
        <v>10096.08</v>
      </c>
      <c r="AH28">
        <v>7686.58</v>
      </c>
      <c r="AI28">
        <v>10192.02</v>
      </c>
      <c r="AJ28">
        <v>33.479999999999997</v>
      </c>
      <c r="AK28">
        <v>89.35</v>
      </c>
      <c r="AL28">
        <v>99.32</v>
      </c>
      <c r="AM28">
        <v>139.38</v>
      </c>
      <c r="AN28">
        <v>139.38</v>
      </c>
      <c r="AO28">
        <v>3.73</v>
      </c>
      <c r="AP28">
        <v>-12508.61</v>
      </c>
      <c r="AQ28">
        <v>34.549999999999997</v>
      </c>
      <c r="AR28">
        <v>34.549999999999997</v>
      </c>
      <c r="AS28">
        <v>34.549999999999997</v>
      </c>
      <c r="AT28">
        <v>34.549999999999997</v>
      </c>
      <c r="AU28">
        <v>34.549999999999997</v>
      </c>
      <c r="AV28">
        <v>0</v>
      </c>
      <c r="AW28">
        <v>0</v>
      </c>
      <c r="AX28">
        <v>0</v>
      </c>
      <c r="AY28">
        <v>11.5</v>
      </c>
      <c r="AZ28">
        <v>332.88</v>
      </c>
      <c r="BA28">
        <v>3.8</v>
      </c>
      <c r="BB28">
        <v>291.16000000000003</v>
      </c>
      <c r="BC28">
        <v>96.2</v>
      </c>
      <c r="BD28">
        <v>1</v>
      </c>
      <c r="BE28">
        <v>0</v>
      </c>
      <c r="BF28">
        <v>34.549999999999997</v>
      </c>
      <c r="BG28">
        <v>0</v>
      </c>
      <c r="BH28" s="7">
        <v>102589.07</v>
      </c>
      <c r="BI28" s="7">
        <v>10730.82</v>
      </c>
      <c r="BJ28">
        <v>12572.57</v>
      </c>
      <c r="BK28">
        <v>29097.18</v>
      </c>
      <c r="BL28">
        <v>0</v>
      </c>
      <c r="BP28" t="s">
        <v>122</v>
      </c>
      <c r="BQ28">
        <v>34.549999999999997</v>
      </c>
      <c r="BR28">
        <v>35</v>
      </c>
      <c r="BS28">
        <v>0</v>
      </c>
      <c r="BT28">
        <v>35</v>
      </c>
      <c r="BU28">
        <v>0</v>
      </c>
    </row>
    <row r="29" spans="1:73">
      <c r="A29" t="s">
        <v>70</v>
      </c>
      <c r="B29" t="s">
        <v>71</v>
      </c>
      <c r="C29" t="s">
        <v>72</v>
      </c>
      <c r="D29" t="s">
        <v>34</v>
      </c>
      <c r="E29" t="s">
        <v>121</v>
      </c>
      <c r="F29">
        <v>2032</v>
      </c>
      <c r="G29">
        <v>1</v>
      </c>
      <c r="H29" s="7">
        <v>1.1000000000000001</v>
      </c>
      <c r="I29">
        <v>0</v>
      </c>
      <c r="J29">
        <v>0</v>
      </c>
      <c r="K29">
        <v>0</v>
      </c>
      <c r="L29">
        <v>33</v>
      </c>
      <c r="M29">
        <v>0.36</v>
      </c>
      <c r="N29">
        <v>11.18</v>
      </c>
      <c r="O29">
        <v>0</v>
      </c>
      <c r="P29">
        <v>0</v>
      </c>
      <c r="Q29">
        <v>0</v>
      </c>
      <c r="R29">
        <v>0</v>
      </c>
      <c r="S29">
        <v>0</v>
      </c>
      <c r="T29">
        <v>12.41</v>
      </c>
      <c r="U29">
        <v>138.72999999999999</v>
      </c>
      <c r="V29">
        <v>10.220000000000001</v>
      </c>
      <c r="W29">
        <v>11.2</v>
      </c>
      <c r="X29">
        <v>1725.06</v>
      </c>
      <c r="Y29">
        <v>149.94</v>
      </c>
      <c r="Z29">
        <v>0</v>
      </c>
      <c r="AA29">
        <v>0</v>
      </c>
      <c r="AB29">
        <v>0</v>
      </c>
      <c r="AC29">
        <v>149.94</v>
      </c>
      <c r="AD29">
        <v>149.94</v>
      </c>
      <c r="AE29">
        <v>0</v>
      </c>
      <c r="AF29">
        <v>12455.88</v>
      </c>
      <c r="AG29">
        <v>10096.08</v>
      </c>
      <c r="AH29">
        <v>7686.53</v>
      </c>
      <c r="AI29">
        <v>10192.02</v>
      </c>
      <c r="AJ29">
        <v>33.479999999999997</v>
      </c>
      <c r="AK29">
        <v>92.41</v>
      </c>
      <c r="AL29">
        <v>102.63</v>
      </c>
      <c r="AM29">
        <v>136.69999999999999</v>
      </c>
      <c r="AN29">
        <v>136.69999999999999</v>
      </c>
      <c r="AO29">
        <v>6.85</v>
      </c>
      <c r="AP29">
        <v>-12449.03</v>
      </c>
      <c r="AQ29">
        <v>34.549999999999997</v>
      </c>
      <c r="AR29">
        <v>34.549999999999997</v>
      </c>
      <c r="AS29">
        <v>34.549999999999997</v>
      </c>
      <c r="AT29">
        <v>34.549999999999997</v>
      </c>
      <c r="AU29">
        <v>34.549999999999997</v>
      </c>
      <c r="AV29">
        <v>0</v>
      </c>
      <c r="AW29">
        <v>0</v>
      </c>
      <c r="AX29">
        <v>0</v>
      </c>
      <c r="AY29">
        <v>11.53</v>
      </c>
      <c r="AZ29">
        <v>333.79</v>
      </c>
      <c r="BA29">
        <v>3.8</v>
      </c>
      <c r="BB29">
        <v>291.95999999999998</v>
      </c>
      <c r="BC29">
        <v>96.2</v>
      </c>
      <c r="BD29">
        <v>0</v>
      </c>
      <c r="BE29">
        <v>0</v>
      </c>
      <c r="BF29">
        <v>0</v>
      </c>
      <c r="BG29">
        <v>0</v>
      </c>
      <c r="BH29" s="7">
        <v>0</v>
      </c>
      <c r="BI29" s="7">
        <v>10730.82</v>
      </c>
      <c r="BJ29">
        <v>12605.81</v>
      </c>
      <c r="BK29">
        <v>11492.84</v>
      </c>
      <c r="BL29">
        <v>0</v>
      </c>
      <c r="BP29" t="s">
        <v>122</v>
      </c>
      <c r="BQ29">
        <v>34.549999999999997</v>
      </c>
      <c r="BR29">
        <v>0</v>
      </c>
      <c r="BS29">
        <v>0</v>
      </c>
      <c r="BT29">
        <v>0</v>
      </c>
      <c r="BU29">
        <v>0</v>
      </c>
    </row>
    <row r="30" spans="1:73">
      <c r="A30" t="s">
        <v>70</v>
      </c>
      <c r="B30" t="s">
        <v>71</v>
      </c>
      <c r="C30" t="s">
        <v>72</v>
      </c>
      <c r="D30" t="s">
        <v>34</v>
      </c>
      <c r="E30" t="s">
        <v>121</v>
      </c>
      <c r="F30">
        <v>2033</v>
      </c>
      <c r="G30">
        <v>1</v>
      </c>
      <c r="H30" s="7">
        <v>0.1</v>
      </c>
      <c r="I30">
        <v>0</v>
      </c>
      <c r="J30">
        <v>0</v>
      </c>
      <c r="K30">
        <v>0</v>
      </c>
      <c r="L30">
        <v>3</v>
      </c>
      <c r="M30">
        <v>0.03</v>
      </c>
      <c r="N30">
        <v>0.98</v>
      </c>
      <c r="O30">
        <v>0</v>
      </c>
      <c r="P30">
        <v>0</v>
      </c>
      <c r="Q30">
        <v>0</v>
      </c>
      <c r="R30">
        <v>0</v>
      </c>
      <c r="S30">
        <v>0</v>
      </c>
      <c r="T30">
        <v>12.84</v>
      </c>
      <c r="U30">
        <v>12.56</v>
      </c>
      <c r="V30">
        <v>10.47</v>
      </c>
      <c r="W30">
        <v>1.01</v>
      </c>
      <c r="X30">
        <v>1753.18</v>
      </c>
      <c r="Y30">
        <v>13.57</v>
      </c>
      <c r="Z30">
        <v>0</v>
      </c>
      <c r="AA30">
        <v>0</v>
      </c>
      <c r="AB30">
        <v>0</v>
      </c>
      <c r="AC30">
        <v>13.57</v>
      </c>
      <c r="AD30">
        <v>13.57</v>
      </c>
      <c r="AE30">
        <v>0</v>
      </c>
      <c r="AF30">
        <v>12484</v>
      </c>
      <c r="AG30">
        <v>10096.08</v>
      </c>
      <c r="AH30">
        <v>7686.6</v>
      </c>
      <c r="AI30">
        <v>10192.02</v>
      </c>
      <c r="AJ30">
        <v>33.479999999999997</v>
      </c>
      <c r="AK30">
        <v>96.21</v>
      </c>
      <c r="AL30">
        <v>106.69</v>
      </c>
      <c r="AM30">
        <v>141.33000000000001</v>
      </c>
      <c r="AN30">
        <v>141.33000000000001</v>
      </c>
      <c r="AO30">
        <v>0.57999999999999996</v>
      </c>
      <c r="AP30">
        <v>-12483.42</v>
      </c>
      <c r="AQ30">
        <v>34.549999999999997</v>
      </c>
      <c r="AR30">
        <v>34.549999999999997</v>
      </c>
      <c r="AS30">
        <v>34.549999999999997</v>
      </c>
      <c r="AT30">
        <v>34.549999999999997</v>
      </c>
      <c r="AU30">
        <v>34.549999999999997</v>
      </c>
      <c r="AV30">
        <v>0</v>
      </c>
      <c r="AW30">
        <v>0</v>
      </c>
      <c r="AX30">
        <v>0</v>
      </c>
      <c r="AY30">
        <v>11.5</v>
      </c>
      <c r="AZ30">
        <v>332.88</v>
      </c>
      <c r="BA30">
        <v>3.8</v>
      </c>
      <c r="BB30">
        <v>291.16000000000003</v>
      </c>
      <c r="BC30">
        <v>96.2</v>
      </c>
      <c r="BD30">
        <v>0</v>
      </c>
      <c r="BE30">
        <v>0</v>
      </c>
      <c r="BF30">
        <v>0</v>
      </c>
      <c r="BG30">
        <v>0</v>
      </c>
      <c r="BH30" s="7">
        <v>0</v>
      </c>
      <c r="BI30" s="7">
        <v>10730.82</v>
      </c>
      <c r="BJ30">
        <v>12497.57</v>
      </c>
      <c r="BK30">
        <v>130164.19</v>
      </c>
      <c r="BL30">
        <v>0</v>
      </c>
      <c r="BP30" t="s">
        <v>122</v>
      </c>
      <c r="BQ30">
        <v>34.549999999999997</v>
      </c>
      <c r="BR30">
        <v>0</v>
      </c>
      <c r="BS30">
        <v>0</v>
      </c>
      <c r="BT30">
        <v>0</v>
      </c>
      <c r="BU30">
        <v>0</v>
      </c>
    </row>
    <row r="31" spans="1:73">
      <c r="A31" t="s">
        <v>70</v>
      </c>
      <c r="B31" t="s">
        <v>71</v>
      </c>
      <c r="C31" t="s">
        <v>72</v>
      </c>
      <c r="D31" t="s">
        <v>34</v>
      </c>
      <c r="E31" t="s">
        <v>121</v>
      </c>
      <c r="F31">
        <v>2034</v>
      </c>
      <c r="G31">
        <v>1</v>
      </c>
      <c r="H31" s="7">
        <v>7.0000000000000007E-2</v>
      </c>
      <c r="I31">
        <v>0</v>
      </c>
      <c r="J31">
        <v>0</v>
      </c>
      <c r="K31">
        <v>0</v>
      </c>
      <c r="L31">
        <v>2</v>
      </c>
      <c r="M31">
        <v>0.02</v>
      </c>
      <c r="N31">
        <v>0.68</v>
      </c>
      <c r="O31">
        <v>0</v>
      </c>
      <c r="P31">
        <v>0</v>
      </c>
      <c r="Q31">
        <v>0</v>
      </c>
      <c r="R31">
        <v>0</v>
      </c>
      <c r="S31">
        <v>0</v>
      </c>
      <c r="T31">
        <v>13.49</v>
      </c>
      <c r="U31">
        <v>9.14</v>
      </c>
      <c r="V31">
        <v>10.73</v>
      </c>
      <c r="W31">
        <v>0.71</v>
      </c>
      <c r="X31">
        <v>1797.01</v>
      </c>
      <c r="Y31">
        <v>9.86</v>
      </c>
      <c r="Z31">
        <v>0</v>
      </c>
      <c r="AA31">
        <v>0</v>
      </c>
      <c r="AB31">
        <v>0</v>
      </c>
      <c r="AC31">
        <v>9.86</v>
      </c>
      <c r="AD31">
        <v>9.86</v>
      </c>
      <c r="AE31">
        <v>0</v>
      </c>
      <c r="AF31">
        <v>12527.83</v>
      </c>
      <c r="AG31">
        <v>10096.08</v>
      </c>
      <c r="AH31">
        <v>7686.6</v>
      </c>
      <c r="AI31">
        <v>10192.02</v>
      </c>
      <c r="AJ31">
        <v>33.479999999999997</v>
      </c>
      <c r="AK31">
        <v>99.42</v>
      </c>
      <c r="AL31">
        <v>110.15</v>
      </c>
      <c r="AM31">
        <v>148.25</v>
      </c>
      <c r="AN31">
        <v>148.25</v>
      </c>
      <c r="AO31">
        <v>0.12</v>
      </c>
      <c r="AP31">
        <v>-12527.71</v>
      </c>
      <c r="AQ31">
        <v>34.549999999999997</v>
      </c>
      <c r="AR31">
        <v>34.549999999999997</v>
      </c>
      <c r="AS31">
        <v>34.549999999999997</v>
      </c>
      <c r="AT31">
        <v>34.549999999999997</v>
      </c>
      <c r="AU31">
        <v>34.549999999999997</v>
      </c>
      <c r="AV31">
        <v>0</v>
      </c>
      <c r="AW31">
        <v>0</v>
      </c>
      <c r="AX31">
        <v>0</v>
      </c>
      <c r="AY31">
        <v>11.5</v>
      </c>
      <c r="AZ31">
        <v>332.88</v>
      </c>
      <c r="BA31">
        <v>3.8</v>
      </c>
      <c r="BB31">
        <v>291.16000000000003</v>
      </c>
      <c r="BC31">
        <v>96.2</v>
      </c>
      <c r="BD31">
        <v>0</v>
      </c>
      <c r="BE31">
        <v>0</v>
      </c>
      <c r="BF31">
        <v>0</v>
      </c>
      <c r="BG31">
        <v>0</v>
      </c>
      <c r="BH31" s="7">
        <v>0</v>
      </c>
      <c r="BI31" s="7">
        <v>10730.82</v>
      </c>
      <c r="BJ31">
        <v>12537.68</v>
      </c>
      <c r="BK31">
        <v>188606.9</v>
      </c>
      <c r="BL31">
        <v>0</v>
      </c>
      <c r="BP31" t="s">
        <v>122</v>
      </c>
      <c r="BQ31">
        <v>34.549999999999997</v>
      </c>
      <c r="BR31">
        <v>0</v>
      </c>
      <c r="BS31">
        <v>0</v>
      </c>
      <c r="BT31">
        <v>0</v>
      </c>
      <c r="BU31">
        <v>0</v>
      </c>
    </row>
    <row r="32" spans="1:73">
      <c r="A32" t="s">
        <v>70</v>
      </c>
      <c r="B32" t="s">
        <v>71</v>
      </c>
      <c r="C32" t="s">
        <v>72</v>
      </c>
      <c r="D32" t="s">
        <v>34</v>
      </c>
      <c r="E32" t="s">
        <v>121</v>
      </c>
      <c r="F32">
        <v>2035</v>
      </c>
      <c r="G32">
        <v>1</v>
      </c>
      <c r="H32" s="7">
        <v>1.99</v>
      </c>
      <c r="I32">
        <v>0</v>
      </c>
      <c r="J32">
        <v>0</v>
      </c>
      <c r="K32">
        <v>0</v>
      </c>
      <c r="L32">
        <v>60</v>
      </c>
      <c r="M32">
        <v>0.66</v>
      </c>
      <c r="N32">
        <v>20.329999999999998</v>
      </c>
      <c r="O32">
        <v>0</v>
      </c>
      <c r="P32">
        <v>0</v>
      </c>
      <c r="Q32">
        <v>0</v>
      </c>
      <c r="R32">
        <v>0</v>
      </c>
      <c r="S32">
        <v>0</v>
      </c>
      <c r="T32">
        <v>13.88</v>
      </c>
      <c r="U32">
        <v>282.2</v>
      </c>
      <c r="V32">
        <v>11</v>
      </c>
      <c r="W32">
        <v>21.94</v>
      </c>
      <c r="X32">
        <v>1841.94</v>
      </c>
      <c r="Y32">
        <v>304.14</v>
      </c>
      <c r="Z32">
        <v>0</v>
      </c>
      <c r="AA32">
        <v>0</v>
      </c>
      <c r="AB32">
        <v>0</v>
      </c>
      <c r="AC32">
        <v>304.14</v>
      </c>
      <c r="AD32">
        <v>304.14</v>
      </c>
      <c r="AE32">
        <v>0</v>
      </c>
      <c r="AF32">
        <v>12572.75</v>
      </c>
      <c r="AG32">
        <v>10096.08</v>
      </c>
      <c r="AH32">
        <v>7686.46</v>
      </c>
      <c r="AI32">
        <v>10192.06</v>
      </c>
      <c r="AJ32">
        <v>33.479999999999997</v>
      </c>
      <c r="AK32">
        <v>102.15</v>
      </c>
      <c r="AL32">
        <v>113.16</v>
      </c>
      <c r="AM32">
        <v>152.51</v>
      </c>
      <c r="AN32">
        <v>152.51</v>
      </c>
      <c r="AO32">
        <v>-7.42</v>
      </c>
      <c r="AP32">
        <v>-12580.17</v>
      </c>
      <c r="AQ32">
        <v>34.549999999999997</v>
      </c>
      <c r="AR32">
        <v>34.549999999999997</v>
      </c>
      <c r="AS32">
        <v>34.549999999999997</v>
      </c>
      <c r="AT32">
        <v>34.549999999999997</v>
      </c>
      <c r="AU32">
        <v>34.549999999999997</v>
      </c>
      <c r="AV32">
        <v>0</v>
      </c>
      <c r="AW32">
        <v>0</v>
      </c>
      <c r="AX32">
        <v>0</v>
      </c>
      <c r="AY32">
        <v>11.5</v>
      </c>
      <c r="AZ32">
        <v>332.88</v>
      </c>
      <c r="BA32">
        <v>3.8</v>
      </c>
      <c r="BB32">
        <v>291.16000000000003</v>
      </c>
      <c r="BC32">
        <v>96.2</v>
      </c>
      <c r="BD32">
        <v>0</v>
      </c>
      <c r="BE32">
        <v>0</v>
      </c>
      <c r="BF32">
        <v>0</v>
      </c>
      <c r="BG32">
        <v>0</v>
      </c>
      <c r="BH32" s="7">
        <v>0</v>
      </c>
      <c r="BI32" s="7">
        <v>10730.82</v>
      </c>
      <c r="BJ32">
        <v>12876.9</v>
      </c>
      <c r="BK32">
        <v>6456.99</v>
      </c>
      <c r="BL32">
        <v>0</v>
      </c>
      <c r="BP32" t="s">
        <v>122</v>
      </c>
      <c r="BQ32">
        <v>34.549999999999997</v>
      </c>
      <c r="BR32">
        <v>0</v>
      </c>
      <c r="BS32">
        <v>0</v>
      </c>
      <c r="BT32">
        <v>0</v>
      </c>
      <c r="BU32">
        <v>0</v>
      </c>
    </row>
    <row r="33" spans="1:73">
      <c r="A33" t="s">
        <v>70</v>
      </c>
      <c r="B33" t="s">
        <v>71</v>
      </c>
      <c r="C33" t="s">
        <v>72</v>
      </c>
      <c r="D33" t="s">
        <v>34</v>
      </c>
      <c r="E33" t="s">
        <v>121</v>
      </c>
      <c r="F33">
        <v>2036</v>
      </c>
      <c r="G33">
        <v>1</v>
      </c>
      <c r="H33" s="7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1893.16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12623.97</v>
      </c>
      <c r="AG33">
        <v>10096.08</v>
      </c>
      <c r="AH33">
        <v>7686.6</v>
      </c>
      <c r="AI33">
        <v>0</v>
      </c>
      <c r="AJ33">
        <v>0</v>
      </c>
      <c r="AK33">
        <v>103.54</v>
      </c>
      <c r="AL33">
        <v>114.81</v>
      </c>
      <c r="AM33">
        <v>0</v>
      </c>
      <c r="AN33">
        <v>0</v>
      </c>
      <c r="AO33">
        <v>0</v>
      </c>
      <c r="AP33">
        <v>-12623.97</v>
      </c>
      <c r="AQ33">
        <v>34.549999999999997</v>
      </c>
      <c r="AR33">
        <v>34.549999999999997</v>
      </c>
      <c r="AS33">
        <v>34.549999999999997</v>
      </c>
      <c r="AT33">
        <v>34.549999999999997</v>
      </c>
      <c r="AU33">
        <v>34.549999999999997</v>
      </c>
      <c r="AV33">
        <v>0</v>
      </c>
      <c r="AW33">
        <v>0</v>
      </c>
      <c r="AX33">
        <v>0</v>
      </c>
      <c r="AY33">
        <v>11.53</v>
      </c>
      <c r="AZ33">
        <v>333.79</v>
      </c>
      <c r="BA33">
        <v>3.8</v>
      </c>
      <c r="BB33">
        <v>291.95999999999998</v>
      </c>
      <c r="BC33">
        <v>96.2</v>
      </c>
      <c r="BD33">
        <v>0</v>
      </c>
      <c r="BE33">
        <v>0</v>
      </c>
      <c r="BF33">
        <v>0</v>
      </c>
      <c r="BG33">
        <v>0</v>
      </c>
      <c r="BH33" s="7">
        <v>0</v>
      </c>
      <c r="BI33" s="7">
        <v>10730.82</v>
      </c>
      <c r="BJ33">
        <v>12623.97</v>
      </c>
      <c r="BK33">
        <v>0</v>
      </c>
      <c r="BL33">
        <v>0</v>
      </c>
      <c r="BP33" t="s">
        <v>122</v>
      </c>
      <c r="BQ33">
        <v>34.549999999999997</v>
      </c>
      <c r="BR33">
        <v>0</v>
      </c>
      <c r="BS33">
        <v>0</v>
      </c>
      <c r="BT33">
        <v>0</v>
      </c>
      <c r="BU33">
        <v>0</v>
      </c>
    </row>
    <row r="34" spans="1:73">
      <c r="A34" t="s">
        <v>70</v>
      </c>
      <c r="B34" t="s">
        <v>71</v>
      </c>
      <c r="C34" t="s">
        <v>72</v>
      </c>
      <c r="D34" t="s">
        <v>34</v>
      </c>
      <c r="E34" t="s">
        <v>121</v>
      </c>
      <c r="F34">
        <v>2037</v>
      </c>
      <c r="G34">
        <v>1</v>
      </c>
      <c r="H34" s="7">
        <v>0.2</v>
      </c>
      <c r="I34">
        <v>0</v>
      </c>
      <c r="J34">
        <v>0</v>
      </c>
      <c r="K34">
        <v>0</v>
      </c>
      <c r="L34">
        <v>6</v>
      </c>
      <c r="M34">
        <v>7.0000000000000007E-2</v>
      </c>
      <c r="N34">
        <v>2.0299999999999998</v>
      </c>
      <c r="O34">
        <v>0</v>
      </c>
      <c r="P34">
        <v>0</v>
      </c>
      <c r="Q34">
        <v>0</v>
      </c>
      <c r="R34">
        <v>0</v>
      </c>
      <c r="S34">
        <v>0</v>
      </c>
      <c r="T34">
        <v>14.63</v>
      </c>
      <c r="U34">
        <v>29.74</v>
      </c>
      <c r="V34">
        <v>11.56</v>
      </c>
      <c r="W34">
        <v>2.2999999999999998</v>
      </c>
      <c r="X34">
        <v>1935.18</v>
      </c>
      <c r="Y34">
        <v>32.04</v>
      </c>
      <c r="Z34">
        <v>0</v>
      </c>
      <c r="AA34">
        <v>0</v>
      </c>
      <c r="AB34">
        <v>0</v>
      </c>
      <c r="AC34">
        <v>32.04</v>
      </c>
      <c r="AD34">
        <v>32.04</v>
      </c>
      <c r="AE34">
        <v>0</v>
      </c>
      <c r="AF34">
        <v>12666</v>
      </c>
      <c r="AG34">
        <v>10096.08</v>
      </c>
      <c r="AH34">
        <v>7686.59</v>
      </c>
      <c r="AI34">
        <v>10192.02</v>
      </c>
      <c r="AJ34">
        <v>33.479999999999997</v>
      </c>
      <c r="AK34">
        <v>105.36</v>
      </c>
      <c r="AL34">
        <v>116.92</v>
      </c>
      <c r="AM34">
        <v>160.66</v>
      </c>
      <c r="AN34">
        <v>160.66</v>
      </c>
      <c r="AO34">
        <v>-2.13</v>
      </c>
      <c r="AP34">
        <v>-12668.13</v>
      </c>
      <c r="AQ34">
        <v>34.549999999999997</v>
      </c>
      <c r="AR34">
        <v>34.549999999999997</v>
      </c>
      <c r="AS34">
        <v>34.549999999999997</v>
      </c>
      <c r="AT34">
        <v>34.549999999999997</v>
      </c>
      <c r="AU34">
        <v>34.549999999999997</v>
      </c>
      <c r="AV34">
        <v>0</v>
      </c>
      <c r="AW34">
        <v>0</v>
      </c>
      <c r="AX34">
        <v>0</v>
      </c>
      <c r="AY34">
        <v>11.5</v>
      </c>
      <c r="AZ34">
        <v>332.88</v>
      </c>
      <c r="BA34">
        <v>3.8</v>
      </c>
      <c r="BB34">
        <v>291.16000000000003</v>
      </c>
      <c r="BC34">
        <v>96.2</v>
      </c>
      <c r="BD34">
        <v>0</v>
      </c>
      <c r="BE34">
        <v>0</v>
      </c>
      <c r="BF34">
        <v>0</v>
      </c>
      <c r="BG34">
        <v>0</v>
      </c>
      <c r="BH34" s="7">
        <v>0</v>
      </c>
      <c r="BI34" s="7">
        <v>10730.82</v>
      </c>
      <c r="BJ34">
        <v>12698.04</v>
      </c>
      <c r="BK34">
        <v>63673.07</v>
      </c>
      <c r="BL34">
        <v>0</v>
      </c>
      <c r="BP34" t="s">
        <v>122</v>
      </c>
      <c r="BQ34">
        <v>34.549999999999997</v>
      </c>
      <c r="BR34">
        <v>0</v>
      </c>
      <c r="BS34">
        <v>0</v>
      </c>
      <c r="BT34">
        <v>0</v>
      </c>
      <c r="BU34">
        <v>0</v>
      </c>
    </row>
    <row r="35" spans="1:73">
      <c r="A35" t="s">
        <v>70</v>
      </c>
      <c r="B35" t="s">
        <v>71</v>
      </c>
      <c r="C35" t="s">
        <v>72</v>
      </c>
      <c r="D35" t="s">
        <v>34</v>
      </c>
      <c r="E35" t="s">
        <v>121</v>
      </c>
      <c r="F35">
        <v>2038</v>
      </c>
      <c r="G35">
        <v>1</v>
      </c>
      <c r="H35" s="7">
        <v>0.13</v>
      </c>
      <c r="I35">
        <v>0</v>
      </c>
      <c r="J35">
        <v>0</v>
      </c>
      <c r="K35">
        <v>0</v>
      </c>
      <c r="L35">
        <v>4</v>
      </c>
      <c r="M35">
        <v>0.04</v>
      </c>
      <c r="N35">
        <v>1.36</v>
      </c>
      <c r="O35">
        <v>0</v>
      </c>
      <c r="P35">
        <v>0</v>
      </c>
      <c r="Q35">
        <v>0</v>
      </c>
      <c r="R35">
        <v>0</v>
      </c>
      <c r="S35">
        <v>0</v>
      </c>
      <c r="T35">
        <v>14.27</v>
      </c>
      <c r="U35">
        <v>19.329999999999998</v>
      </c>
      <c r="V35">
        <v>11.85</v>
      </c>
      <c r="W35">
        <v>1.58</v>
      </c>
      <c r="X35">
        <v>1983.56</v>
      </c>
      <c r="Y35">
        <v>20.91</v>
      </c>
      <c r="Z35">
        <v>0</v>
      </c>
      <c r="AA35">
        <v>0</v>
      </c>
      <c r="AB35">
        <v>0</v>
      </c>
      <c r="AC35">
        <v>20.91</v>
      </c>
      <c r="AD35">
        <v>20.91</v>
      </c>
      <c r="AE35">
        <v>0</v>
      </c>
      <c r="AF35">
        <v>12714.38</v>
      </c>
      <c r="AG35">
        <v>10096.08</v>
      </c>
      <c r="AH35">
        <v>7686.59</v>
      </c>
      <c r="AI35">
        <v>10192.02</v>
      </c>
      <c r="AJ35">
        <v>33.479999999999997</v>
      </c>
      <c r="AK35">
        <v>108.53</v>
      </c>
      <c r="AL35">
        <v>120.37</v>
      </c>
      <c r="AM35">
        <v>157.27000000000001</v>
      </c>
      <c r="AN35">
        <v>157.27000000000001</v>
      </c>
      <c r="AO35">
        <v>-0.97</v>
      </c>
      <c r="AP35">
        <v>-12715.35</v>
      </c>
      <c r="AQ35">
        <v>34.549999999999997</v>
      </c>
      <c r="AR35">
        <v>34.549999999999997</v>
      </c>
      <c r="AS35">
        <v>34.549999999999997</v>
      </c>
      <c r="AT35">
        <v>34.549999999999997</v>
      </c>
      <c r="AU35">
        <v>34.549999999999997</v>
      </c>
      <c r="AV35">
        <v>0</v>
      </c>
      <c r="AW35">
        <v>0</v>
      </c>
      <c r="AX35">
        <v>0</v>
      </c>
      <c r="AY35">
        <v>11.5</v>
      </c>
      <c r="AZ35">
        <v>332.88</v>
      </c>
      <c r="BA35">
        <v>3.8</v>
      </c>
      <c r="BB35">
        <v>291.16000000000003</v>
      </c>
      <c r="BC35">
        <v>96.2</v>
      </c>
      <c r="BD35">
        <v>0</v>
      </c>
      <c r="BE35">
        <v>0</v>
      </c>
      <c r="BF35">
        <v>0</v>
      </c>
      <c r="BG35">
        <v>0</v>
      </c>
      <c r="BH35" s="7">
        <v>0</v>
      </c>
      <c r="BI35" s="7">
        <v>10730.82</v>
      </c>
      <c r="BJ35">
        <v>12735.29</v>
      </c>
      <c r="BK35">
        <v>95789.77</v>
      </c>
      <c r="BL35">
        <v>0</v>
      </c>
      <c r="BP35" t="s">
        <v>122</v>
      </c>
      <c r="BQ35">
        <v>34.549999999999997</v>
      </c>
      <c r="BR35">
        <v>0</v>
      </c>
      <c r="BS35">
        <v>0</v>
      </c>
      <c r="BT35">
        <v>0</v>
      </c>
      <c r="BU35">
        <v>0</v>
      </c>
    </row>
    <row r="36" spans="1:73">
      <c r="A36" t="s">
        <v>70</v>
      </c>
      <c r="B36" t="s">
        <v>71</v>
      </c>
      <c r="C36" t="s">
        <v>72</v>
      </c>
      <c r="D36" t="s">
        <v>34</v>
      </c>
      <c r="E36" t="s">
        <v>121</v>
      </c>
      <c r="F36">
        <v>2039</v>
      </c>
      <c r="G36">
        <v>1</v>
      </c>
      <c r="H36" s="7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2033.15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12763.97</v>
      </c>
      <c r="AG36">
        <v>10096.08</v>
      </c>
      <c r="AH36">
        <v>7686.6</v>
      </c>
      <c r="AI36">
        <v>0</v>
      </c>
      <c r="AJ36">
        <v>0</v>
      </c>
      <c r="AK36">
        <v>108.61</v>
      </c>
      <c r="AL36">
        <v>120.75</v>
      </c>
      <c r="AM36">
        <v>0</v>
      </c>
      <c r="AN36">
        <v>0</v>
      </c>
      <c r="AO36">
        <v>0</v>
      </c>
      <c r="AP36">
        <v>-12763.97</v>
      </c>
      <c r="AQ36">
        <v>34.549999999999997</v>
      </c>
      <c r="AR36">
        <v>34.549999999999997</v>
      </c>
      <c r="AS36">
        <v>34.549999999999997</v>
      </c>
      <c r="AT36">
        <v>34.549999999999997</v>
      </c>
      <c r="AU36">
        <v>34.549999999999997</v>
      </c>
      <c r="AV36">
        <v>0</v>
      </c>
      <c r="AW36">
        <v>0</v>
      </c>
      <c r="AX36">
        <v>0</v>
      </c>
      <c r="AY36">
        <v>11.5</v>
      </c>
      <c r="AZ36">
        <v>332.88</v>
      </c>
      <c r="BA36">
        <v>3.8</v>
      </c>
      <c r="BB36">
        <v>291.16000000000003</v>
      </c>
      <c r="BC36">
        <v>96.2</v>
      </c>
      <c r="BD36">
        <v>0</v>
      </c>
      <c r="BE36">
        <v>0</v>
      </c>
      <c r="BF36">
        <v>0</v>
      </c>
      <c r="BG36">
        <v>0</v>
      </c>
      <c r="BH36" s="7">
        <v>0</v>
      </c>
      <c r="BI36" s="7">
        <v>10730.82</v>
      </c>
      <c r="BJ36">
        <v>12763.97</v>
      </c>
      <c r="BK36">
        <v>0</v>
      </c>
      <c r="BL36">
        <v>0</v>
      </c>
      <c r="BP36" t="s">
        <v>122</v>
      </c>
      <c r="BQ36">
        <v>34.549999999999997</v>
      </c>
      <c r="BR36">
        <v>0</v>
      </c>
      <c r="BS36">
        <v>0</v>
      </c>
      <c r="BT36">
        <v>0</v>
      </c>
      <c r="BU36">
        <v>0</v>
      </c>
    </row>
    <row r="37" spans="1:73">
      <c r="A37" t="s">
        <v>70</v>
      </c>
      <c r="B37" t="s">
        <v>71</v>
      </c>
      <c r="C37" t="s">
        <v>72</v>
      </c>
      <c r="D37" t="s">
        <v>34</v>
      </c>
      <c r="E37" t="s">
        <v>121</v>
      </c>
      <c r="F37">
        <v>2040</v>
      </c>
      <c r="G37">
        <v>1</v>
      </c>
      <c r="H37" s="7">
        <v>0.46</v>
      </c>
      <c r="I37">
        <v>0</v>
      </c>
      <c r="J37">
        <v>0</v>
      </c>
      <c r="K37">
        <v>0</v>
      </c>
      <c r="L37">
        <v>14</v>
      </c>
      <c r="M37">
        <v>0.15</v>
      </c>
      <c r="N37">
        <v>4.66</v>
      </c>
      <c r="O37">
        <v>0</v>
      </c>
      <c r="P37">
        <v>0</v>
      </c>
      <c r="Q37">
        <v>0</v>
      </c>
      <c r="R37">
        <v>0</v>
      </c>
      <c r="S37">
        <v>0</v>
      </c>
      <c r="T37">
        <v>13.8</v>
      </c>
      <c r="U37">
        <v>64.31</v>
      </c>
      <c r="V37">
        <v>12.45</v>
      </c>
      <c r="W37">
        <v>5.69</v>
      </c>
      <c r="X37">
        <v>2089.69</v>
      </c>
      <c r="Y37">
        <v>70</v>
      </c>
      <c r="Z37">
        <v>0</v>
      </c>
      <c r="AA37">
        <v>0</v>
      </c>
      <c r="AB37">
        <v>0</v>
      </c>
      <c r="AC37">
        <v>70</v>
      </c>
      <c r="AD37">
        <v>70</v>
      </c>
      <c r="AE37">
        <v>0</v>
      </c>
      <c r="AF37">
        <v>12820.51</v>
      </c>
      <c r="AG37">
        <v>10096.08</v>
      </c>
      <c r="AH37">
        <v>7686.57</v>
      </c>
      <c r="AI37">
        <v>10192.14</v>
      </c>
      <c r="AJ37">
        <v>33.479999999999997</v>
      </c>
      <c r="AK37">
        <v>112.27</v>
      </c>
      <c r="AL37">
        <v>124.72</v>
      </c>
      <c r="AM37">
        <v>153.13</v>
      </c>
      <c r="AN37">
        <v>153.13</v>
      </c>
      <c r="AO37">
        <v>-1.43</v>
      </c>
      <c r="AP37">
        <v>-12821.94</v>
      </c>
      <c r="AQ37">
        <v>34.549999999999997</v>
      </c>
      <c r="AR37">
        <v>34.549999999999997</v>
      </c>
      <c r="AS37">
        <v>34.549999999999997</v>
      </c>
      <c r="AT37">
        <v>34.549999999999997</v>
      </c>
      <c r="AU37">
        <v>34.549999999999997</v>
      </c>
      <c r="AV37">
        <v>0</v>
      </c>
      <c r="AW37">
        <v>0</v>
      </c>
      <c r="AX37">
        <v>0</v>
      </c>
      <c r="AY37">
        <v>11.53</v>
      </c>
      <c r="AZ37">
        <v>333.79</v>
      </c>
      <c r="BA37">
        <v>3.8</v>
      </c>
      <c r="BB37">
        <v>291.95999999999998</v>
      </c>
      <c r="BC37">
        <v>96.2</v>
      </c>
      <c r="BD37">
        <v>0</v>
      </c>
      <c r="BE37">
        <v>0</v>
      </c>
      <c r="BF37">
        <v>0</v>
      </c>
      <c r="BG37">
        <v>0</v>
      </c>
      <c r="BH37" s="7">
        <v>0</v>
      </c>
      <c r="BI37" s="7">
        <v>10730.82</v>
      </c>
      <c r="BJ37">
        <v>12890.51</v>
      </c>
      <c r="BK37">
        <v>28198.74</v>
      </c>
      <c r="BL37">
        <v>0</v>
      </c>
      <c r="BP37" t="s">
        <v>122</v>
      </c>
      <c r="BQ37">
        <v>34.549999999999997</v>
      </c>
      <c r="BR37">
        <v>0</v>
      </c>
      <c r="BS37">
        <v>0</v>
      </c>
      <c r="BT37">
        <v>0</v>
      </c>
      <c r="BU37">
        <v>0</v>
      </c>
    </row>
    <row r="38" spans="1:73">
      <c r="A38" t="s">
        <v>70</v>
      </c>
      <c r="B38" t="s">
        <v>71</v>
      </c>
      <c r="C38" t="s">
        <v>72</v>
      </c>
      <c r="D38" t="s">
        <v>34</v>
      </c>
      <c r="E38" t="s">
        <v>121</v>
      </c>
      <c r="F38">
        <v>2041</v>
      </c>
      <c r="G38">
        <v>1</v>
      </c>
      <c r="H38" s="7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2136.08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12866.9</v>
      </c>
      <c r="AG38">
        <v>10096.08</v>
      </c>
      <c r="AH38">
        <v>7686.6</v>
      </c>
      <c r="AI38">
        <v>0</v>
      </c>
      <c r="AJ38">
        <v>0</v>
      </c>
      <c r="AK38">
        <v>115.01</v>
      </c>
      <c r="AL38">
        <v>127.76</v>
      </c>
      <c r="AM38">
        <v>0</v>
      </c>
      <c r="AN38">
        <v>0</v>
      </c>
      <c r="AO38">
        <v>0</v>
      </c>
      <c r="AP38">
        <v>-12866.9</v>
      </c>
      <c r="AQ38">
        <v>34.549999999999997</v>
      </c>
      <c r="AR38">
        <v>34.549999999999997</v>
      </c>
      <c r="AS38">
        <v>34.549999999999997</v>
      </c>
      <c r="AT38">
        <v>34.549999999999997</v>
      </c>
      <c r="AU38">
        <v>34.549999999999997</v>
      </c>
      <c r="AV38">
        <v>0</v>
      </c>
      <c r="AW38">
        <v>0</v>
      </c>
      <c r="AX38">
        <v>0</v>
      </c>
      <c r="AY38">
        <v>11.5</v>
      </c>
      <c r="AZ38">
        <v>332.88</v>
      </c>
      <c r="BA38">
        <v>3.8</v>
      </c>
      <c r="BB38">
        <v>291.16000000000003</v>
      </c>
      <c r="BC38">
        <v>96.2</v>
      </c>
      <c r="BD38">
        <v>0</v>
      </c>
      <c r="BE38">
        <v>0</v>
      </c>
      <c r="BF38">
        <v>0</v>
      </c>
      <c r="BG38">
        <v>0</v>
      </c>
      <c r="BH38" s="7">
        <v>0</v>
      </c>
      <c r="BI38" s="7">
        <v>10730.82</v>
      </c>
      <c r="BJ38">
        <v>12866.9</v>
      </c>
      <c r="BK38">
        <v>0</v>
      </c>
      <c r="BL38">
        <v>0</v>
      </c>
      <c r="BP38" t="s">
        <v>122</v>
      </c>
      <c r="BQ38">
        <v>34.549999999999997</v>
      </c>
      <c r="BR38">
        <v>0</v>
      </c>
      <c r="BS38">
        <v>0</v>
      </c>
      <c r="BT38">
        <v>0</v>
      </c>
      <c r="BU38">
        <v>0</v>
      </c>
    </row>
    <row r="39" spans="1:73">
      <c r="A39" t="s">
        <v>70</v>
      </c>
      <c r="B39" t="s">
        <v>71</v>
      </c>
      <c r="C39" t="s">
        <v>72</v>
      </c>
      <c r="D39" t="s">
        <v>34</v>
      </c>
      <c r="E39" t="s">
        <v>121</v>
      </c>
      <c r="F39">
        <v>2042</v>
      </c>
      <c r="G39">
        <v>1</v>
      </c>
      <c r="H39" s="7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2189.48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12920.3</v>
      </c>
      <c r="AG39">
        <v>10096.08</v>
      </c>
      <c r="AH39">
        <v>7686.6</v>
      </c>
      <c r="AI39">
        <v>0</v>
      </c>
      <c r="AJ39">
        <v>0</v>
      </c>
      <c r="AK39">
        <v>116.35</v>
      </c>
      <c r="AL39">
        <v>129.41999999999999</v>
      </c>
      <c r="AM39">
        <v>0</v>
      </c>
      <c r="AN39">
        <v>0</v>
      </c>
      <c r="AO39">
        <v>0</v>
      </c>
      <c r="AP39">
        <v>-12920.3</v>
      </c>
      <c r="AQ39">
        <v>34.549999999999997</v>
      </c>
      <c r="AR39">
        <v>34.549999999999997</v>
      </c>
      <c r="AS39">
        <v>34.549999999999997</v>
      </c>
      <c r="AT39">
        <v>34.549999999999997</v>
      </c>
      <c r="AU39">
        <v>34.549999999999997</v>
      </c>
      <c r="AV39">
        <v>0</v>
      </c>
      <c r="AW39">
        <v>0</v>
      </c>
      <c r="AX39">
        <v>0</v>
      </c>
      <c r="AY39">
        <v>11.5</v>
      </c>
      <c r="AZ39">
        <v>332.88</v>
      </c>
      <c r="BA39">
        <v>3.8</v>
      </c>
      <c r="BB39">
        <v>291.16000000000003</v>
      </c>
      <c r="BC39">
        <v>96.2</v>
      </c>
      <c r="BD39">
        <v>0</v>
      </c>
      <c r="BE39">
        <v>0</v>
      </c>
      <c r="BF39">
        <v>0</v>
      </c>
      <c r="BG39">
        <v>0</v>
      </c>
      <c r="BH39" s="7">
        <v>0</v>
      </c>
      <c r="BI39" s="7">
        <v>10730.82</v>
      </c>
      <c r="BJ39">
        <v>12920.3</v>
      </c>
      <c r="BK39">
        <v>0</v>
      </c>
      <c r="BL39">
        <v>0</v>
      </c>
      <c r="BP39" t="s">
        <v>122</v>
      </c>
      <c r="BQ39">
        <v>34.549999999999997</v>
      </c>
      <c r="BR39">
        <v>0</v>
      </c>
      <c r="BS39">
        <v>0</v>
      </c>
      <c r="BT39">
        <v>0</v>
      </c>
      <c r="BU39">
        <v>0</v>
      </c>
    </row>
    <row r="40" spans="1:73">
      <c r="A40" t="s">
        <v>70</v>
      </c>
      <c r="B40" t="s">
        <v>71</v>
      </c>
      <c r="C40" t="s">
        <v>72</v>
      </c>
      <c r="D40" t="s">
        <v>34</v>
      </c>
      <c r="E40" t="s">
        <v>121</v>
      </c>
      <c r="F40">
        <v>2043</v>
      </c>
      <c r="G40">
        <v>1</v>
      </c>
      <c r="H40" s="7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2244.2199999999998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12975.04</v>
      </c>
      <c r="AG40">
        <v>10096.08</v>
      </c>
      <c r="AH40">
        <v>7686.6</v>
      </c>
      <c r="AI40">
        <v>0</v>
      </c>
      <c r="AJ40">
        <v>0</v>
      </c>
      <c r="AK40">
        <v>116.78</v>
      </c>
      <c r="AL40">
        <v>130.19</v>
      </c>
      <c r="AM40">
        <v>0</v>
      </c>
      <c r="AN40">
        <v>0</v>
      </c>
      <c r="AO40">
        <v>0</v>
      </c>
      <c r="AP40">
        <v>-12975.04</v>
      </c>
      <c r="AQ40">
        <v>34.549999999999997</v>
      </c>
      <c r="AR40">
        <v>34.549999999999997</v>
      </c>
      <c r="AS40">
        <v>34.549999999999997</v>
      </c>
      <c r="AT40">
        <v>34.549999999999997</v>
      </c>
      <c r="AU40">
        <v>34.549999999999997</v>
      </c>
      <c r="AV40">
        <v>0</v>
      </c>
      <c r="AW40">
        <v>0</v>
      </c>
      <c r="AX40">
        <v>0</v>
      </c>
      <c r="AY40">
        <v>11.5</v>
      </c>
      <c r="AZ40">
        <v>332.88</v>
      </c>
      <c r="BA40">
        <v>3.8</v>
      </c>
      <c r="BB40">
        <v>291.16000000000003</v>
      </c>
      <c r="BC40">
        <v>96.2</v>
      </c>
      <c r="BD40">
        <v>0</v>
      </c>
      <c r="BE40">
        <v>0</v>
      </c>
      <c r="BF40">
        <v>0</v>
      </c>
      <c r="BG40">
        <v>0</v>
      </c>
      <c r="BH40" s="7">
        <v>0</v>
      </c>
      <c r="BI40" s="7">
        <v>10730.82</v>
      </c>
      <c r="BJ40">
        <v>12975.04</v>
      </c>
      <c r="BK40">
        <v>0</v>
      </c>
      <c r="BL40">
        <v>0</v>
      </c>
      <c r="BP40" t="s">
        <v>122</v>
      </c>
      <c r="BQ40">
        <v>34.549999999999997</v>
      </c>
      <c r="BR40">
        <v>0</v>
      </c>
      <c r="BS40">
        <v>0</v>
      </c>
      <c r="BT40">
        <v>0</v>
      </c>
      <c r="BU40">
        <v>0</v>
      </c>
    </row>
    <row r="41" spans="1:73">
      <c r="A41" t="s">
        <v>70</v>
      </c>
      <c r="B41" t="s">
        <v>71</v>
      </c>
      <c r="C41" t="s">
        <v>72</v>
      </c>
      <c r="D41" t="s">
        <v>34</v>
      </c>
      <c r="E41" t="s">
        <v>121</v>
      </c>
      <c r="F41">
        <v>2044</v>
      </c>
      <c r="G41">
        <v>1</v>
      </c>
      <c r="H41" s="7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2306.63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13037.45</v>
      </c>
      <c r="AG41">
        <v>10096.08</v>
      </c>
      <c r="AH41">
        <v>7686.6</v>
      </c>
      <c r="AI41">
        <v>0</v>
      </c>
      <c r="AJ41">
        <v>0</v>
      </c>
      <c r="AK41">
        <v>117.7</v>
      </c>
      <c r="AL41">
        <v>131.43</v>
      </c>
      <c r="AM41">
        <v>0</v>
      </c>
      <c r="AN41">
        <v>0</v>
      </c>
      <c r="AO41">
        <v>0</v>
      </c>
      <c r="AP41">
        <v>-13037.45</v>
      </c>
      <c r="AQ41">
        <v>34.549999999999997</v>
      </c>
      <c r="AR41">
        <v>34.549999999999997</v>
      </c>
      <c r="AS41">
        <v>34.549999999999997</v>
      </c>
      <c r="AT41">
        <v>34.549999999999997</v>
      </c>
      <c r="AU41">
        <v>34.549999999999997</v>
      </c>
      <c r="AV41">
        <v>0</v>
      </c>
      <c r="AW41">
        <v>0</v>
      </c>
      <c r="AX41">
        <v>0</v>
      </c>
      <c r="AY41">
        <v>11.53</v>
      </c>
      <c r="AZ41">
        <v>333.79</v>
      </c>
      <c r="BA41">
        <v>3.8</v>
      </c>
      <c r="BB41">
        <v>291.95999999999998</v>
      </c>
      <c r="BC41">
        <v>96.2</v>
      </c>
      <c r="BD41">
        <v>0</v>
      </c>
      <c r="BE41">
        <v>0</v>
      </c>
      <c r="BF41">
        <v>0</v>
      </c>
      <c r="BG41">
        <v>0</v>
      </c>
      <c r="BH41" s="7">
        <v>0</v>
      </c>
      <c r="BI41" s="7">
        <v>10730.82</v>
      </c>
      <c r="BJ41">
        <v>13037.45</v>
      </c>
      <c r="BK41">
        <v>0</v>
      </c>
      <c r="BL41">
        <v>0</v>
      </c>
      <c r="BP41" t="s">
        <v>122</v>
      </c>
      <c r="BQ41">
        <v>34.549999999999997</v>
      </c>
      <c r="BR41">
        <v>0</v>
      </c>
      <c r="BS41">
        <v>0</v>
      </c>
      <c r="BT41">
        <v>0</v>
      </c>
      <c r="BU41">
        <v>0</v>
      </c>
    </row>
    <row r="42" spans="1:73">
      <c r="A42" t="s">
        <v>70</v>
      </c>
      <c r="B42" t="s">
        <v>71</v>
      </c>
      <c r="C42" t="s">
        <v>72</v>
      </c>
      <c r="D42" t="s">
        <v>34</v>
      </c>
      <c r="E42" t="s">
        <v>121</v>
      </c>
      <c r="F42">
        <v>2045</v>
      </c>
      <c r="G42">
        <v>1</v>
      </c>
      <c r="H42" s="7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2357.83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13088.65</v>
      </c>
      <c r="AG42">
        <v>10096.08</v>
      </c>
      <c r="AH42">
        <v>7686.6</v>
      </c>
      <c r="AI42">
        <v>0</v>
      </c>
      <c r="AJ42">
        <v>0</v>
      </c>
      <c r="AK42">
        <v>119.2</v>
      </c>
      <c r="AL42">
        <v>133.28</v>
      </c>
      <c r="AM42">
        <v>0</v>
      </c>
      <c r="AN42">
        <v>0</v>
      </c>
      <c r="AO42">
        <v>0</v>
      </c>
      <c r="AP42">
        <v>-13088.65</v>
      </c>
      <c r="AQ42">
        <v>34.549999999999997</v>
      </c>
      <c r="AR42">
        <v>34.549999999999997</v>
      </c>
      <c r="AS42">
        <v>34.549999999999997</v>
      </c>
      <c r="AT42">
        <v>34.549999999999997</v>
      </c>
      <c r="AU42">
        <v>34.549999999999997</v>
      </c>
      <c r="AV42">
        <v>0</v>
      </c>
      <c r="AW42">
        <v>0</v>
      </c>
      <c r="AX42">
        <v>0</v>
      </c>
      <c r="AY42">
        <v>11.5</v>
      </c>
      <c r="AZ42">
        <v>332.88</v>
      </c>
      <c r="BA42">
        <v>3.8</v>
      </c>
      <c r="BB42">
        <v>291.16000000000003</v>
      </c>
      <c r="BC42">
        <v>96.2</v>
      </c>
      <c r="BD42">
        <v>0</v>
      </c>
      <c r="BE42">
        <v>0</v>
      </c>
      <c r="BF42">
        <v>0</v>
      </c>
      <c r="BG42">
        <v>0</v>
      </c>
      <c r="BH42" s="7">
        <v>0</v>
      </c>
      <c r="BI42" s="7">
        <v>10730.82</v>
      </c>
      <c r="BJ42">
        <v>13088.65</v>
      </c>
      <c r="BK42">
        <v>0</v>
      </c>
      <c r="BL42">
        <v>0</v>
      </c>
      <c r="BP42" t="s">
        <v>122</v>
      </c>
      <c r="BQ42">
        <v>34.549999999999997</v>
      </c>
      <c r="BR42">
        <v>0</v>
      </c>
      <c r="BS42">
        <v>0</v>
      </c>
      <c r="BT42">
        <v>0</v>
      </c>
      <c r="BU42">
        <v>0</v>
      </c>
    </row>
    <row r="43" spans="1:73">
      <c r="A43" t="s">
        <v>70</v>
      </c>
      <c r="B43" t="s">
        <v>71</v>
      </c>
      <c r="C43" t="s">
        <v>72</v>
      </c>
      <c r="D43" t="s">
        <v>34</v>
      </c>
      <c r="E43" t="s">
        <v>121</v>
      </c>
      <c r="F43">
        <v>2046</v>
      </c>
      <c r="G43">
        <v>1</v>
      </c>
      <c r="H43" s="7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2416.7800000000002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13147.6</v>
      </c>
      <c r="AG43">
        <v>10096.08</v>
      </c>
      <c r="AH43">
        <v>7686.6</v>
      </c>
      <c r="AI43">
        <v>0</v>
      </c>
      <c r="AJ43">
        <v>0</v>
      </c>
      <c r="AK43">
        <v>120.76</v>
      </c>
      <c r="AL43">
        <v>135.19999999999999</v>
      </c>
      <c r="AM43">
        <v>0</v>
      </c>
      <c r="AN43">
        <v>0</v>
      </c>
      <c r="AO43">
        <v>0</v>
      </c>
      <c r="AP43">
        <v>-13147.6</v>
      </c>
      <c r="AQ43">
        <v>34.549999999999997</v>
      </c>
      <c r="AR43">
        <v>34.549999999999997</v>
      </c>
      <c r="AS43">
        <v>34.549999999999997</v>
      </c>
      <c r="AT43">
        <v>34.549999999999997</v>
      </c>
      <c r="AU43">
        <v>34.549999999999997</v>
      </c>
      <c r="AV43">
        <v>0</v>
      </c>
      <c r="AW43">
        <v>0</v>
      </c>
      <c r="AX43">
        <v>0</v>
      </c>
      <c r="AY43">
        <v>11.5</v>
      </c>
      <c r="AZ43">
        <v>332.88</v>
      </c>
      <c r="BA43">
        <v>3.8</v>
      </c>
      <c r="BB43">
        <v>291.16000000000003</v>
      </c>
      <c r="BC43">
        <v>96.2</v>
      </c>
      <c r="BD43">
        <v>0</v>
      </c>
      <c r="BE43">
        <v>0</v>
      </c>
      <c r="BF43">
        <v>0</v>
      </c>
      <c r="BG43">
        <v>0</v>
      </c>
      <c r="BH43" s="7">
        <v>0</v>
      </c>
      <c r="BI43" s="7">
        <v>10730.82</v>
      </c>
      <c r="BJ43">
        <v>13147.6</v>
      </c>
      <c r="BK43">
        <v>0</v>
      </c>
      <c r="BL43">
        <v>0</v>
      </c>
      <c r="BP43" t="s">
        <v>122</v>
      </c>
      <c r="BQ43">
        <v>34.549999999999997</v>
      </c>
      <c r="BR43">
        <v>0</v>
      </c>
      <c r="BS43">
        <v>0</v>
      </c>
      <c r="BT43">
        <v>0</v>
      </c>
      <c r="BU43">
        <v>0</v>
      </c>
    </row>
    <row r="44" spans="1:73">
      <c r="A44" t="s">
        <v>70</v>
      </c>
      <c r="B44" t="s">
        <v>71</v>
      </c>
      <c r="C44" t="s">
        <v>72</v>
      </c>
      <c r="D44" t="s">
        <v>34</v>
      </c>
      <c r="E44" t="s">
        <v>121</v>
      </c>
      <c r="F44">
        <v>2047</v>
      </c>
      <c r="G44">
        <v>1</v>
      </c>
      <c r="H44" s="7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2477.1999999999998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13208.02</v>
      </c>
      <c r="AG44">
        <v>10096.08</v>
      </c>
      <c r="AH44">
        <v>7686.6</v>
      </c>
      <c r="AI44">
        <v>0</v>
      </c>
      <c r="AJ44">
        <v>0</v>
      </c>
      <c r="AK44">
        <v>121.77</v>
      </c>
      <c r="AL44">
        <v>136.56</v>
      </c>
      <c r="AM44">
        <v>0</v>
      </c>
      <c r="AN44">
        <v>0</v>
      </c>
      <c r="AO44">
        <v>0</v>
      </c>
      <c r="AP44">
        <v>-13208.02</v>
      </c>
      <c r="AQ44">
        <v>34.549999999999997</v>
      </c>
      <c r="AR44">
        <v>34.549999999999997</v>
      </c>
      <c r="AS44">
        <v>34.549999999999997</v>
      </c>
      <c r="AT44">
        <v>34.549999999999997</v>
      </c>
      <c r="AU44">
        <v>34.549999999999997</v>
      </c>
      <c r="AV44">
        <v>0</v>
      </c>
      <c r="AW44">
        <v>0</v>
      </c>
      <c r="AX44">
        <v>0</v>
      </c>
      <c r="AY44">
        <v>11.5</v>
      </c>
      <c r="AZ44">
        <v>332.88</v>
      </c>
      <c r="BA44">
        <v>3.8</v>
      </c>
      <c r="BB44">
        <v>291.16000000000003</v>
      </c>
      <c r="BC44">
        <v>96.2</v>
      </c>
      <c r="BD44">
        <v>0</v>
      </c>
      <c r="BE44">
        <v>0</v>
      </c>
      <c r="BF44">
        <v>0</v>
      </c>
      <c r="BG44">
        <v>0</v>
      </c>
      <c r="BH44" s="7">
        <v>0</v>
      </c>
      <c r="BI44" s="7">
        <v>10730.82</v>
      </c>
      <c r="BJ44">
        <v>13208.02</v>
      </c>
      <c r="BK44">
        <v>0</v>
      </c>
      <c r="BL44">
        <v>0</v>
      </c>
      <c r="BP44" t="s">
        <v>122</v>
      </c>
      <c r="BQ44">
        <v>34.549999999999997</v>
      </c>
      <c r="BR44">
        <v>0</v>
      </c>
      <c r="BS44">
        <v>0</v>
      </c>
      <c r="BT44">
        <v>0</v>
      </c>
      <c r="BU44">
        <v>0</v>
      </c>
    </row>
    <row r="45" spans="1:73">
      <c r="A45" t="s">
        <v>70</v>
      </c>
      <c r="B45" t="s">
        <v>71</v>
      </c>
      <c r="C45" t="s">
        <v>72</v>
      </c>
      <c r="D45" t="s">
        <v>34</v>
      </c>
      <c r="E45" t="s">
        <v>121</v>
      </c>
      <c r="F45">
        <v>2048</v>
      </c>
      <c r="G45">
        <v>1</v>
      </c>
      <c r="H45" s="7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2546.09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13276.9</v>
      </c>
      <c r="AG45">
        <v>10096.08</v>
      </c>
      <c r="AH45">
        <v>7686.6</v>
      </c>
      <c r="AI45">
        <v>0</v>
      </c>
      <c r="AJ45">
        <v>0</v>
      </c>
      <c r="AK45">
        <v>123.08</v>
      </c>
      <c r="AL45">
        <v>138.25</v>
      </c>
      <c r="AM45">
        <v>0</v>
      </c>
      <c r="AN45">
        <v>0</v>
      </c>
      <c r="AO45">
        <v>0</v>
      </c>
      <c r="AP45">
        <v>-13276.9</v>
      </c>
      <c r="AQ45">
        <v>34.549999999999997</v>
      </c>
      <c r="AR45">
        <v>34.549999999999997</v>
      </c>
      <c r="AS45">
        <v>34.549999999999997</v>
      </c>
      <c r="AT45">
        <v>34.549999999999997</v>
      </c>
      <c r="AU45">
        <v>34.549999999999997</v>
      </c>
      <c r="AV45">
        <v>0</v>
      </c>
      <c r="AW45">
        <v>0</v>
      </c>
      <c r="AX45">
        <v>0</v>
      </c>
      <c r="AY45">
        <v>11.53</v>
      </c>
      <c r="AZ45">
        <v>333.79</v>
      </c>
      <c r="BA45">
        <v>3.8</v>
      </c>
      <c r="BB45">
        <v>291.95999999999998</v>
      </c>
      <c r="BC45">
        <v>96.2</v>
      </c>
      <c r="BD45">
        <v>0</v>
      </c>
      <c r="BE45">
        <v>0</v>
      </c>
      <c r="BF45">
        <v>0</v>
      </c>
      <c r="BG45">
        <v>0</v>
      </c>
      <c r="BH45" s="7">
        <v>0</v>
      </c>
      <c r="BI45" s="7">
        <v>10730.82</v>
      </c>
      <c r="BJ45">
        <v>13276.9</v>
      </c>
      <c r="BK45">
        <v>0</v>
      </c>
      <c r="BL45">
        <v>0</v>
      </c>
      <c r="BP45" t="s">
        <v>122</v>
      </c>
      <c r="BQ45">
        <v>34.549999999999997</v>
      </c>
      <c r="BR45">
        <v>0</v>
      </c>
      <c r="BS45">
        <v>0</v>
      </c>
      <c r="BT45">
        <v>0</v>
      </c>
      <c r="BU45">
        <v>0</v>
      </c>
    </row>
    <row r="46" spans="1:73">
      <c r="A46" t="s">
        <v>70</v>
      </c>
      <c r="B46" t="s">
        <v>71</v>
      </c>
      <c r="C46" t="s">
        <v>72</v>
      </c>
      <c r="D46" t="s">
        <v>34</v>
      </c>
      <c r="E46" t="s">
        <v>121</v>
      </c>
      <c r="F46">
        <v>2049</v>
      </c>
      <c r="G46">
        <v>1</v>
      </c>
      <c r="H46" s="7">
        <v>47.45</v>
      </c>
      <c r="I46">
        <v>0</v>
      </c>
      <c r="J46">
        <v>0</v>
      </c>
      <c r="K46">
        <v>0</v>
      </c>
      <c r="L46">
        <v>1456</v>
      </c>
      <c r="M46">
        <v>15.68</v>
      </c>
      <c r="N46">
        <v>483.59</v>
      </c>
      <c r="O46">
        <v>0</v>
      </c>
      <c r="P46">
        <v>0</v>
      </c>
      <c r="Q46">
        <v>0</v>
      </c>
      <c r="R46">
        <v>0</v>
      </c>
      <c r="S46">
        <v>0</v>
      </c>
      <c r="T46">
        <v>15.47</v>
      </c>
      <c r="U46">
        <v>7481.69</v>
      </c>
      <c r="V46">
        <v>15.54</v>
      </c>
      <c r="W46">
        <v>737.54</v>
      </c>
      <c r="X46">
        <v>2602.61</v>
      </c>
      <c r="Y46">
        <v>8219.23</v>
      </c>
      <c r="Z46">
        <v>0</v>
      </c>
      <c r="AA46">
        <v>0</v>
      </c>
      <c r="AB46">
        <v>0</v>
      </c>
      <c r="AC46">
        <v>8219.23</v>
      </c>
      <c r="AD46">
        <v>8219.23</v>
      </c>
      <c r="AE46">
        <v>0</v>
      </c>
      <c r="AF46">
        <v>13333.42</v>
      </c>
      <c r="AG46">
        <v>10096.08</v>
      </c>
      <c r="AH46">
        <v>7682.94</v>
      </c>
      <c r="AI46">
        <v>10192.129999999999</v>
      </c>
      <c r="AJ46">
        <v>33.479999999999997</v>
      </c>
      <c r="AK46">
        <v>123.5</v>
      </c>
      <c r="AL46">
        <v>139.04</v>
      </c>
      <c r="AM46">
        <v>173.23</v>
      </c>
      <c r="AN46">
        <v>173.23</v>
      </c>
      <c r="AO46">
        <v>-1102.1300000000001</v>
      </c>
      <c r="AP46">
        <v>-14435.55</v>
      </c>
      <c r="AQ46">
        <v>34.549999999999997</v>
      </c>
      <c r="AR46">
        <v>34.549999999999997</v>
      </c>
      <c r="AS46">
        <v>34.549999999999997</v>
      </c>
      <c r="AT46">
        <v>34.549999999999997</v>
      </c>
      <c r="AU46">
        <v>34.549999999999997</v>
      </c>
      <c r="AV46">
        <v>0</v>
      </c>
      <c r="AW46">
        <v>0</v>
      </c>
      <c r="AX46">
        <v>0</v>
      </c>
      <c r="AY46">
        <v>11.5</v>
      </c>
      <c r="AZ46">
        <v>332.88</v>
      </c>
      <c r="BA46">
        <v>3.8</v>
      </c>
      <c r="BB46">
        <v>291.16000000000003</v>
      </c>
      <c r="BC46">
        <v>96.2</v>
      </c>
      <c r="BD46">
        <v>0</v>
      </c>
      <c r="BE46">
        <v>0</v>
      </c>
      <c r="BF46">
        <v>0</v>
      </c>
      <c r="BG46">
        <v>0</v>
      </c>
      <c r="BH46" s="7">
        <v>0</v>
      </c>
      <c r="BI46" s="7">
        <v>10730.82</v>
      </c>
      <c r="BJ46">
        <v>21552.66</v>
      </c>
      <c r="BK46">
        <v>454.24</v>
      </c>
      <c r="BL46">
        <v>0</v>
      </c>
      <c r="BP46" t="s">
        <v>122</v>
      </c>
      <c r="BQ46">
        <v>34.549999999999997</v>
      </c>
      <c r="BR46">
        <v>0</v>
      </c>
      <c r="BS46">
        <v>0</v>
      </c>
      <c r="BT46">
        <v>0</v>
      </c>
      <c r="BU46">
        <v>0</v>
      </c>
    </row>
    <row r="47" spans="1:73">
      <c r="A47" t="s">
        <v>70</v>
      </c>
      <c r="B47" t="s">
        <v>71</v>
      </c>
      <c r="C47" t="s">
        <v>72</v>
      </c>
      <c r="D47" t="s">
        <v>35</v>
      </c>
      <c r="E47" t="s">
        <v>121</v>
      </c>
      <c r="F47">
        <v>2031</v>
      </c>
      <c r="G47">
        <v>1</v>
      </c>
      <c r="H47" s="7">
        <v>0.43</v>
      </c>
      <c r="I47">
        <v>0</v>
      </c>
      <c r="J47">
        <v>0</v>
      </c>
      <c r="K47">
        <v>0</v>
      </c>
      <c r="L47">
        <v>13</v>
      </c>
      <c r="M47">
        <v>0.14000000000000001</v>
      </c>
      <c r="N47">
        <v>4.4000000000000004</v>
      </c>
      <c r="O47">
        <v>0</v>
      </c>
      <c r="P47">
        <v>0</v>
      </c>
      <c r="Q47">
        <v>0</v>
      </c>
      <c r="R47">
        <v>0</v>
      </c>
      <c r="S47">
        <v>0</v>
      </c>
      <c r="T47">
        <v>12.7</v>
      </c>
      <c r="U47">
        <v>55.92</v>
      </c>
      <c r="V47">
        <v>9.9700000000000006</v>
      </c>
      <c r="W47">
        <v>4.3099999999999996</v>
      </c>
      <c r="X47">
        <v>1781.52</v>
      </c>
      <c r="Y47">
        <v>60.23</v>
      </c>
      <c r="Z47">
        <v>0</v>
      </c>
      <c r="AA47">
        <v>0</v>
      </c>
      <c r="AB47">
        <v>0</v>
      </c>
      <c r="AC47">
        <v>60.23</v>
      </c>
      <c r="AD47">
        <v>60.23</v>
      </c>
      <c r="AE47">
        <v>0</v>
      </c>
      <c r="AF47">
        <v>12512.34</v>
      </c>
      <c r="AG47">
        <v>10096.08</v>
      </c>
      <c r="AH47">
        <v>7686.58</v>
      </c>
      <c r="AI47">
        <v>10192.02</v>
      </c>
      <c r="AJ47">
        <v>33.479999999999997</v>
      </c>
      <c r="AK47">
        <v>89.35</v>
      </c>
      <c r="AL47">
        <v>99.32</v>
      </c>
      <c r="AM47">
        <v>139.38</v>
      </c>
      <c r="AN47">
        <v>139.38</v>
      </c>
      <c r="AO47">
        <v>3.73</v>
      </c>
      <c r="AP47">
        <v>-12508.61</v>
      </c>
      <c r="AQ47">
        <v>34.549999999999997</v>
      </c>
      <c r="AR47">
        <v>34.549999999999997</v>
      </c>
      <c r="AS47">
        <v>34.549999999999997</v>
      </c>
      <c r="AT47">
        <v>34.549999999999997</v>
      </c>
      <c r="AU47">
        <v>34.549999999999997</v>
      </c>
      <c r="AV47">
        <v>0</v>
      </c>
      <c r="AW47">
        <v>0</v>
      </c>
      <c r="AX47">
        <v>0</v>
      </c>
      <c r="AY47">
        <v>11.5</v>
      </c>
      <c r="AZ47">
        <v>332.88</v>
      </c>
      <c r="BA47">
        <v>3.8</v>
      </c>
      <c r="BB47">
        <v>291.16000000000003</v>
      </c>
      <c r="BC47">
        <v>96.2</v>
      </c>
      <c r="BD47">
        <v>1</v>
      </c>
      <c r="BE47">
        <v>0</v>
      </c>
      <c r="BF47">
        <v>34.549999999999997</v>
      </c>
      <c r="BG47">
        <v>0</v>
      </c>
      <c r="BH47" s="7">
        <v>102589.07</v>
      </c>
      <c r="BI47" s="7">
        <v>10730.82</v>
      </c>
      <c r="BJ47">
        <v>12572.57</v>
      </c>
      <c r="BK47">
        <v>29097.18</v>
      </c>
      <c r="BL47">
        <v>0</v>
      </c>
      <c r="BP47" t="s">
        <v>122</v>
      </c>
      <c r="BQ47">
        <v>34.549999999999997</v>
      </c>
      <c r="BR47">
        <v>35</v>
      </c>
      <c r="BS47">
        <v>0</v>
      </c>
      <c r="BT47">
        <v>35</v>
      </c>
      <c r="BU47">
        <v>0</v>
      </c>
    </row>
    <row r="48" spans="1:73">
      <c r="A48" t="s">
        <v>70</v>
      </c>
      <c r="B48" t="s">
        <v>71</v>
      </c>
      <c r="C48" t="s">
        <v>72</v>
      </c>
      <c r="D48" t="s">
        <v>35</v>
      </c>
      <c r="E48" t="s">
        <v>121</v>
      </c>
      <c r="F48">
        <v>2032</v>
      </c>
      <c r="G48">
        <v>1</v>
      </c>
      <c r="H48" s="7">
        <v>1.08</v>
      </c>
      <c r="I48">
        <v>0</v>
      </c>
      <c r="J48">
        <v>0</v>
      </c>
      <c r="K48">
        <v>0</v>
      </c>
      <c r="L48">
        <v>33</v>
      </c>
      <c r="M48">
        <v>0.36</v>
      </c>
      <c r="N48">
        <v>11.05</v>
      </c>
      <c r="O48">
        <v>0</v>
      </c>
      <c r="P48">
        <v>0</v>
      </c>
      <c r="Q48">
        <v>0</v>
      </c>
      <c r="R48">
        <v>0</v>
      </c>
      <c r="S48">
        <v>0</v>
      </c>
      <c r="T48">
        <v>12.41</v>
      </c>
      <c r="U48">
        <v>137.19</v>
      </c>
      <c r="V48">
        <v>10.220000000000001</v>
      </c>
      <c r="W48">
        <v>11.08</v>
      </c>
      <c r="X48">
        <v>1725.06</v>
      </c>
      <c r="Y48">
        <v>148.27000000000001</v>
      </c>
      <c r="Z48">
        <v>0</v>
      </c>
      <c r="AA48">
        <v>0</v>
      </c>
      <c r="AB48">
        <v>0</v>
      </c>
      <c r="AC48">
        <v>148.27000000000001</v>
      </c>
      <c r="AD48">
        <v>148.27000000000001</v>
      </c>
      <c r="AE48">
        <v>0</v>
      </c>
      <c r="AF48">
        <v>12455.88</v>
      </c>
      <c r="AG48">
        <v>10096.08</v>
      </c>
      <c r="AH48">
        <v>7686.53</v>
      </c>
      <c r="AI48">
        <v>10192.02</v>
      </c>
      <c r="AJ48">
        <v>33.479999999999997</v>
      </c>
      <c r="AK48">
        <v>92.41</v>
      </c>
      <c r="AL48">
        <v>102.63</v>
      </c>
      <c r="AM48">
        <v>136.69999999999999</v>
      </c>
      <c r="AN48">
        <v>136.69999999999999</v>
      </c>
      <c r="AO48">
        <v>6.85</v>
      </c>
      <c r="AP48">
        <v>-12449.03</v>
      </c>
      <c r="AQ48">
        <v>34.549999999999997</v>
      </c>
      <c r="AR48">
        <v>34.549999999999997</v>
      </c>
      <c r="AS48">
        <v>34.549999999999997</v>
      </c>
      <c r="AT48">
        <v>34.549999999999997</v>
      </c>
      <c r="AU48">
        <v>34.549999999999997</v>
      </c>
      <c r="AV48">
        <v>0</v>
      </c>
      <c r="AW48">
        <v>0</v>
      </c>
      <c r="AX48">
        <v>0</v>
      </c>
      <c r="AY48">
        <v>11.53</v>
      </c>
      <c r="AZ48">
        <v>333.79</v>
      </c>
      <c r="BA48">
        <v>3.8</v>
      </c>
      <c r="BB48">
        <v>291.95999999999998</v>
      </c>
      <c r="BC48">
        <v>96.2</v>
      </c>
      <c r="BD48">
        <v>0</v>
      </c>
      <c r="BE48">
        <v>0</v>
      </c>
      <c r="BF48">
        <v>0</v>
      </c>
      <c r="BG48">
        <v>0</v>
      </c>
      <c r="BH48" s="7">
        <v>0</v>
      </c>
      <c r="BI48" s="7">
        <v>10730.82</v>
      </c>
      <c r="BJ48">
        <v>12604.14</v>
      </c>
      <c r="BK48">
        <v>11620.64</v>
      </c>
      <c r="BL48">
        <v>0</v>
      </c>
      <c r="BP48" t="s">
        <v>122</v>
      </c>
      <c r="BQ48">
        <v>34.549999999999997</v>
      </c>
      <c r="BR48">
        <v>0</v>
      </c>
      <c r="BS48">
        <v>0</v>
      </c>
      <c r="BT48">
        <v>0</v>
      </c>
      <c r="BU48">
        <v>0</v>
      </c>
    </row>
    <row r="49" spans="1:73">
      <c r="A49" t="s">
        <v>70</v>
      </c>
      <c r="B49" t="s">
        <v>71</v>
      </c>
      <c r="C49" t="s">
        <v>72</v>
      </c>
      <c r="D49" t="s">
        <v>35</v>
      </c>
      <c r="E49" t="s">
        <v>121</v>
      </c>
      <c r="F49">
        <v>2033</v>
      </c>
      <c r="G49">
        <v>1</v>
      </c>
      <c r="H49" s="7">
        <v>0.13</v>
      </c>
      <c r="I49">
        <v>0</v>
      </c>
      <c r="J49">
        <v>0</v>
      </c>
      <c r="K49">
        <v>0</v>
      </c>
      <c r="L49">
        <v>4</v>
      </c>
      <c r="M49">
        <v>0.04</v>
      </c>
      <c r="N49">
        <v>1.36</v>
      </c>
      <c r="O49">
        <v>0</v>
      </c>
      <c r="P49">
        <v>0</v>
      </c>
      <c r="Q49">
        <v>0</v>
      </c>
      <c r="R49">
        <v>0</v>
      </c>
      <c r="S49">
        <v>0</v>
      </c>
      <c r="T49">
        <v>12.84</v>
      </c>
      <c r="U49">
        <v>17.399999999999999</v>
      </c>
      <c r="V49">
        <v>10.47</v>
      </c>
      <c r="W49">
        <v>1.39</v>
      </c>
      <c r="X49">
        <v>1753.18</v>
      </c>
      <c r="Y49">
        <v>18.79</v>
      </c>
      <c r="Z49">
        <v>0</v>
      </c>
      <c r="AA49">
        <v>0</v>
      </c>
      <c r="AB49">
        <v>0</v>
      </c>
      <c r="AC49">
        <v>18.79</v>
      </c>
      <c r="AD49">
        <v>18.79</v>
      </c>
      <c r="AE49">
        <v>0</v>
      </c>
      <c r="AF49">
        <v>12484</v>
      </c>
      <c r="AG49">
        <v>10096.08</v>
      </c>
      <c r="AH49">
        <v>7686.59</v>
      </c>
      <c r="AI49">
        <v>10192.02</v>
      </c>
      <c r="AJ49">
        <v>33.479999999999997</v>
      </c>
      <c r="AK49">
        <v>96.21</v>
      </c>
      <c r="AL49">
        <v>106.69</v>
      </c>
      <c r="AM49">
        <v>141.33000000000001</v>
      </c>
      <c r="AN49">
        <v>141.33000000000001</v>
      </c>
      <c r="AO49">
        <v>0.57999999999999996</v>
      </c>
      <c r="AP49">
        <v>-12483.42</v>
      </c>
      <c r="AQ49">
        <v>34.549999999999997</v>
      </c>
      <c r="AR49">
        <v>34.549999999999997</v>
      </c>
      <c r="AS49">
        <v>34.549999999999997</v>
      </c>
      <c r="AT49">
        <v>34.549999999999997</v>
      </c>
      <c r="AU49">
        <v>34.549999999999997</v>
      </c>
      <c r="AV49">
        <v>0</v>
      </c>
      <c r="AW49">
        <v>0</v>
      </c>
      <c r="AX49">
        <v>0</v>
      </c>
      <c r="AY49">
        <v>11.5</v>
      </c>
      <c r="AZ49">
        <v>332.88</v>
      </c>
      <c r="BA49">
        <v>3.8</v>
      </c>
      <c r="BB49">
        <v>291.16000000000003</v>
      </c>
      <c r="BC49">
        <v>96.2</v>
      </c>
      <c r="BD49">
        <v>0</v>
      </c>
      <c r="BE49">
        <v>0</v>
      </c>
      <c r="BF49">
        <v>0</v>
      </c>
      <c r="BG49">
        <v>0</v>
      </c>
      <c r="BH49" s="7">
        <v>0</v>
      </c>
      <c r="BI49" s="7">
        <v>10730.82</v>
      </c>
      <c r="BJ49">
        <v>12502.79</v>
      </c>
      <c r="BK49">
        <v>94040.98</v>
      </c>
      <c r="BL49">
        <v>0</v>
      </c>
      <c r="BP49" t="s">
        <v>122</v>
      </c>
      <c r="BQ49">
        <v>34.549999999999997</v>
      </c>
      <c r="BR49">
        <v>0</v>
      </c>
      <c r="BS49">
        <v>0</v>
      </c>
      <c r="BT49">
        <v>0</v>
      </c>
      <c r="BU49">
        <v>0</v>
      </c>
    </row>
    <row r="50" spans="1:73">
      <c r="A50" t="s">
        <v>70</v>
      </c>
      <c r="B50" t="s">
        <v>71</v>
      </c>
      <c r="C50" t="s">
        <v>72</v>
      </c>
      <c r="D50" t="s">
        <v>35</v>
      </c>
      <c r="E50" t="s">
        <v>121</v>
      </c>
      <c r="F50">
        <v>2034</v>
      </c>
      <c r="G50">
        <v>1</v>
      </c>
      <c r="H50" s="7">
        <v>7.0000000000000007E-2</v>
      </c>
      <c r="I50">
        <v>0</v>
      </c>
      <c r="J50">
        <v>0</v>
      </c>
      <c r="K50">
        <v>0</v>
      </c>
      <c r="L50">
        <v>3</v>
      </c>
      <c r="M50">
        <v>0.02</v>
      </c>
      <c r="N50">
        <v>0.71</v>
      </c>
      <c r="O50">
        <v>0</v>
      </c>
      <c r="P50">
        <v>0</v>
      </c>
      <c r="Q50">
        <v>0</v>
      </c>
      <c r="R50">
        <v>0</v>
      </c>
      <c r="S50">
        <v>0</v>
      </c>
      <c r="T50">
        <v>13.49</v>
      </c>
      <c r="U50">
        <v>9.64</v>
      </c>
      <c r="V50">
        <v>10.73</v>
      </c>
      <c r="W50">
        <v>0.75</v>
      </c>
      <c r="X50">
        <v>1797.01</v>
      </c>
      <c r="Y50">
        <v>10.39</v>
      </c>
      <c r="Z50">
        <v>0</v>
      </c>
      <c r="AA50">
        <v>0</v>
      </c>
      <c r="AB50">
        <v>0</v>
      </c>
      <c r="AC50">
        <v>10.39</v>
      </c>
      <c r="AD50">
        <v>10.39</v>
      </c>
      <c r="AE50">
        <v>0</v>
      </c>
      <c r="AF50">
        <v>12527.83</v>
      </c>
      <c r="AG50">
        <v>10096.08</v>
      </c>
      <c r="AH50">
        <v>7686.6</v>
      </c>
      <c r="AI50">
        <v>10192.02</v>
      </c>
      <c r="AJ50">
        <v>33.479999999999997</v>
      </c>
      <c r="AK50">
        <v>99.42</v>
      </c>
      <c r="AL50">
        <v>110.15</v>
      </c>
      <c r="AM50">
        <v>148.25</v>
      </c>
      <c r="AN50">
        <v>148.25</v>
      </c>
      <c r="AO50">
        <v>0.12</v>
      </c>
      <c r="AP50">
        <v>-12527.71</v>
      </c>
      <c r="AQ50">
        <v>34.549999999999997</v>
      </c>
      <c r="AR50">
        <v>34.549999999999997</v>
      </c>
      <c r="AS50">
        <v>34.549999999999997</v>
      </c>
      <c r="AT50">
        <v>34.549999999999997</v>
      </c>
      <c r="AU50">
        <v>34.549999999999997</v>
      </c>
      <c r="AV50">
        <v>0</v>
      </c>
      <c r="AW50">
        <v>0</v>
      </c>
      <c r="AX50">
        <v>0</v>
      </c>
      <c r="AY50">
        <v>11.5</v>
      </c>
      <c r="AZ50">
        <v>332.88</v>
      </c>
      <c r="BA50">
        <v>3.8</v>
      </c>
      <c r="BB50">
        <v>291.16000000000003</v>
      </c>
      <c r="BC50">
        <v>96.2</v>
      </c>
      <c r="BD50">
        <v>0</v>
      </c>
      <c r="BE50">
        <v>0</v>
      </c>
      <c r="BF50">
        <v>0</v>
      </c>
      <c r="BG50">
        <v>0</v>
      </c>
      <c r="BH50" s="7">
        <v>0</v>
      </c>
      <c r="BI50" s="7">
        <v>10730.82</v>
      </c>
      <c r="BJ50">
        <v>12538.22</v>
      </c>
      <c r="BK50">
        <v>178918.98</v>
      </c>
      <c r="BL50">
        <v>0</v>
      </c>
      <c r="BP50" t="s">
        <v>122</v>
      </c>
      <c r="BQ50">
        <v>34.549999999999997</v>
      </c>
      <c r="BR50">
        <v>0</v>
      </c>
      <c r="BS50">
        <v>0</v>
      </c>
      <c r="BT50">
        <v>0</v>
      </c>
      <c r="BU50">
        <v>0</v>
      </c>
    </row>
    <row r="51" spans="1:73">
      <c r="A51" t="s">
        <v>70</v>
      </c>
      <c r="B51" t="s">
        <v>71</v>
      </c>
      <c r="C51" t="s">
        <v>72</v>
      </c>
      <c r="D51" t="s">
        <v>35</v>
      </c>
      <c r="E51" t="s">
        <v>121</v>
      </c>
      <c r="F51">
        <v>2035</v>
      </c>
      <c r="G51">
        <v>1</v>
      </c>
      <c r="H51" s="7">
        <v>1.99</v>
      </c>
      <c r="I51">
        <v>0</v>
      </c>
      <c r="J51">
        <v>0</v>
      </c>
      <c r="K51">
        <v>0</v>
      </c>
      <c r="L51">
        <v>60</v>
      </c>
      <c r="M51">
        <v>0.66</v>
      </c>
      <c r="N51">
        <v>20.329999999999998</v>
      </c>
      <c r="O51">
        <v>0</v>
      </c>
      <c r="P51">
        <v>0</v>
      </c>
      <c r="Q51">
        <v>0</v>
      </c>
      <c r="R51">
        <v>0</v>
      </c>
      <c r="S51">
        <v>0</v>
      </c>
      <c r="T51">
        <v>13.88</v>
      </c>
      <c r="U51">
        <v>282.2</v>
      </c>
      <c r="V51">
        <v>11</v>
      </c>
      <c r="W51">
        <v>21.94</v>
      </c>
      <c r="X51">
        <v>1841.94</v>
      </c>
      <c r="Y51">
        <v>304.14</v>
      </c>
      <c r="Z51">
        <v>0</v>
      </c>
      <c r="AA51">
        <v>0</v>
      </c>
      <c r="AB51">
        <v>0</v>
      </c>
      <c r="AC51">
        <v>304.14</v>
      </c>
      <c r="AD51">
        <v>304.14</v>
      </c>
      <c r="AE51">
        <v>0</v>
      </c>
      <c r="AF51">
        <v>12572.75</v>
      </c>
      <c r="AG51">
        <v>10096.08</v>
      </c>
      <c r="AH51">
        <v>7686.46</v>
      </c>
      <c r="AI51">
        <v>10192.06</v>
      </c>
      <c r="AJ51">
        <v>33.479999999999997</v>
      </c>
      <c r="AK51">
        <v>102.15</v>
      </c>
      <c r="AL51">
        <v>113.16</v>
      </c>
      <c r="AM51">
        <v>152.51</v>
      </c>
      <c r="AN51">
        <v>152.51</v>
      </c>
      <c r="AO51">
        <v>-7.42</v>
      </c>
      <c r="AP51">
        <v>-12580.17</v>
      </c>
      <c r="AQ51">
        <v>34.549999999999997</v>
      </c>
      <c r="AR51">
        <v>34.549999999999997</v>
      </c>
      <c r="AS51">
        <v>34.549999999999997</v>
      </c>
      <c r="AT51">
        <v>34.549999999999997</v>
      </c>
      <c r="AU51">
        <v>34.549999999999997</v>
      </c>
      <c r="AV51">
        <v>0</v>
      </c>
      <c r="AW51">
        <v>0</v>
      </c>
      <c r="AX51">
        <v>0</v>
      </c>
      <c r="AY51">
        <v>11.5</v>
      </c>
      <c r="AZ51">
        <v>332.88</v>
      </c>
      <c r="BA51">
        <v>3.8</v>
      </c>
      <c r="BB51">
        <v>291.16000000000003</v>
      </c>
      <c r="BC51">
        <v>96.2</v>
      </c>
      <c r="BD51">
        <v>0</v>
      </c>
      <c r="BE51">
        <v>0</v>
      </c>
      <c r="BF51">
        <v>0</v>
      </c>
      <c r="BG51">
        <v>0</v>
      </c>
      <c r="BH51" s="7">
        <v>0</v>
      </c>
      <c r="BI51" s="7">
        <v>10730.82</v>
      </c>
      <c r="BJ51">
        <v>12876.9</v>
      </c>
      <c r="BK51">
        <v>6456.99</v>
      </c>
      <c r="BL51">
        <v>0</v>
      </c>
      <c r="BP51" t="s">
        <v>122</v>
      </c>
      <c r="BQ51">
        <v>34.549999999999997</v>
      </c>
      <c r="BR51">
        <v>0</v>
      </c>
      <c r="BS51">
        <v>0</v>
      </c>
      <c r="BT51">
        <v>0</v>
      </c>
      <c r="BU51">
        <v>0</v>
      </c>
    </row>
    <row r="52" spans="1:73">
      <c r="A52" t="s">
        <v>70</v>
      </c>
      <c r="B52" t="s">
        <v>71</v>
      </c>
      <c r="C52" t="s">
        <v>72</v>
      </c>
      <c r="D52" t="s">
        <v>35</v>
      </c>
      <c r="E52" t="s">
        <v>121</v>
      </c>
      <c r="F52">
        <v>2036</v>
      </c>
      <c r="G52">
        <v>1</v>
      </c>
      <c r="H52" s="7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1893.16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12623.97</v>
      </c>
      <c r="AG52">
        <v>10096.08</v>
      </c>
      <c r="AH52">
        <v>7686.6</v>
      </c>
      <c r="AI52">
        <v>0</v>
      </c>
      <c r="AJ52">
        <v>0</v>
      </c>
      <c r="AK52">
        <v>103.54</v>
      </c>
      <c r="AL52">
        <v>114.81</v>
      </c>
      <c r="AM52">
        <v>0</v>
      </c>
      <c r="AN52">
        <v>0</v>
      </c>
      <c r="AO52">
        <v>0</v>
      </c>
      <c r="AP52">
        <v>-12623.97</v>
      </c>
      <c r="AQ52">
        <v>34.549999999999997</v>
      </c>
      <c r="AR52">
        <v>34.549999999999997</v>
      </c>
      <c r="AS52">
        <v>34.549999999999997</v>
      </c>
      <c r="AT52">
        <v>34.549999999999997</v>
      </c>
      <c r="AU52">
        <v>34.549999999999997</v>
      </c>
      <c r="AV52">
        <v>0</v>
      </c>
      <c r="AW52">
        <v>0</v>
      </c>
      <c r="AX52">
        <v>0</v>
      </c>
      <c r="AY52">
        <v>11.53</v>
      </c>
      <c r="AZ52">
        <v>333.79</v>
      </c>
      <c r="BA52">
        <v>3.8</v>
      </c>
      <c r="BB52">
        <v>291.95999999999998</v>
      </c>
      <c r="BC52">
        <v>96.2</v>
      </c>
      <c r="BD52">
        <v>0</v>
      </c>
      <c r="BE52">
        <v>0</v>
      </c>
      <c r="BF52">
        <v>0</v>
      </c>
      <c r="BG52">
        <v>0</v>
      </c>
      <c r="BH52" s="7">
        <v>0</v>
      </c>
      <c r="BI52" s="7">
        <v>10730.82</v>
      </c>
      <c r="BJ52">
        <v>12623.97</v>
      </c>
      <c r="BK52">
        <v>0</v>
      </c>
      <c r="BL52">
        <v>0</v>
      </c>
      <c r="BP52" t="s">
        <v>122</v>
      </c>
      <c r="BQ52">
        <v>34.549999999999997</v>
      </c>
      <c r="BR52">
        <v>0</v>
      </c>
      <c r="BS52">
        <v>0</v>
      </c>
      <c r="BT52">
        <v>0</v>
      </c>
      <c r="BU52">
        <v>0</v>
      </c>
    </row>
    <row r="53" spans="1:73">
      <c r="A53" t="s">
        <v>70</v>
      </c>
      <c r="B53" t="s">
        <v>71</v>
      </c>
      <c r="C53" t="s">
        <v>72</v>
      </c>
      <c r="D53" t="s">
        <v>35</v>
      </c>
      <c r="E53" t="s">
        <v>121</v>
      </c>
      <c r="F53">
        <v>2037</v>
      </c>
      <c r="G53">
        <v>1</v>
      </c>
      <c r="H53" s="7">
        <v>0.2</v>
      </c>
      <c r="I53">
        <v>0</v>
      </c>
      <c r="J53">
        <v>0</v>
      </c>
      <c r="K53">
        <v>0</v>
      </c>
      <c r="L53">
        <v>6</v>
      </c>
      <c r="M53">
        <v>7.0000000000000007E-2</v>
      </c>
      <c r="N53">
        <v>2.0299999999999998</v>
      </c>
      <c r="O53">
        <v>0</v>
      </c>
      <c r="P53">
        <v>0</v>
      </c>
      <c r="Q53">
        <v>0</v>
      </c>
      <c r="R53">
        <v>0</v>
      </c>
      <c r="S53">
        <v>0</v>
      </c>
      <c r="T53">
        <v>14.63</v>
      </c>
      <c r="U53">
        <v>29.74</v>
      </c>
      <c r="V53">
        <v>11.56</v>
      </c>
      <c r="W53">
        <v>2.2999999999999998</v>
      </c>
      <c r="X53">
        <v>1935.18</v>
      </c>
      <c r="Y53">
        <v>32.04</v>
      </c>
      <c r="Z53">
        <v>0</v>
      </c>
      <c r="AA53">
        <v>0</v>
      </c>
      <c r="AB53">
        <v>0</v>
      </c>
      <c r="AC53">
        <v>32.04</v>
      </c>
      <c r="AD53">
        <v>32.04</v>
      </c>
      <c r="AE53">
        <v>0</v>
      </c>
      <c r="AF53">
        <v>12666</v>
      </c>
      <c r="AG53">
        <v>10096.08</v>
      </c>
      <c r="AH53">
        <v>7686.59</v>
      </c>
      <c r="AI53">
        <v>10192.02</v>
      </c>
      <c r="AJ53">
        <v>33.479999999999997</v>
      </c>
      <c r="AK53">
        <v>105.36</v>
      </c>
      <c r="AL53">
        <v>116.92</v>
      </c>
      <c r="AM53">
        <v>160.66</v>
      </c>
      <c r="AN53">
        <v>160.66</v>
      </c>
      <c r="AO53">
        <v>-2.13</v>
      </c>
      <c r="AP53">
        <v>-12668.13</v>
      </c>
      <c r="AQ53">
        <v>34.549999999999997</v>
      </c>
      <c r="AR53">
        <v>34.549999999999997</v>
      </c>
      <c r="AS53">
        <v>34.549999999999997</v>
      </c>
      <c r="AT53">
        <v>34.549999999999997</v>
      </c>
      <c r="AU53">
        <v>34.549999999999997</v>
      </c>
      <c r="AV53">
        <v>0</v>
      </c>
      <c r="AW53">
        <v>0</v>
      </c>
      <c r="AX53">
        <v>0</v>
      </c>
      <c r="AY53">
        <v>11.5</v>
      </c>
      <c r="AZ53">
        <v>332.88</v>
      </c>
      <c r="BA53">
        <v>3.8</v>
      </c>
      <c r="BB53">
        <v>291.16000000000003</v>
      </c>
      <c r="BC53">
        <v>96.2</v>
      </c>
      <c r="BD53">
        <v>0</v>
      </c>
      <c r="BE53">
        <v>0</v>
      </c>
      <c r="BF53">
        <v>0</v>
      </c>
      <c r="BG53">
        <v>0</v>
      </c>
      <c r="BH53" s="7">
        <v>0</v>
      </c>
      <c r="BI53" s="7">
        <v>10730.82</v>
      </c>
      <c r="BJ53">
        <v>12698.04</v>
      </c>
      <c r="BK53">
        <v>63673.07</v>
      </c>
      <c r="BL53">
        <v>0</v>
      </c>
      <c r="BP53" t="s">
        <v>122</v>
      </c>
      <c r="BQ53">
        <v>34.549999999999997</v>
      </c>
      <c r="BR53">
        <v>0</v>
      </c>
      <c r="BS53">
        <v>0</v>
      </c>
      <c r="BT53">
        <v>0</v>
      </c>
      <c r="BU53">
        <v>0</v>
      </c>
    </row>
    <row r="54" spans="1:73">
      <c r="A54" t="s">
        <v>70</v>
      </c>
      <c r="B54" t="s">
        <v>71</v>
      </c>
      <c r="C54" t="s">
        <v>72</v>
      </c>
      <c r="D54" t="s">
        <v>35</v>
      </c>
      <c r="E54" t="s">
        <v>121</v>
      </c>
      <c r="F54">
        <v>2038</v>
      </c>
      <c r="G54">
        <v>1</v>
      </c>
      <c r="H54" s="7">
        <v>0.13</v>
      </c>
      <c r="I54">
        <v>0</v>
      </c>
      <c r="J54">
        <v>0</v>
      </c>
      <c r="K54">
        <v>0</v>
      </c>
      <c r="L54">
        <v>4</v>
      </c>
      <c r="M54">
        <v>0.04</v>
      </c>
      <c r="N54">
        <v>1.36</v>
      </c>
      <c r="O54">
        <v>0</v>
      </c>
      <c r="P54">
        <v>0</v>
      </c>
      <c r="Q54">
        <v>0</v>
      </c>
      <c r="R54">
        <v>0</v>
      </c>
      <c r="S54">
        <v>0</v>
      </c>
      <c r="T54">
        <v>14.27</v>
      </c>
      <c r="U54">
        <v>19.329999999999998</v>
      </c>
      <c r="V54">
        <v>11.85</v>
      </c>
      <c r="W54">
        <v>1.58</v>
      </c>
      <c r="X54">
        <v>1983.56</v>
      </c>
      <c r="Y54">
        <v>20.91</v>
      </c>
      <c r="Z54">
        <v>0</v>
      </c>
      <c r="AA54">
        <v>0</v>
      </c>
      <c r="AB54">
        <v>0</v>
      </c>
      <c r="AC54">
        <v>20.91</v>
      </c>
      <c r="AD54">
        <v>20.91</v>
      </c>
      <c r="AE54">
        <v>0</v>
      </c>
      <c r="AF54">
        <v>12714.38</v>
      </c>
      <c r="AG54">
        <v>10096.08</v>
      </c>
      <c r="AH54">
        <v>7686.59</v>
      </c>
      <c r="AI54">
        <v>10192.02</v>
      </c>
      <c r="AJ54">
        <v>33.479999999999997</v>
      </c>
      <c r="AK54">
        <v>108.53</v>
      </c>
      <c r="AL54">
        <v>120.37</v>
      </c>
      <c r="AM54">
        <v>157.27000000000001</v>
      </c>
      <c r="AN54">
        <v>157.27000000000001</v>
      </c>
      <c r="AO54">
        <v>-0.97</v>
      </c>
      <c r="AP54">
        <v>-12715.35</v>
      </c>
      <c r="AQ54">
        <v>34.549999999999997</v>
      </c>
      <c r="AR54">
        <v>34.549999999999997</v>
      </c>
      <c r="AS54">
        <v>34.549999999999997</v>
      </c>
      <c r="AT54">
        <v>34.549999999999997</v>
      </c>
      <c r="AU54">
        <v>34.549999999999997</v>
      </c>
      <c r="AV54">
        <v>0</v>
      </c>
      <c r="AW54">
        <v>0</v>
      </c>
      <c r="AX54">
        <v>0</v>
      </c>
      <c r="AY54">
        <v>11.5</v>
      </c>
      <c r="AZ54">
        <v>332.88</v>
      </c>
      <c r="BA54">
        <v>3.8</v>
      </c>
      <c r="BB54">
        <v>291.16000000000003</v>
      </c>
      <c r="BC54">
        <v>96.2</v>
      </c>
      <c r="BD54">
        <v>0</v>
      </c>
      <c r="BE54">
        <v>0</v>
      </c>
      <c r="BF54">
        <v>0</v>
      </c>
      <c r="BG54">
        <v>0</v>
      </c>
      <c r="BH54" s="7">
        <v>0</v>
      </c>
      <c r="BI54" s="7">
        <v>10730.82</v>
      </c>
      <c r="BJ54">
        <v>12735.29</v>
      </c>
      <c r="BK54">
        <v>95789.77</v>
      </c>
      <c r="BL54">
        <v>0</v>
      </c>
      <c r="BP54" t="s">
        <v>122</v>
      </c>
      <c r="BQ54">
        <v>34.549999999999997</v>
      </c>
      <c r="BR54">
        <v>0</v>
      </c>
      <c r="BS54">
        <v>0</v>
      </c>
      <c r="BT54">
        <v>0</v>
      </c>
      <c r="BU54">
        <v>0</v>
      </c>
    </row>
    <row r="55" spans="1:73">
      <c r="A55" t="s">
        <v>70</v>
      </c>
      <c r="B55" t="s">
        <v>71</v>
      </c>
      <c r="C55" t="s">
        <v>72</v>
      </c>
      <c r="D55" t="s">
        <v>35</v>
      </c>
      <c r="E55" t="s">
        <v>121</v>
      </c>
      <c r="F55">
        <v>2039</v>
      </c>
      <c r="G55">
        <v>1</v>
      </c>
      <c r="H55" s="7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2033.15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12763.97</v>
      </c>
      <c r="AG55">
        <v>10096.08</v>
      </c>
      <c r="AH55">
        <v>7686.6</v>
      </c>
      <c r="AI55">
        <v>0</v>
      </c>
      <c r="AJ55">
        <v>0</v>
      </c>
      <c r="AK55">
        <v>108.61</v>
      </c>
      <c r="AL55">
        <v>120.75</v>
      </c>
      <c r="AM55">
        <v>0</v>
      </c>
      <c r="AN55">
        <v>0</v>
      </c>
      <c r="AO55">
        <v>0</v>
      </c>
      <c r="AP55">
        <v>-12763.97</v>
      </c>
      <c r="AQ55">
        <v>34.549999999999997</v>
      </c>
      <c r="AR55">
        <v>34.549999999999997</v>
      </c>
      <c r="AS55">
        <v>34.549999999999997</v>
      </c>
      <c r="AT55">
        <v>34.549999999999997</v>
      </c>
      <c r="AU55">
        <v>34.549999999999997</v>
      </c>
      <c r="AV55">
        <v>0</v>
      </c>
      <c r="AW55">
        <v>0</v>
      </c>
      <c r="AX55">
        <v>0</v>
      </c>
      <c r="AY55">
        <v>11.5</v>
      </c>
      <c r="AZ55">
        <v>332.88</v>
      </c>
      <c r="BA55">
        <v>3.8</v>
      </c>
      <c r="BB55">
        <v>291.16000000000003</v>
      </c>
      <c r="BC55">
        <v>96.2</v>
      </c>
      <c r="BD55">
        <v>0</v>
      </c>
      <c r="BE55">
        <v>0</v>
      </c>
      <c r="BF55">
        <v>0</v>
      </c>
      <c r="BG55">
        <v>0</v>
      </c>
      <c r="BH55" s="7">
        <v>0</v>
      </c>
      <c r="BI55" s="7">
        <v>10730.82</v>
      </c>
      <c r="BJ55">
        <v>12763.97</v>
      </c>
      <c r="BK55">
        <v>0</v>
      </c>
      <c r="BL55">
        <v>0</v>
      </c>
      <c r="BP55" t="s">
        <v>122</v>
      </c>
      <c r="BQ55">
        <v>34.549999999999997</v>
      </c>
      <c r="BR55">
        <v>0</v>
      </c>
      <c r="BS55">
        <v>0</v>
      </c>
      <c r="BT55">
        <v>0</v>
      </c>
      <c r="BU55">
        <v>0</v>
      </c>
    </row>
    <row r="56" spans="1:73">
      <c r="A56" t="s">
        <v>70</v>
      </c>
      <c r="B56" t="s">
        <v>71</v>
      </c>
      <c r="C56" t="s">
        <v>72</v>
      </c>
      <c r="D56" t="s">
        <v>35</v>
      </c>
      <c r="E56" t="s">
        <v>121</v>
      </c>
      <c r="F56">
        <v>2040</v>
      </c>
      <c r="G56">
        <v>1</v>
      </c>
      <c r="H56" s="7">
        <v>0.35</v>
      </c>
      <c r="I56">
        <v>0</v>
      </c>
      <c r="J56">
        <v>0</v>
      </c>
      <c r="K56">
        <v>0</v>
      </c>
      <c r="L56">
        <v>15</v>
      </c>
      <c r="M56">
        <v>0.12</v>
      </c>
      <c r="N56">
        <v>3.57</v>
      </c>
      <c r="O56">
        <v>0</v>
      </c>
      <c r="P56">
        <v>0</v>
      </c>
      <c r="Q56">
        <v>0</v>
      </c>
      <c r="R56">
        <v>0</v>
      </c>
      <c r="S56">
        <v>0</v>
      </c>
      <c r="T56">
        <v>13.9</v>
      </c>
      <c r="U56">
        <v>49.56</v>
      </c>
      <c r="V56">
        <v>12.45</v>
      </c>
      <c r="W56">
        <v>4.3499999999999996</v>
      </c>
      <c r="X56">
        <v>2089.69</v>
      </c>
      <c r="Y56">
        <v>53.91</v>
      </c>
      <c r="Z56">
        <v>0</v>
      </c>
      <c r="AA56">
        <v>0</v>
      </c>
      <c r="AB56">
        <v>0</v>
      </c>
      <c r="AC56">
        <v>53.91</v>
      </c>
      <c r="AD56">
        <v>53.91</v>
      </c>
      <c r="AE56">
        <v>0</v>
      </c>
      <c r="AF56">
        <v>12820.51</v>
      </c>
      <c r="AG56">
        <v>10096.08</v>
      </c>
      <c r="AH56">
        <v>7686.57</v>
      </c>
      <c r="AI56">
        <v>10192.129999999999</v>
      </c>
      <c r="AJ56">
        <v>33.479999999999997</v>
      </c>
      <c r="AK56">
        <v>112.27</v>
      </c>
      <c r="AL56">
        <v>124.72</v>
      </c>
      <c r="AM56">
        <v>154.1</v>
      </c>
      <c r="AN56">
        <v>154.1</v>
      </c>
      <c r="AO56">
        <v>-1.43</v>
      </c>
      <c r="AP56">
        <v>-12821.94</v>
      </c>
      <c r="AQ56">
        <v>34.549999999999997</v>
      </c>
      <c r="AR56">
        <v>34.549999999999997</v>
      </c>
      <c r="AS56">
        <v>34.549999999999997</v>
      </c>
      <c r="AT56">
        <v>34.549999999999997</v>
      </c>
      <c r="AU56">
        <v>34.549999999999997</v>
      </c>
      <c r="AV56">
        <v>0</v>
      </c>
      <c r="AW56">
        <v>0</v>
      </c>
      <c r="AX56">
        <v>0</v>
      </c>
      <c r="AY56">
        <v>11.53</v>
      </c>
      <c r="AZ56">
        <v>333.79</v>
      </c>
      <c r="BA56">
        <v>3.8</v>
      </c>
      <c r="BB56">
        <v>291.95999999999998</v>
      </c>
      <c r="BC56">
        <v>96.2</v>
      </c>
      <c r="BD56">
        <v>0</v>
      </c>
      <c r="BE56">
        <v>0</v>
      </c>
      <c r="BF56">
        <v>0</v>
      </c>
      <c r="BG56">
        <v>0</v>
      </c>
      <c r="BH56" s="7">
        <v>0</v>
      </c>
      <c r="BI56" s="7">
        <v>10730.82</v>
      </c>
      <c r="BJ56">
        <v>12874.42</v>
      </c>
      <c r="BK56">
        <v>36800.35</v>
      </c>
      <c r="BL56">
        <v>0</v>
      </c>
      <c r="BP56" t="s">
        <v>122</v>
      </c>
      <c r="BQ56">
        <v>34.549999999999997</v>
      </c>
      <c r="BR56">
        <v>0</v>
      </c>
      <c r="BS56">
        <v>0</v>
      </c>
      <c r="BT56">
        <v>0</v>
      </c>
      <c r="BU56">
        <v>0</v>
      </c>
    </row>
    <row r="57" spans="1:73">
      <c r="A57" t="s">
        <v>70</v>
      </c>
      <c r="B57" t="s">
        <v>71</v>
      </c>
      <c r="C57" t="s">
        <v>72</v>
      </c>
      <c r="D57" t="s">
        <v>35</v>
      </c>
      <c r="E57" t="s">
        <v>121</v>
      </c>
      <c r="F57">
        <v>2041</v>
      </c>
      <c r="G57">
        <v>1</v>
      </c>
      <c r="H57" s="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2136.08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12866.9</v>
      </c>
      <c r="AG57">
        <v>10096.08</v>
      </c>
      <c r="AH57">
        <v>7686.6</v>
      </c>
      <c r="AI57">
        <v>0</v>
      </c>
      <c r="AJ57">
        <v>0</v>
      </c>
      <c r="AK57">
        <v>115.01</v>
      </c>
      <c r="AL57">
        <v>127.76</v>
      </c>
      <c r="AM57">
        <v>0</v>
      </c>
      <c r="AN57">
        <v>0</v>
      </c>
      <c r="AO57">
        <v>0</v>
      </c>
      <c r="AP57">
        <v>-12866.9</v>
      </c>
      <c r="AQ57">
        <v>34.549999999999997</v>
      </c>
      <c r="AR57">
        <v>34.549999999999997</v>
      </c>
      <c r="AS57">
        <v>34.549999999999997</v>
      </c>
      <c r="AT57">
        <v>34.549999999999997</v>
      </c>
      <c r="AU57">
        <v>34.549999999999997</v>
      </c>
      <c r="AV57">
        <v>0</v>
      </c>
      <c r="AW57">
        <v>0</v>
      </c>
      <c r="AX57">
        <v>0</v>
      </c>
      <c r="AY57">
        <v>11.5</v>
      </c>
      <c r="AZ57">
        <v>332.88</v>
      </c>
      <c r="BA57">
        <v>3.8</v>
      </c>
      <c r="BB57">
        <v>291.16000000000003</v>
      </c>
      <c r="BC57">
        <v>96.2</v>
      </c>
      <c r="BD57">
        <v>0</v>
      </c>
      <c r="BE57">
        <v>0</v>
      </c>
      <c r="BF57">
        <v>0</v>
      </c>
      <c r="BG57">
        <v>0</v>
      </c>
      <c r="BH57" s="7">
        <v>0</v>
      </c>
      <c r="BI57" s="7">
        <v>10730.82</v>
      </c>
      <c r="BJ57">
        <v>12866.9</v>
      </c>
      <c r="BK57">
        <v>0</v>
      </c>
      <c r="BL57">
        <v>0</v>
      </c>
      <c r="BP57" t="s">
        <v>122</v>
      </c>
      <c r="BQ57">
        <v>34.549999999999997</v>
      </c>
      <c r="BR57">
        <v>0</v>
      </c>
      <c r="BS57">
        <v>0</v>
      </c>
      <c r="BT57">
        <v>0</v>
      </c>
      <c r="BU57">
        <v>0</v>
      </c>
    </row>
    <row r="58" spans="1:73">
      <c r="A58" t="s">
        <v>70</v>
      </c>
      <c r="B58" t="s">
        <v>71</v>
      </c>
      <c r="C58" t="s">
        <v>72</v>
      </c>
      <c r="D58" t="s">
        <v>35</v>
      </c>
      <c r="E58" t="s">
        <v>121</v>
      </c>
      <c r="F58">
        <v>2042</v>
      </c>
      <c r="G58">
        <v>1</v>
      </c>
      <c r="H58" s="7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2189.48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12920.3</v>
      </c>
      <c r="AG58">
        <v>10096.08</v>
      </c>
      <c r="AH58">
        <v>7686.6</v>
      </c>
      <c r="AI58">
        <v>0</v>
      </c>
      <c r="AJ58">
        <v>0</v>
      </c>
      <c r="AK58">
        <v>116.35</v>
      </c>
      <c r="AL58">
        <v>129.41999999999999</v>
      </c>
      <c r="AM58">
        <v>0</v>
      </c>
      <c r="AN58">
        <v>0</v>
      </c>
      <c r="AO58">
        <v>0</v>
      </c>
      <c r="AP58">
        <v>-12920.3</v>
      </c>
      <c r="AQ58">
        <v>34.549999999999997</v>
      </c>
      <c r="AR58">
        <v>34.549999999999997</v>
      </c>
      <c r="AS58">
        <v>34.549999999999997</v>
      </c>
      <c r="AT58">
        <v>34.549999999999997</v>
      </c>
      <c r="AU58">
        <v>34.549999999999997</v>
      </c>
      <c r="AV58">
        <v>0</v>
      </c>
      <c r="AW58">
        <v>0</v>
      </c>
      <c r="AX58">
        <v>0</v>
      </c>
      <c r="AY58">
        <v>11.5</v>
      </c>
      <c r="AZ58">
        <v>332.88</v>
      </c>
      <c r="BA58">
        <v>3.8</v>
      </c>
      <c r="BB58">
        <v>291.16000000000003</v>
      </c>
      <c r="BC58">
        <v>96.2</v>
      </c>
      <c r="BD58">
        <v>0</v>
      </c>
      <c r="BE58">
        <v>0</v>
      </c>
      <c r="BF58">
        <v>0</v>
      </c>
      <c r="BG58">
        <v>0</v>
      </c>
      <c r="BH58" s="7">
        <v>0</v>
      </c>
      <c r="BI58" s="7">
        <v>10730.82</v>
      </c>
      <c r="BJ58">
        <v>12920.3</v>
      </c>
      <c r="BK58">
        <v>0</v>
      </c>
      <c r="BL58">
        <v>0</v>
      </c>
      <c r="BP58" t="s">
        <v>122</v>
      </c>
      <c r="BQ58">
        <v>34.549999999999997</v>
      </c>
      <c r="BR58">
        <v>0</v>
      </c>
      <c r="BS58">
        <v>0</v>
      </c>
      <c r="BT58">
        <v>0</v>
      </c>
      <c r="BU58">
        <v>0</v>
      </c>
    </row>
    <row r="59" spans="1:73">
      <c r="A59" t="s">
        <v>70</v>
      </c>
      <c r="B59" t="s">
        <v>71</v>
      </c>
      <c r="C59" t="s">
        <v>72</v>
      </c>
      <c r="D59" t="s">
        <v>35</v>
      </c>
      <c r="E59" t="s">
        <v>121</v>
      </c>
      <c r="F59">
        <v>2043</v>
      </c>
      <c r="G59">
        <v>1</v>
      </c>
      <c r="H59" s="7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2244.2199999999998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12975.04</v>
      </c>
      <c r="AG59">
        <v>10096.08</v>
      </c>
      <c r="AH59">
        <v>7686.6</v>
      </c>
      <c r="AI59">
        <v>0</v>
      </c>
      <c r="AJ59">
        <v>0</v>
      </c>
      <c r="AK59">
        <v>116.78</v>
      </c>
      <c r="AL59">
        <v>130.19</v>
      </c>
      <c r="AM59">
        <v>0</v>
      </c>
      <c r="AN59">
        <v>0</v>
      </c>
      <c r="AO59">
        <v>0</v>
      </c>
      <c r="AP59">
        <v>-12975.04</v>
      </c>
      <c r="AQ59">
        <v>34.549999999999997</v>
      </c>
      <c r="AR59">
        <v>34.549999999999997</v>
      </c>
      <c r="AS59">
        <v>34.549999999999997</v>
      </c>
      <c r="AT59">
        <v>34.549999999999997</v>
      </c>
      <c r="AU59">
        <v>34.549999999999997</v>
      </c>
      <c r="AV59">
        <v>0</v>
      </c>
      <c r="AW59">
        <v>0</v>
      </c>
      <c r="AX59">
        <v>0</v>
      </c>
      <c r="AY59">
        <v>11.5</v>
      </c>
      <c r="AZ59">
        <v>332.88</v>
      </c>
      <c r="BA59">
        <v>3.8</v>
      </c>
      <c r="BB59">
        <v>291.16000000000003</v>
      </c>
      <c r="BC59">
        <v>96.2</v>
      </c>
      <c r="BD59">
        <v>0</v>
      </c>
      <c r="BE59">
        <v>0</v>
      </c>
      <c r="BF59">
        <v>0</v>
      </c>
      <c r="BG59">
        <v>0</v>
      </c>
      <c r="BH59" s="7">
        <v>0</v>
      </c>
      <c r="BI59" s="7">
        <v>10730.82</v>
      </c>
      <c r="BJ59">
        <v>12975.04</v>
      </c>
      <c r="BK59">
        <v>0</v>
      </c>
      <c r="BL59">
        <v>0</v>
      </c>
      <c r="BP59" t="s">
        <v>122</v>
      </c>
      <c r="BQ59">
        <v>34.549999999999997</v>
      </c>
      <c r="BR59">
        <v>0</v>
      </c>
      <c r="BS59">
        <v>0</v>
      </c>
      <c r="BT59">
        <v>0</v>
      </c>
      <c r="BU59">
        <v>0</v>
      </c>
    </row>
    <row r="60" spans="1:73">
      <c r="A60" t="s">
        <v>70</v>
      </c>
      <c r="B60" t="s">
        <v>71</v>
      </c>
      <c r="C60" t="s">
        <v>72</v>
      </c>
      <c r="D60" t="s">
        <v>35</v>
      </c>
      <c r="E60" t="s">
        <v>121</v>
      </c>
      <c r="F60">
        <v>2044</v>
      </c>
      <c r="G60">
        <v>1</v>
      </c>
      <c r="H60" s="7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2306.63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13037.45</v>
      </c>
      <c r="AG60">
        <v>10096.08</v>
      </c>
      <c r="AH60">
        <v>7686.6</v>
      </c>
      <c r="AI60">
        <v>0</v>
      </c>
      <c r="AJ60">
        <v>0</v>
      </c>
      <c r="AK60">
        <v>117.7</v>
      </c>
      <c r="AL60">
        <v>131.43</v>
      </c>
      <c r="AM60">
        <v>0</v>
      </c>
      <c r="AN60">
        <v>0</v>
      </c>
      <c r="AO60">
        <v>0</v>
      </c>
      <c r="AP60">
        <v>-13037.45</v>
      </c>
      <c r="AQ60">
        <v>34.549999999999997</v>
      </c>
      <c r="AR60">
        <v>34.549999999999997</v>
      </c>
      <c r="AS60">
        <v>34.549999999999997</v>
      </c>
      <c r="AT60">
        <v>34.549999999999997</v>
      </c>
      <c r="AU60">
        <v>34.549999999999997</v>
      </c>
      <c r="AV60">
        <v>0</v>
      </c>
      <c r="AW60">
        <v>0</v>
      </c>
      <c r="AX60">
        <v>0</v>
      </c>
      <c r="AY60">
        <v>11.53</v>
      </c>
      <c r="AZ60">
        <v>333.79</v>
      </c>
      <c r="BA60">
        <v>3.8</v>
      </c>
      <c r="BB60">
        <v>291.95999999999998</v>
      </c>
      <c r="BC60">
        <v>96.2</v>
      </c>
      <c r="BD60">
        <v>0</v>
      </c>
      <c r="BE60">
        <v>0</v>
      </c>
      <c r="BF60">
        <v>0</v>
      </c>
      <c r="BG60">
        <v>0</v>
      </c>
      <c r="BH60" s="7">
        <v>0</v>
      </c>
      <c r="BI60" s="7">
        <v>10730.82</v>
      </c>
      <c r="BJ60">
        <v>13037.45</v>
      </c>
      <c r="BK60">
        <v>0</v>
      </c>
      <c r="BL60">
        <v>0</v>
      </c>
      <c r="BP60" t="s">
        <v>122</v>
      </c>
      <c r="BQ60">
        <v>34.549999999999997</v>
      </c>
      <c r="BR60">
        <v>0</v>
      </c>
      <c r="BS60">
        <v>0</v>
      </c>
      <c r="BT60">
        <v>0</v>
      </c>
      <c r="BU60">
        <v>0</v>
      </c>
    </row>
    <row r="61" spans="1:73">
      <c r="A61" t="s">
        <v>70</v>
      </c>
      <c r="B61" t="s">
        <v>71</v>
      </c>
      <c r="C61" t="s">
        <v>72</v>
      </c>
      <c r="D61" t="s">
        <v>35</v>
      </c>
      <c r="E61" t="s">
        <v>121</v>
      </c>
      <c r="F61">
        <v>2045</v>
      </c>
      <c r="G61">
        <v>1</v>
      </c>
      <c r="H61" s="7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2357.83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13088.65</v>
      </c>
      <c r="AG61">
        <v>10096.08</v>
      </c>
      <c r="AH61">
        <v>7686.6</v>
      </c>
      <c r="AI61">
        <v>0</v>
      </c>
      <c r="AJ61">
        <v>0</v>
      </c>
      <c r="AK61">
        <v>119.2</v>
      </c>
      <c r="AL61">
        <v>133.28</v>
      </c>
      <c r="AM61">
        <v>0</v>
      </c>
      <c r="AN61">
        <v>0</v>
      </c>
      <c r="AO61">
        <v>0</v>
      </c>
      <c r="AP61">
        <v>-13088.65</v>
      </c>
      <c r="AQ61">
        <v>34.549999999999997</v>
      </c>
      <c r="AR61">
        <v>34.549999999999997</v>
      </c>
      <c r="AS61">
        <v>34.549999999999997</v>
      </c>
      <c r="AT61">
        <v>34.549999999999997</v>
      </c>
      <c r="AU61">
        <v>34.549999999999997</v>
      </c>
      <c r="AV61">
        <v>0</v>
      </c>
      <c r="AW61">
        <v>0</v>
      </c>
      <c r="AX61">
        <v>0</v>
      </c>
      <c r="AY61">
        <v>11.5</v>
      </c>
      <c r="AZ61">
        <v>332.88</v>
      </c>
      <c r="BA61">
        <v>3.8</v>
      </c>
      <c r="BB61">
        <v>291.16000000000003</v>
      </c>
      <c r="BC61">
        <v>96.2</v>
      </c>
      <c r="BD61">
        <v>0</v>
      </c>
      <c r="BE61">
        <v>0</v>
      </c>
      <c r="BF61">
        <v>0</v>
      </c>
      <c r="BG61">
        <v>0</v>
      </c>
      <c r="BH61" s="7">
        <v>0</v>
      </c>
      <c r="BI61" s="7">
        <v>10730.82</v>
      </c>
      <c r="BJ61">
        <v>13088.65</v>
      </c>
      <c r="BK61">
        <v>0</v>
      </c>
      <c r="BL61">
        <v>0</v>
      </c>
      <c r="BP61" t="s">
        <v>122</v>
      </c>
      <c r="BQ61">
        <v>34.549999999999997</v>
      </c>
      <c r="BR61">
        <v>0</v>
      </c>
      <c r="BS61">
        <v>0</v>
      </c>
      <c r="BT61">
        <v>0</v>
      </c>
      <c r="BU61">
        <v>0</v>
      </c>
    </row>
    <row r="62" spans="1:73">
      <c r="A62" t="s">
        <v>70</v>
      </c>
      <c r="B62" t="s">
        <v>71</v>
      </c>
      <c r="C62" t="s">
        <v>72</v>
      </c>
      <c r="D62" t="s">
        <v>35</v>
      </c>
      <c r="E62" t="s">
        <v>121</v>
      </c>
      <c r="F62">
        <v>2046</v>
      </c>
      <c r="G62">
        <v>1</v>
      </c>
      <c r="H62" s="7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2416.7800000000002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13147.6</v>
      </c>
      <c r="AG62">
        <v>10096.08</v>
      </c>
      <c r="AH62">
        <v>7686.6</v>
      </c>
      <c r="AI62">
        <v>0</v>
      </c>
      <c r="AJ62">
        <v>0</v>
      </c>
      <c r="AK62">
        <v>120.76</v>
      </c>
      <c r="AL62">
        <v>135.19999999999999</v>
      </c>
      <c r="AM62">
        <v>0</v>
      </c>
      <c r="AN62">
        <v>0</v>
      </c>
      <c r="AO62">
        <v>0</v>
      </c>
      <c r="AP62">
        <v>-13147.6</v>
      </c>
      <c r="AQ62">
        <v>34.549999999999997</v>
      </c>
      <c r="AR62">
        <v>34.549999999999997</v>
      </c>
      <c r="AS62">
        <v>34.549999999999997</v>
      </c>
      <c r="AT62">
        <v>34.549999999999997</v>
      </c>
      <c r="AU62">
        <v>34.549999999999997</v>
      </c>
      <c r="AV62">
        <v>0</v>
      </c>
      <c r="AW62">
        <v>0</v>
      </c>
      <c r="AX62">
        <v>0</v>
      </c>
      <c r="AY62">
        <v>11.5</v>
      </c>
      <c r="AZ62">
        <v>332.88</v>
      </c>
      <c r="BA62">
        <v>3.8</v>
      </c>
      <c r="BB62">
        <v>291.16000000000003</v>
      </c>
      <c r="BC62">
        <v>96.2</v>
      </c>
      <c r="BD62">
        <v>0</v>
      </c>
      <c r="BE62">
        <v>0</v>
      </c>
      <c r="BF62">
        <v>0</v>
      </c>
      <c r="BG62">
        <v>0</v>
      </c>
      <c r="BH62" s="7">
        <v>0</v>
      </c>
      <c r="BI62" s="7">
        <v>10730.82</v>
      </c>
      <c r="BJ62">
        <v>13147.6</v>
      </c>
      <c r="BK62">
        <v>0</v>
      </c>
      <c r="BL62">
        <v>0</v>
      </c>
      <c r="BP62" t="s">
        <v>122</v>
      </c>
      <c r="BQ62">
        <v>34.549999999999997</v>
      </c>
      <c r="BR62">
        <v>0</v>
      </c>
      <c r="BS62">
        <v>0</v>
      </c>
      <c r="BT62">
        <v>0</v>
      </c>
      <c r="BU62">
        <v>0</v>
      </c>
    </row>
    <row r="63" spans="1:73">
      <c r="A63" t="s">
        <v>70</v>
      </c>
      <c r="B63" t="s">
        <v>71</v>
      </c>
      <c r="C63" t="s">
        <v>72</v>
      </c>
      <c r="D63" t="s">
        <v>35</v>
      </c>
      <c r="E63" t="s">
        <v>121</v>
      </c>
      <c r="F63">
        <v>2047</v>
      </c>
      <c r="G63">
        <v>1</v>
      </c>
      <c r="H63" s="7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2477.1999999999998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13208.02</v>
      </c>
      <c r="AG63">
        <v>10096.08</v>
      </c>
      <c r="AH63">
        <v>7686.6</v>
      </c>
      <c r="AI63">
        <v>0</v>
      </c>
      <c r="AJ63">
        <v>0</v>
      </c>
      <c r="AK63">
        <v>121.77</v>
      </c>
      <c r="AL63">
        <v>136.56</v>
      </c>
      <c r="AM63">
        <v>0</v>
      </c>
      <c r="AN63">
        <v>0</v>
      </c>
      <c r="AO63">
        <v>0</v>
      </c>
      <c r="AP63">
        <v>-13208.02</v>
      </c>
      <c r="AQ63">
        <v>34.549999999999997</v>
      </c>
      <c r="AR63">
        <v>34.549999999999997</v>
      </c>
      <c r="AS63">
        <v>34.549999999999997</v>
      </c>
      <c r="AT63">
        <v>34.549999999999997</v>
      </c>
      <c r="AU63">
        <v>34.549999999999997</v>
      </c>
      <c r="AV63">
        <v>0</v>
      </c>
      <c r="AW63">
        <v>0</v>
      </c>
      <c r="AX63">
        <v>0</v>
      </c>
      <c r="AY63">
        <v>11.5</v>
      </c>
      <c r="AZ63">
        <v>332.88</v>
      </c>
      <c r="BA63">
        <v>3.8</v>
      </c>
      <c r="BB63">
        <v>291.16000000000003</v>
      </c>
      <c r="BC63">
        <v>96.2</v>
      </c>
      <c r="BD63">
        <v>0</v>
      </c>
      <c r="BE63">
        <v>0</v>
      </c>
      <c r="BF63">
        <v>0</v>
      </c>
      <c r="BG63">
        <v>0</v>
      </c>
      <c r="BH63" s="7">
        <v>0</v>
      </c>
      <c r="BI63" s="7">
        <v>10730.82</v>
      </c>
      <c r="BJ63">
        <v>13208.02</v>
      </c>
      <c r="BK63">
        <v>0</v>
      </c>
      <c r="BL63">
        <v>0</v>
      </c>
      <c r="BP63" t="s">
        <v>122</v>
      </c>
      <c r="BQ63">
        <v>34.549999999999997</v>
      </c>
      <c r="BR63">
        <v>0</v>
      </c>
      <c r="BS63">
        <v>0</v>
      </c>
      <c r="BT63">
        <v>0</v>
      </c>
      <c r="BU63">
        <v>0</v>
      </c>
    </row>
    <row r="64" spans="1:73">
      <c r="A64" t="s">
        <v>70</v>
      </c>
      <c r="B64" t="s">
        <v>71</v>
      </c>
      <c r="C64" t="s">
        <v>72</v>
      </c>
      <c r="D64" t="s">
        <v>35</v>
      </c>
      <c r="E64" t="s">
        <v>121</v>
      </c>
      <c r="F64">
        <v>2048</v>
      </c>
      <c r="G64">
        <v>1</v>
      </c>
      <c r="H64" s="7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2546.09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13276.9</v>
      </c>
      <c r="AG64">
        <v>10096.08</v>
      </c>
      <c r="AH64">
        <v>7686.6</v>
      </c>
      <c r="AI64">
        <v>0</v>
      </c>
      <c r="AJ64">
        <v>0</v>
      </c>
      <c r="AK64">
        <v>123.08</v>
      </c>
      <c r="AL64">
        <v>138.25</v>
      </c>
      <c r="AM64">
        <v>0</v>
      </c>
      <c r="AN64">
        <v>0</v>
      </c>
      <c r="AO64">
        <v>0</v>
      </c>
      <c r="AP64">
        <v>-13276.9</v>
      </c>
      <c r="AQ64">
        <v>34.549999999999997</v>
      </c>
      <c r="AR64">
        <v>34.549999999999997</v>
      </c>
      <c r="AS64">
        <v>34.549999999999997</v>
      </c>
      <c r="AT64">
        <v>34.549999999999997</v>
      </c>
      <c r="AU64">
        <v>34.549999999999997</v>
      </c>
      <c r="AV64">
        <v>0</v>
      </c>
      <c r="AW64">
        <v>0</v>
      </c>
      <c r="AX64">
        <v>0</v>
      </c>
      <c r="AY64">
        <v>11.53</v>
      </c>
      <c r="AZ64">
        <v>333.79</v>
      </c>
      <c r="BA64">
        <v>3.8</v>
      </c>
      <c r="BB64">
        <v>291.95999999999998</v>
      </c>
      <c r="BC64">
        <v>96.2</v>
      </c>
      <c r="BD64">
        <v>0</v>
      </c>
      <c r="BE64">
        <v>0</v>
      </c>
      <c r="BF64">
        <v>0</v>
      </c>
      <c r="BG64">
        <v>0</v>
      </c>
      <c r="BH64" s="7">
        <v>0</v>
      </c>
      <c r="BI64" s="7">
        <v>10730.82</v>
      </c>
      <c r="BJ64">
        <v>13276.9</v>
      </c>
      <c r="BK64">
        <v>0</v>
      </c>
      <c r="BL64">
        <v>0</v>
      </c>
      <c r="BP64" t="s">
        <v>122</v>
      </c>
      <c r="BQ64">
        <v>34.549999999999997</v>
      </c>
      <c r="BR64">
        <v>0</v>
      </c>
      <c r="BS64">
        <v>0</v>
      </c>
      <c r="BT64">
        <v>0</v>
      </c>
      <c r="BU64">
        <v>0</v>
      </c>
    </row>
    <row r="65" spans="1:73">
      <c r="A65" t="s">
        <v>70</v>
      </c>
      <c r="B65" t="s">
        <v>71</v>
      </c>
      <c r="C65" t="s">
        <v>72</v>
      </c>
      <c r="D65" t="s">
        <v>35</v>
      </c>
      <c r="E65" t="s">
        <v>121</v>
      </c>
      <c r="F65">
        <v>2049</v>
      </c>
      <c r="G65">
        <v>1</v>
      </c>
      <c r="H65" s="7">
        <v>49.11</v>
      </c>
      <c r="I65">
        <v>0</v>
      </c>
      <c r="J65">
        <v>0</v>
      </c>
      <c r="K65">
        <v>0</v>
      </c>
      <c r="L65">
        <v>1510</v>
      </c>
      <c r="M65">
        <v>16.23</v>
      </c>
      <c r="N65">
        <v>500.52</v>
      </c>
      <c r="O65">
        <v>0</v>
      </c>
      <c r="P65">
        <v>0</v>
      </c>
      <c r="Q65">
        <v>0</v>
      </c>
      <c r="R65">
        <v>0</v>
      </c>
      <c r="S65">
        <v>0</v>
      </c>
      <c r="T65">
        <v>15.46</v>
      </c>
      <c r="U65">
        <v>7740.27</v>
      </c>
      <c r="V65">
        <v>15.54</v>
      </c>
      <c r="W65">
        <v>763.37</v>
      </c>
      <c r="X65">
        <v>2602.61</v>
      </c>
      <c r="Y65">
        <v>8503.6299999999992</v>
      </c>
      <c r="Z65">
        <v>0</v>
      </c>
      <c r="AA65">
        <v>0</v>
      </c>
      <c r="AB65">
        <v>0</v>
      </c>
      <c r="AC65">
        <v>8503.6299999999992</v>
      </c>
      <c r="AD65">
        <v>8503.6299999999992</v>
      </c>
      <c r="AE65">
        <v>0</v>
      </c>
      <c r="AF65">
        <v>13333.42</v>
      </c>
      <c r="AG65">
        <v>10096.08</v>
      </c>
      <c r="AH65">
        <v>7682.8</v>
      </c>
      <c r="AI65">
        <v>10192.129999999999</v>
      </c>
      <c r="AJ65">
        <v>33.479999999999997</v>
      </c>
      <c r="AK65">
        <v>123.5</v>
      </c>
      <c r="AL65">
        <v>139.04</v>
      </c>
      <c r="AM65">
        <v>173.16</v>
      </c>
      <c r="AN65">
        <v>173.16</v>
      </c>
      <c r="AO65">
        <v>-1137.33</v>
      </c>
      <c r="AP65">
        <v>-14470.75</v>
      </c>
      <c r="AQ65">
        <v>34.549999999999997</v>
      </c>
      <c r="AR65">
        <v>34.549999999999997</v>
      </c>
      <c r="AS65">
        <v>34.549999999999997</v>
      </c>
      <c r="AT65">
        <v>34.549999999999997</v>
      </c>
      <c r="AU65">
        <v>34.549999999999997</v>
      </c>
      <c r="AV65">
        <v>0</v>
      </c>
      <c r="AW65">
        <v>0</v>
      </c>
      <c r="AX65">
        <v>0</v>
      </c>
      <c r="AY65">
        <v>11.5</v>
      </c>
      <c r="AZ65">
        <v>332.88</v>
      </c>
      <c r="BA65">
        <v>3.8</v>
      </c>
      <c r="BB65">
        <v>291.16000000000003</v>
      </c>
      <c r="BC65">
        <v>96.2</v>
      </c>
      <c r="BD65">
        <v>0</v>
      </c>
      <c r="BE65">
        <v>0</v>
      </c>
      <c r="BF65">
        <v>0</v>
      </c>
      <c r="BG65">
        <v>0</v>
      </c>
      <c r="BH65" s="7">
        <v>0</v>
      </c>
      <c r="BI65" s="7">
        <v>10730.82</v>
      </c>
      <c r="BJ65">
        <v>21837.06</v>
      </c>
      <c r="BK65">
        <v>444.67</v>
      </c>
      <c r="BL65">
        <v>0</v>
      </c>
      <c r="BP65" t="s">
        <v>122</v>
      </c>
      <c r="BQ65">
        <v>34.549999999999997</v>
      </c>
      <c r="BR65">
        <v>0</v>
      </c>
      <c r="BS65">
        <v>0</v>
      </c>
      <c r="BT65">
        <v>0</v>
      </c>
      <c r="BU6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941C-5199-44A5-9D95-1B1B8E79AAAD}">
  <dimension ref="A6:F32"/>
  <sheetViews>
    <sheetView topLeftCell="A4" workbookViewId="0">
      <selection activeCell="D16" sqref="D16:D32"/>
    </sheetView>
  </sheetViews>
  <sheetFormatPr defaultRowHeight="15"/>
  <cols>
    <col min="2" max="2" width="28.140625" customWidth="1"/>
    <col min="3" max="3" width="14.5703125" bestFit="1" customWidth="1"/>
    <col min="4" max="4" width="11.5703125" customWidth="1"/>
    <col min="5" max="7" width="10.5703125" bestFit="1" customWidth="1"/>
  </cols>
  <sheetData>
    <row r="6" spans="1:6">
      <c r="A6" t="s">
        <v>38</v>
      </c>
      <c r="C6" s="39" t="s">
        <v>70</v>
      </c>
      <c r="D6" s="39" t="s">
        <v>70</v>
      </c>
      <c r="E6" s="39" t="s">
        <v>70</v>
      </c>
      <c r="F6" s="39" t="s">
        <v>70</v>
      </c>
    </row>
    <row r="7" spans="1:6" ht="45">
      <c r="B7" s="4" t="s">
        <v>4</v>
      </c>
      <c r="C7" s="4" t="s">
        <v>123</v>
      </c>
      <c r="D7" s="4" t="s">
        <v>6</v>
      </c>
      <c r="E7" s="4" t="s">
        <v>124</v>
      </c>
      <c r="F7" s="4" t="s">
        <v>125</v>
      </c>
    </row>
    <row r="8" spans="1:6">
      <c r="A8">
        <v>2033</v>
      </c>
      <c r="B8" t="s">
        <v>31</v>
      </c>
      <c r="C8" s="7">
        <v>1195963.137904766</v>
      </c>
      <c r="D8" s="7">
        <v>2913.38</v>
      </c>
      <c r="E8" s="7">
        <f>C8/D8</f>
        <v>410.50708726797257</v>
      </c>
      <c r="F8" s="20">
        <f>E8*2000/1000</f>
        <v>821.01417453594513</v>
      </c>
    </row>
    <row r="9" spans="1:6">
      <c r="A9">
        <v>2034</v>
      </c>
      <c r="B9" t="s">
        <v>31</v>
      </c>
      <c r="C9" s="7">
        <v>1165413.9736393001</v>
      </c>
      <c r="D9" s="7">
        <v>2913.38</v>
      </c>
      <c r="E9" s="7">
        <f>C9/D9</f>
        <v>400.02127207549307</v>
      </c>
      <c r="F9" s="20">
        <f>E9*2000/1000</f>
        <v>800.04254415098615</v>
      </c>
    </row>
    <row r="10" spans="1:6">
      <c r="A10">
        <v>2035</v>
      </c>
      <c r="B10" t="s">
        <v>31</v>
      </c>
      <c r="C10" s="7">
        <v>1170201.2629792099</v>
      </c>
      <c r="D10" s="7">
        <v>2913.38</v>
      </c>
      <c r="E10" s="7">
        <f>C10/D10</f>
        <v>401.66448008128356</v>
      </c>
      <c r="F10" s="20">
        <f>E10*2000/1000</f>
        <v>803.32896016256711</v>
      </c>
    </row>
    <row r="11" spans="1:6">
      <c r="A11">
        <v>2036</v>
      </c>
      <c r="B11" t="s">
        <v>31</v>
      </c>
      <c r="C11" s="7">
        <v>1185896.085477334</v>
      </c>
      <c r="D11" s="7">
        <v>2921.36</v>
      </c>
      <c r="E11" s="7">
        <f>C11/D11</f>
        <v>405.93972857755767</v>
      </c>
      <c r="F11" s="20">
        <f>E11*2000/1000</f>
        <v>811.87945715511535</v>
      </c>
    </row>
    <row r="12" spans="1:6">
      <c r="A12">
        <v>2037</v>
      </c>
      <c r="B12" t="s">
        <v>31</v>
      </c>
      <c r="C12" s="7">
        <v>1188990.71564196</v>
      </c>
      <c r="D12" s="7">
        <v>2913.38</v>
      </c>
      <c r="E12" s="7">
        <f>C12/D12</f>
        <v>408.11384565074241</v>
      </c>
      <c r="F12" s="20">
        <f>E12*2000/1000</f>
        <v>816.22769130148481</v>
      </c>
    </row>
    <row r="13" spans="1:6">
      <c r="A13">
        <v>2038</v>
      </c>
      <c r="B13" t="s">
        <v>31</v>
      </c>
      <c r="C13" s="7">
        <v>1174049.225907404</v>
      </c>
      <c r="D13" s="7">
        <v>2913.38</v>
      </c>
      <c r="E13" s="7">
        <f>C13/D13</f>
        <v>402.98526999821649</v>
      </c>
      <c r="F13" s="20">
        <f>E13*2000/1000</f>
        <v>805.97053999643299</v>
      </c>
    </row>
    <row r="14" spans="1:6">
      <c r="A14">
        <v>2039</v>
      </c>
      <c r="B14" t="s">
        <v>31</v>
      </c>
      <c r="C14" s="7">
        <v>1134320.2808001682</v>
      </c>
      <c r="D14" s="7">
        <v>2913.38</v>
      </c>
      <c r="E14" s="7">
        <f>C14/D14</f>
        <v>389.34855075553759</v>
      </c>
      <c r="F14" s="20">
        <f>E14*2000/1000</f>
        <v>778.69710151107518</v>
      </c>
    </row>
    <row r="16" spans="1:6">
      <c r="A16">
        <v>2031</v>
      </c>
      <c r="B16" t="s">
        <v>32</v>
      </c>
      <c r="C16" s="40">
        <v>24537.124299071998</v>
      </c>
      <c r="D16" s="40">
        <v>41.28</v>
      </c>
      <c r="E16" s="7">
        <f t="shared" ref="E16:E32" si="0">C16/D16</f>
        <v>594.40708088837209</v>
      </c>
      <c r="F16" s="20">
        <f t="shared" ref="F16:F32" si="1">E16*2000/1000</f>
        <v>1188.8141617767442</v>
      </c>
    </row>
    <row r="17" spans="1:6">
      <c r="A17">
        <v>2032</v>
      </c>
      <c r="B17" t="s">
        <v>32</v>
      </c>
      <c r="C17" s="40">
        <v>21775.29408978</v>
      </c>
      <c r="D17" s="40">
        <v>36.729999999999997</v>
      </c>
      <c r="E17" s="7">
        <f t="shared" si="0"/>
        <v>592.84764742118159</v>
      </c>
      <c r="F17" s="20">
        <f t="shared" si="1"/>
        <v>1185.6952948423632</v>
      </c>
    </row>
    <row r="18" spans="1:6">
      <c r="A18">
        <v>2033</v>
      </c>
      <c r="B18" t="s">
        <v>32</v>
      </c>
      <c r="C18" s="40">
        <v>16369.780579767999</v>
      </c>
      <c r="D18" s="40">
        <v>27.41</v>
      </c>
      <c r="E18" s="7">
        <f t="shared" si="0"/>
        <v>597.21928419438154</v>
      </c>
      <c r="F18" s="20">
        <f t="shared" si="1"/>
        <v>1194.4385683887631</v>
      </c>
    </row>
    <row r="19" spans="1:6">
      <c r="A19">
        <v>2034</v>
      </c>
      <c r="B19" t="s">
        <v>32</v>
      </c>
      <c r="C19" s="40">
        <v>15511.753278405999</v>
      </c>
      <c r="D19" s="40">
        <v>26.07</v>
      </c>
      <c r="E19" s="7">
        <f t="shared" si="0"/>
        <v>595.00396158059061</v>
      </c>
      <c r="F19" s="20">
        <f t="shared" si="1"/>
        <v>1190.0079231611812</v>
      </c>
    </row>
    <row r="20" spans="1:6">
      <c r="A20">
        <v>2035</v>
      </c>
      <c r="B20" t="s">
        <v>32</v>
      </c>
      <c r="C20" s="40">
        <v>18801.150376469999</v>
      </c>
      <c r="D20" s="40">
        <v>31.47</v>
      </c>
      <c r="E20" s="7">
        <f t="shared" si="0"/>
        <v>597.43089852144897</v>
      </c>
      <c r="F20" s="20">
        <f t="shared" si="1"/>
        <v>1194.8617970428979</v>
      </c>
    </row>
    <row r="21" spans="1:6">
      <c r="C21" s="40"/>
      <c r="D21" s="40"/>
      <c r="E21" s="7"/>
      <c r="F21" s="20"/>
    </row>
    <row r="22" spans="1:6">
      <c r="A22">
        <v>2031</v>
      </c>
      <c r="B22" t="s">
        <v>34</v>
      </c>
      <c r="C22" s="40">
        <v>39455.218606188006</v>
      </c>
      <c r="D22" s="40">
        <v>66.33</v>
      </c>
      <c r="E22" s="7">
        <f t="shared" si="0"/>
        <v>594.83218160995034</v>
      </c>
      <c r="F22" s="20">
        <f t="shared" si="1"/>
        <v>1189.6643632199007</v>
      </c>
    </row>
    <row r="23" spans="1:6">
      <c r="A23">
        <v>2032</v>
      </c>
      <c r="B23" t="s">
        <v>34</v>
      </c>
      <c r="C23" s="40">
        <v>36836.685389965998</v>
      </c>
      <c r="D23" s="40">
        <v>62.16</v>
      </c>
      <c r="E23" s="7">
        <f t="shared" si="0"/>
        <v>592.61076882184682</v>
      </c>
      <c r="F23" s="20">
        <f t="shared" si="1"/>
        <v>1185.2215376436936</v>
      </c>
    </row>
    <row r="24" spans="1:6">
      <c r="A24">
        <v>2033</v>
      </c>
      <c r="B24" t="s">
        <v>34</v>
      </c>
      <c r="C24" s="40">
        <v>31314.779628439999</v>
      </c>
      <c r="D24" s="40">
        <v>52.65</v>
      </c>
      <c r="E24" s="7">
        <f t="shared" si="0"/>
        <v>594.77264251547956</v>
      </c>
      <c r="F24" s="20">
        <f t="shared" si="1"/>
        <v>1189.5452850309591</v>
      </c>
    </row>
    <row r="25" spans="1:6">
      <c r="A25">
        <v>2034</v>
      </c>
      <c r="B25" t="s">
        <v>34</v>
      </c>
      <c r="C25" s="40">
        <v>27837.049339484001</v>
      </c>
      <c r="D25" s="40">
        <v>46.7</v>
      </c>
      <c r="E25" s="7">
        <f t="shared" si="0"/>
        <v>596.08242696967875</v>
      </c>
      <c r="F25" s="20">
        <f t="shared" si="1"/>
        <v>1192.1648539393575</v>
      </c>
    </row>
    <row r="26" spans="1:6">
      <c r="A26">
        <v>2035</v>
      </c>
      <c r="B26" t="s">
        <v>34</v>
      </c>
      <c r="C26" s="40">
        <v>27675.620890148002</v>
      </c>
      <c r="D26" s="40">
        <v>46.42</v>
      </c>
      <c r="E26" s="7">
        <f t="shared" si="0"/>
        <v>596.20036385497633</v>
      </c>
      <c r="F26" s="20">
        <f t="shared" si="1"/>
        <v>1192.4007277099527</v>
      </c>
    </row>
    <row r="27" spans="1:6">
      <c r="C27" s="40"/>
      <c r="D27" s="40"/>
      <c r="E27" s="7"/>
      <c r="F27" s="20"/>
    </row>
    <row r="28" spans="1:6">
      <c r="A28">
        <v>2031</v>
      </c>
      <c r="B28" t="s">
        <v>35</v>
      </c>
      <c r="C28" s="40">
        <v>43193.807911099997</v>
      </c>
      <c r="D28" s="40">
        <v>72.78</v>
      </c>
      <c r="E28" s="7">
        <f t="shared" si="0"/>
        <v>593.48458245534482</v>
      </c>
      <c r="F28" s="20">
        <f t="shared" si="1"/>
        <v>1186.9691649106896</v>
      </c>
    </row>
    <row r="29" spans="1:6">
      <c r="A29">
        <v>2032</v>
      </c>
      <c r="B29" t="s">
        <v>35</v>
      </c>
      <c r="C29" s="40">
        <v>36946.059013247999</v>
      </c>
      <c r="D29" s="40">
        <v>62.37</v>
      </c>
      <c r="E29" s="7">
        <f t="shared" si="0"/>
        <v>592.36907188148155</v>
      </c>
      <c r="F29" s="20">
        <f t="shared" si="1"/>
        <v>1184.7381437629631</v>
      </c>
    </row>
    <row r="30" spans="1:6">
      <c r="A30">
        <v>2033</v>
      </c>
      <c r="B30" t="s">
        <v>35</v>
      </c>
      <c r="C30" s="40">
        <v>28278.053146728002</v>
      </c>
      <c r="D30" s="40">
        <v>47.54</v>
      </c>
      <c r="E30" s="7">
        <f t="shared" si="0"/>
        <v>594.8265281179639</v>
      </c>
      <c r="F30" s="20">
        <f t="shared" si="1"/>
        <v>1189.6530562359278</v>
      </c>
    </row>
    <row r="31" spans="1:6">
      <c r="A31">
        <v>2034</v>
      </c>
      <c r="B31" t="s">
        <v>35</v>
      </c>
      <c r="C31" s="40">
        <v>27627.07537821</v>
      </c>
      <c r="D31" s="40">
        <v>46.57</v>
      </c>
      <c r="E31" s="7">
        <f t="shared" si="0"/>
        <v>593.23760743418507</v>
      </c>
      <c r="F31" s="20">
        <f t="shared" si="1"/>
        <v>1186.4752148683701</v>
      </c>
    </row>
    <row r="32" spans="1:6">
      <c r="A32">
        <v>2035</v>
      </c>
      <c r="B32" t="s">
        <v>35</v>
      </c>
      <c r="C32" s="40">
        <v>29177.607331796</v>
      </c>
      <c r="D32" s="40">
        <v>49.09</v>
      </c>
      <c r="E32" s="7">
        <f t="shared" si="0"/>
        <v>594.36967471574656</v>
      </c>
      <c r="F32" s="20">
        <f t="shared" si="1"/>
        <v>1188.7393494314931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341B-EAFE-44C7-8A2C-D9C8EC555C96}">
  <dimension ref="A1:A40"/>
  <sheetViews>
    <sheetView tabSelected="1" workbookViewId="0">
      <selection activeCell="A11" sqref="A11"/>
    </sheetView>
  </sheetViews>
  <sheetFormatPr defaultRowHeight="15"/>
  <cols>
    <col min="1" max="1" width="128" customWidth="1"/>
  </cols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155</v>
      </c>
    </row>
    <row r="31" spans="1:1">
      <c r="A31" t="s">
        <v>156</v>
      </c>
    </row>
    <row r="32" spans="1:1">
      <c r="A32" t="s">
        <v>157</v>
      </c>
    </row>
    <row r="33" spans="1:1">
      <c r="A33" t="s">
        <v>158</v>
      </c>
    </row>
    <row r="34" spans="1:1">
      <c r="A34" t="s">
        <v>159</v>
      </c>
    </row>
    <row r="35" spans="1:1">
      <c r="A35" t="s">
        <v>160</v>
      </c>
    </row>
    <row r="36" spans="1:1">
      <c r="A36" t="s">
        <v>161</v>
      </c>
    </row>
    <row r="37" spans="1:1">
      <c r="A37" t="s">
        <v>162</v>
      </c>
    </row>
    <row r="38" spans="1:1">
      <c r="A38" t="s">
        <v>163</v>
      </c>
    </row>
    <row r="39" spans="1:1">
      <c r="A39" t="s">
        <v>164</v>
      </c>
    </row>
    <row r="40" spans="1:1">
      <c r="A40" t="s">
        <v>165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ae09c2774f60c4a1fbe8a55fca911e5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bf295cd094672dc5af50b59003f78cc3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E7F6CF96-8CFE-43B1-817E-5C397242D885}"/>
</file>

<file path=customXml/itemProps2.xml><?xml version="1.0" encoding="utf-8"?>
<ds:datastoreItem xmlns:ds="http://schemas.openxmlformats.org/officeDocument/2006/customXml" ds:itemID="{24C7BBAF-E178-4056-B0EF-950E77C2B762}"/>
</file>

<file path=customXml/itemProps3.xml><?xml version="1.0" encoding="utf-8"?>
<ds:datastoreItem xmlns:ds="http://schemas.openxmlformats.org/officeDocument/2006/customXml" ds:itemID="{F559CC76-4CC9-4D84-A98E-A39935D2DFEA}"/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Mount, Michael</dc:creator>
  <cp:keywords/>
  <dc:description/>
  <cp:lastModifiedBy>Carlos Miguel Martin</cp:lastModifiedBy>
  <cp:revision/>
  <dcterms:created xsi:type="dcterms:W3CDTF">2025-07-29T14:50:05Z</dcterms:created>
  <dcterms:modified xsi:type="dcterms:W3CDTF">2025-10-28T18:23:52Z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