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1" documentId="8_{6AE88132-DE18-456D-B3F6-A53415F6BD5B}" xr6:coauthVersionLast="47" xr6:coauthVersionMax="47" xr10:uidLastSave="{9F031C89-29DF-485F-B3B0-3AF131DDAF61}"/>
  <bookViews>
    <workbookView xWindow="2700" yWindow="3120" windowWidth="14310" windowHeight="11295" activeTab="2" xr2:uid="{033AAE52-7523-4023-A5A9-83DA46F4A569}"/>
  </bookViews>
  <sheets>
    <sheet name="Monthly" sheetId="1" r:id="rId1"/>
    <sheet name="Quarterly" sheetId="2" r:id="rId2"/>
    <sheet name="Graphics" sheetId="5" r:id="rId3"/>
  </sheets>
  <definedNames>
    <definedName name="_xlnm._FilterDatabase" localSheetId="0" hidden="1">Monthly!$B$4:$AK$52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2" i="1" l="1"/>
  <c r="AF53" i="1"/>
  <c r="AF54" i="1"/>
  <c r="AF55" i="1"/>
  <c r="AA52" i="1"/>
  <c r="AA53" i="1"/>
  <c r="AA54" i="1"/>
  <c r="AA55" i="1"/>
  <c r="V52" i="1"/>
  <c r="V53" i="1"/>
  <c r="V54" i="1"/>
  <c r="V55" i="1"/>
  <c r="Q5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G52" i="1"/>
  <c r="G53" i="1"/>
  <c r="G54" i="1"/>
  <c r="G55" i="1"/>
  <c r="L55" i="1"/>
  <c r="L52" i="1"/>
  <c r="L53" i="1"/>
  <c r="L54" i="1"/>
  <c r="AG6" i="1"/>
  <c r="AG5" i="1"/>
  <c r="AC20" i="2"/>
  <c r="AD20" i="2"/>
  <c r="AE20" i="2"/>
  <c r="AB20" i="2"/>
  <c r="X20" i="2"/>
  <c r="AW20" i="2" s="1"/>
  <c r="Y20" i="2"/>
  <c r="Z20" i="2"/>
  <c r="W20" i="2"/>
  <c r="S20" i="2"/>
  <c r="T20" i="2"/>
  <c r="U20" i="2"/>
  <c r="R20" i="2"/>
  <c r="N20" i="2"/>
  <c r="O20" i="2"/>
  <c r="BC20" i="2" s="1"/>
  <c r="P20" i="2"/>
  <c r="M20" i="2"/>
  <c r="AV20" i="2" s="1"/>
  <c r="I20" i="2"/>
  <c r="J20" i="2"/>
  <c r="K20" i="2"/>
  <c r="H20" i="2"/>
  <c r="D20" i="2"/>
  <c r="E20" i="2"/>
  <c r="F20" i="2"/>
  <c r="C20" i="2"/>
  <c r="B53" i="1"/>
  <c r="AJ53" i="1"/>
  <c r="AJ54" i="1"/>
  <c r="AJ55" i="1"/>
  <c r="AI53" i="1"/>
  <c r="AI54" i="1"/>
  <c r="AI55" i="1"/>
  <c r="AI20" i="2" s="1"/>
  <c r="AH53" i="1"/>
  <c r="AH54" i="1"/>
  <c r="AH55" i="1"/>
  <c r="AG53" i="1"/>
  <c r="AG54" i="1"/>
  <c r="AG55" i="1"/>
  <c r="B54" i="1"/>
  <c r="B55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AJ20" i="2" l="1"/>
  <c r="AG20" i="2"/>
  <c r="BA20" i="2"/>
  <c r="BI20" i="2"/>
  <c r="AK55" i="1"/>
  <c r="AH20" i="2"/>
  <c r="BF20" i="2"/>
  <c r="AA20" i="2"/>
  <c r="AZ20" i="2" s="1"/>
  <c r="AK54" i="1"/>
  <c r="AR20" i="2"/>
  <c r="V20" i="2"/>
  <c r="BD20" i="2"/>
  <c r="AY20" i="2"/>
  <c r="AT20" i="2"/>
  <c r="AX20" i="2"/>
  <c r="AS20" i="2"/>
  <c r="BH20" i="2"/>
  <c r="AQ20" i="2"/>
  <c r="Q20" i="2"/>
  <c r="AO20" i="2"/>
  <c r="L20" i="2"/>
  <c r="AN20" i="2"/>
  <c r="G20" i="2"/>
  <c r="AM20" i="2"/>
  <c r="AL20" i="2"/>
  <c r="BG20" i="2"/>
  <c r="AK20" i="2"/>
  <c r="AK53" i="1"/>
  <c r="AC57" i="2"/>
  <c r="AC40" i="2"/>
  <c r="BB20" i="2"/>
  <c r="AF20" i="2"/>
  <c r="AJ52" i="1"/>
  <c r="AI52" i="1"/>
  <c r="AH52" i="1"/>
  <c r="AG52" i="1"/>
  <c r="AJ51" i="1"/>
  <c r="AI51" i="1"/>
  <c r="AH51" i="1"/>
  <c r="AG51" i="1"/>
  <c r="AF51" i="1"/>
  <c r="AA51" i="1"/>
  <c r="V51" i="1"/>
  <c r="L51" i="1"/>
  <c r="G51" i="1"/>
  <c r="AC19" i="2"/>
  <c r="AD19" i="2"/>
  <c r="AD40" i="2" s="1"/>
  <c r="AE19" i="2"/>
  <c r="AE40" i="2" s="1"/>
  <c r="AB19" i="2"/>
  <c r="AB40" i="2" s="1"/>
  <c r="X19" i="2"/>
  <c r="X40" i="2" s="1"/>
  <c r="Y19" i="2"/>
  <c r="Y40" i="2" s="1"/>
  <c r="Z19" i="2"/>
  <c r="Z40" i="2" s="1"/>
  <c r="W19" i="2"/>
  <c r="W40" i="2" s="1"/>
  <c r="S19" i="2"/>
  <c r="S40" i="2" s="1"/>
  <c r="T19" i="2"/>
  <c r="T40" i="2" s="1"/>
  <c r="U19" i="2"/>
  <c r="U40" i="2" s="1"/>
  <c r="R19" i="2"/>
  <c r="R40" i="2" s="1"/>
  <c r="N19" i="2"/>
  <c r="N40" i="2" s="1"/>
  <c r="O19" i="2"/>
  <c r="O40" i="2" s="1"/>
  <c r="P19" i="2"/>
  <c r="P40" i="2" s="1"/>
  <c r="M19" i="2"/>
  <c r="M40" i="2" s="1"/>
  <c r="I19" i="2"/>
  <c r="I40" i="2" s="1"/>
  <c r="J19" i="2"/>
  <c r="J40" i="2" s="1"/>
  <c r="K19" i="2"/>
  <c r="K40" i="2" s="1"/>
  <c r="H19" i="2"/>
  <c r="H40" i="2" s="1"/>
  <c r="D19" i="2"/>
  <c r="D40" i="2" s="1"/>
  <c r="E19" i="2"/>
  <c r="E40" i="2" s="1"/>
  <c r="F19" i="2"/>
  <c r="F40" i="2" s="1"/>
  <c r="C19" i="2"/>
  <c r="C40" i="2" s="1"/>
  <c r="AJ50" i="1"/>
  <c r="AI50" i="1"/>
  <c r="AH50" i="1"/>
  <c r="AG50" i="1"/>
  <c r="AF50" i="1"/>
  <c r="AA50" i="1"/>
  <c r="V50" i="1"/>
  <c r="L50" i="1"/>
  <c r="G50" i="1"/>
  <c r="AC18" i="2"/>
  <c r="AD18" i="2"/>
  <c r="AE18" i="2"/>
  <c r="AB18" i="2"/>
  <c r="X18" i="2"/>
  <c r="Y18" i="2"/>
  <c r="Z18" i="2"/>
  <c r="W18" i="2"/>
  <c r="S18" i="2"/>
  <c r="T18" i="2"/>
  <c r="U18" i="2"/>
  <c r="R18" i="2"/>
  <c r="N18" i="2"/>
  <c r="O18" i="2"/>
  <c r="P18" i="2"/>
  <c r="M18" i="2"/>
  <c r="K18" i="2"/>
  <c r="J18" i="2"/>
  <c r="I18" i="2"/>
  <c r="H18" i="2"/>
  <c r="F18" i="2"/>
  <c r="E18" i="2"/>
  <c r="D18" i="2"/>
  <c r="C18" i="2"/>
  <c r="V47" i="1"/>
  <c r="V48" i="1"/>
  <c r="V49" i="1"/>
  <c r="AG47" i="1"/>
  <c r="AH47" i="1"/>
  <c r="AI47" i="1"/>
  <c r="AJ47" i="1"/>
  <c r="AG48" i="1"/>
  <c r="AH48" i="1"/>
  <c r="AI48" i="1"/>
  <c r="AJ48" i="1"/>
  <c r="AG49" i="1"/>
  <c r="AH49" i="1"/>
  <c r="AI49" i="1"/>
  <c r="AJ49" i="1"/>
  <c r="AF47" i="1"/>
  <c r="AF48" i="1"/>
  <c r="AF49" i="1"/>
  <c r="AA47" i="1"/>
  <c r="AA48" i="1"/>
  <c r="AA49" i="1"/>
  <c r="L47" i="1"/>
  <c r="L48" i="1"/>
  <c r="L49" i="1"/>
  <c r="G47" i="1"/>
  <c r="G48" i="1"/>
  <c r="G49" i="1"/>
  <c r="AC16" i="2"/>
  <c r="AD16" i="2"/>
  <c r="AD57" i="2" s="1"/>
  <c r="AE16" i="2"/>
  <c r="AE57" i="2" s="1"/>
  <c r="AC17" i="2"/>
  <c r="AD17" i="2"/>
  <c r="AE17" i="2"/>
  <c r="AB17" i="2"/>
  <c r="AB16" i="2"/>
  <c r="AB57" i="2" s="1"/>
  <c r="X16" i="2"/>
  <c r="X57" i="2" s="1"/>
  <c r="Y16" i="2"/>
  <c r="Y57" i="2" s="1"/>
  <c r="Z16" i="2"/>
  <c r="Z57" i="2" s="1"/>
  <c r="X17" i="2"/>
  <c r="Y17" i="2"/>
  <c r="Z17" i="2"/>
  <c r="W17" i="2"/>
  <c r="W16" i="2"/>
  <c r="W57" i="2" s="1"/>
  <c r="S16" i="2"/>
  <c r="S57" i="2" s="1"/>
  <c r="T16" i="2"/>
  <c r="T57" i="2" s="1"/>
  <c r="U16" i="2"/>
  <c r="U57" i="2" s="1"/>
  <c r="S17" i="2"/>
  <c r="T17" i="2"/>
  <c r="U17" i="2"/>
  <c r="R17" i="2"/>
  <c r="R16" i="2"/>
  <c r="R57" i="2" s="1"/>
  <c r="N16" i="2"/>
  <c r="N57" i="2" s="1"/>
  <c r="O16" i="2"/>
  <c r="O57" i="2" s="1"/>
  <c r="P16" i="2"/>
  <c r="P57" i="2" s="1"/>
  <c r="N17" i="2"/>
  <c r="O17" i="2"/>
  <c r="P17" i="2"/>
  <c r="M17" i="2"/>
  <c r="M16" i="2"/>
  <c r="M57" i="2" s="1"/>
  <c r="I16" i="2"/>
  <c r="I57" i="2" s="1"/>
  <c r="J16" i="2"/>
  <c r="J57" i="2" s="1"/>
  <c r="K16" i="2"/>
  <c r="K57" i="2" s="1"/>
  <c r="I17" i="2"/>
  <c r="J17" i="2"/>
  <c r="K17" i="2"/>
  <c r="H17" i="2"/>
  <c r="H16" i="2"/>
  <c r="H57" i="2" s="1"/>
  <c r="D17" i="2"/>
  <c r="E17" i="2"/>
  <c r="F17" i="2"/>
  <c r="D16" i="2"/>
  <c r="D57" i="2" s="1"/>
  <c r="E16" i="2"/>
  <c r="E57" i="2" s="1"/>
  <c r="F16" i="2"/>
  <c r="F57" i="2" s="1"/>
  <c r="C17" i="2"/>
  <c r="C16" i="2"/>
  <c r="C57" i="2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L46" i="1"/>
  <c r="AG41" i="1"/>
  <c r="AH41" i="1"/>
  <c r="AI41" i="1"/>
  <c r="AJ41" i="1"/>
  <c r="AG42" i="1"/>
  <c r="AH42" i="1"/>
  <c r="AI42" i="1"/>
  <c r="AJ42" i="1"/>
  <c r="AG43" i="1"/>
  <c r="AH43" i="1"/>
  <c r="AI43" i="1"/>
  <c r="AJ43" i="1"/>
  <c r="AG44" i="1"/>
  <c r="AH44" i="1"/>
  <c r="AI44" i="1"/>
  <c r="AJ44" i="1"/>
  <c r="AG45" i="1"/>
  <c r="AH45" i="1"/>
  <c r="AI45" i="1"/>
  <c r="AJ45" i="1"/>
  <c r="AG46" i="1"/>
  <c r="AH46" i="1"/>
  <c r="AI46" i="1"/>
  <c r="AJ46" i="1"/>
  <c r="AF41" i="1"/>
  <c r="AF42" i="1"/>
  <c r="AF43" i="1"/>
  <c r="AF44" i="1"/>
  <c r="AF45" i="1"/>
  <c r="AF46" i="1"/>
  <c r="AA41" i="1"/>
  <c r="AA42" i="1"/>
  <c r="AA43" i="1"/>
  <c r="AA44" i="1"/>
  <c r="AA45" i="1"/>
  <c r="AA46" i="1"/>
  <c r="V41" i="1"/>
  <c r="V42" i="1"/>
  <c r="V43" i="1"/>
  <c r="V44" i="1"/>
  <c r="V45" i="1"/>
  <c r="V46" i="1"/>
  <c r="D15" i="2"/>
  <c r="E15" i="2"/>
  <c r="F15" i="2"/>
  <c r="AC15" i="2"/>
  <c r="AD15" i="2"/>
  <c r="AE15" i="2"/>
  <c r="AB15" i="2"/>
  <c r="X15" i="2"/>
  <c r="Y15" i="2"/>
  <c r="Z15" i="2"/>
  <c r="W15" i="2"/>
  <c r="S15" i="2"/>
  <c r="T15" i="2"/>
  <c r="U15" i="2"/>
  <c r="R15" i="2"/>
  <c r="N15" i="2"/>
  <c r="O15" i="2"/>
  <c r="P15" i="2"/>
  <c r="M15" i="2"/>
  <c r="I15" i="2"/>
  <c r="J15" i="2"/>
  <c r="K15" i="2"/>
  <c r="H15" i="2"/>
  <c r="C15" i="2"/>
  <c r="AG39" i="1"/>
  <c r="AH39" i="1"/>
  <c r="AI39" i="1"/>
  <c r="AJ39" i="1"/>
  <c r="AG40" i="1"/>
  <c r="AH40" i="1"/>
  <c r="AI40" i="1"/>
  <c r="AJ40" i="1"/>
  <c r="AF39" i="1"/>
  <c r="AF40" i="1"/>
  <c r="AA38" i="1"/>
  <c r="AA39" i="1"/>
  <c r="AA40" i="1"/>
  <c r="V36" i="1"/>
  <c r="V37" i="1"/>
  <c r="V38" i="1"/>
  <c r="V39" i="1"/>
  <c r="V40" i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AG38" i="1"/>
  <c r="AH38" i="1"/>
  <c r="AI38" i="1"/>
  <c r="AJ38" i="1"/>
  <c r="AF38" i="1"/>
  <c r="AE14" i="2"/>
  <c r="AD14" i="2"/>
  <c r="AC14" i="2"/>
  <c r="AB14" i="2"/>
  <c r="Z14" i="2"/>
  <c r="Y14" i="2"/>
  <c r="X14" i="2"/>
  <c r="W14" i="2"/>
  <c r="U14" i="2"/>
  <c r="T14" i="2"/>
  <c r="S14" i="2"/>
  <c r="R14" i="2"/>
  <c r="AE13" i="2"/>
  <c r="AD13" i="2"/>
  <c r="AC13" i="2"/>
  <c r="AB13" i="2"/>
  <c r="Z13" i="2"/>
  <c r="Y13" i="2"/>
  <c r="X13" i="2"/>
  <c r="W13" i="2"/>
  <c r="U13" i="2"/>
  <c r="T13" i="2"/>
  <c r="S13" i="2"/>
  <c r="R13" i="2"/>
  <c r="AE12" i="2"/>
  <c r="AD12" i="2"/>
  <c r="AC12" i="2"/>
  <c r="AB12" i="2"/>
  <c r="Z12" i="2"/>
  <c r="Y12" i="2"/>
  <c r="X12" i="2"/>
  <c r="W12" i="2"/>
  <c r="U12" i="2"/>
  <c r="T12" i="2"/>
  <c r="S12" i="2"/>
  <c r="R12" i="2"/>
  <c r="AE11" i="2"/>
  <c r="AD11" i="2"/>
  <c r="AC11" i="2"/>
  <c r="AB11" i="2"/>
  <c r="Z11" i="2"/>
  <c r="Y11" i="2"/>
  <c r="X11" i="2"/>
  <c r="W11" i="2"/>
  <c r="U11" i="2"/>
  <c r="T11" i="2"/>
  <c r="S11" i="2"/>
  <c r="R11" i="2"/>
  <c r="AE10" i="2"/>
  <c r="AD10" i="2"/>
  <c r="AC10" i="2"/>
  <c r="AB10" i="2"/>
  <c r="Z10" i="2"/>
  <c r="Y10" i="2"/>
  <c r="X10" i="2"/>
  <c r="W10" i="2"/>
  <c r="U10" i="2"/>
  <c r="T10" i="2"/>
  <c r="S10" i="2"/>
  <c r="R10" i="2"/>
  <c r="AE9" i="2"/>
  <c r="AD9" i="2"/>
  <c r="AC9" i="2"/>
  <c r="AB9" i="2"/>
  <c r="Z9" i="2"/>
  <c r="Y9" i="2"/>
  <c r="X9" i="2"/>
  <c r="W9" i="2"/>
  <c r="U9" i="2"/>
  <c r="T9" i="2"/>
  <c r="S9" i="2"/>
  <c r="R9" i="2"/>
  <c r="AE8" i="2"/>
  <c r="AD8" i="2"/>
  <c r="AC8" i="2"/>
  <c r="AB8" i="2"/>
  <c r="Z8" i="2"/>
  <c r="Y8" i="2"/>
  <c r="X8" i="2"/>
  <c r="W8" i="2"/>
  <c r="U8" i="2"/>
  <c r="T8" i="2"/>
  <c r="S8" i="2"/>
  <c r="R8" i="2"/>
  <c r="AE7" i="2"/>
  <c r="AD7" i="2"/>
  <c r="AC7" i="2"/>
  <c r="AB7" i="2"/>
  <c r="Z7" i="2"/>
  <c r="Y7" i="2"/>
  <c r="X7" i="2"/>
  <c r="W7" i="2"/>
  <c r="U7" i="2"/>
  <c r="T7" i="2"/>
  <c r="S7" i="2"/>
  <c r="R7" i="2"/>
  <c r="AE6" i="2"/>
  <c r="AD6" i="2"/>
  <c r="AC6" i="2"/>
  <c r="AB6" i="2"/>
  <c r="Z6" i="2"/>
  <c r="Y6" i="2"/>
  <c r="X6" i="2"/>
  <c r="W6" i="2"/>
  <c r="U6" i="2"/>
  <c r="T6" i="2"/>
  <c r="S6" i="2"/>
  <c r="R6" i="2"/>
  <c r="AE5" i="2"/>
  <c r="AD5" i="2"/>
  <c r="AC5" i="2"/>
  <c r="AB5" i="2"/>
  <c r="Z5" i="2"/>
  <c r="Y5" i="2"/>
  <c r="X5" i="2"/>
  <c r="W5" i="2"/>
  <c r="U5" i="2"/>
  <c r="T5" i="2"/>
  <c r="S5" i="2"/>
  <c r="R5" i="2"/>
  <c r="AE4" i="2"/>
  <c r="AD4" i="2"/>
  <c r="AC4" i="2"/>
  <c r="AB4" i="2"/>
  <c r="Z4" i="2"/>
  <c r="Y4" i="2"/>
  <c r="X4" i="2"/>
  <c r="W4" i="2"/>
  <c r="U4" i="2"/>
  <c r="T4" i="2"/>
  <c r="S4" i="2"/>
  <c r="R4" i="2"/>
  <c r="C4" i="2"/>
  <c r="C14" i="2"/>
  <c r="C13" i="2"/>
  <c r="C12" i="2"/>
  <c r="C11" i="2"/>
  <c r="C10" i="2"/>
  <c r="C9" i="2"/>
  <c r="C8" i="2"/>
  <c r="C7" i="2"/>
  <c r="C6" i="2"/>
  <c r="C5" i="2"/>
  <c r="P14" i="2"/>
  <c r="O14" i="2"/>
  <c r="N14" i="2"/>
  <c r="M14" i="2"/>
  <c r="K14" i="2"/>
  <c r="J14" i="2"/>
  <c r="I14" i="2"/>
  <c r="H14" i="2"/>
  <c r="F14" i="2"/>
  <c r="E14" i="2"/>
  <c r="D14" i="2"/>
  <c r="P13" i="2"/>
  <c r="O13" i="2"/>
  <c r="N13" i="2"/>
  <c r="M13" i="2"/>
  <c r="K13" i="2"/>
  <c r="J13" i="2"/>
  <c r="I13" i="2"/>
  <c r="H13" i="2"/>
  <c r="F13" i="2"/>
  <c r="E13" i="2"/>
  <c r="D13" i="2"/>
  <c r="P12" i="2"/>
  <c r="O12" i="2"/>
  <c r="N12" i="2"/>
  <c r="M12" i="2"/>
  <c r="K12" i="2"/>
  <c r="J12" i="2"/>
  <c r="I12" i="2"/>
  <c r="H12" i="2"/>
  <c r="F12" i="2"/>
  <c r="E12" i="2"/>
  <c r="D12" i="2"/>
  <c r="P11" i="2"/>
  <c r="O11" i="2"/>
  <c r="N11" i="2"/>
  <c r="M11" i="2"/>
  <c r="K11" i="2"/>
  <c r="J11" i="2"/>
  <c r="I11" i="2"/>
  <c r="H11" i="2"/>
  <c r="F11" i="2"/>
  <c r="E11" i="2"/>
  <c r="D11" i="2"/>
  <c r="P10" i="2"/>
  <c r="O10" i="2"/>
  <c r="N10" i="2"/>
  <c r="M10" i="2"/>
  <c r="K10" i="2"/>
  <c r="J10" i="2"/>
  <c r="I10" i="2"/>
  <c r="H10" i="2"/>
  <c r="F10" i="2"/>
  <c r="E10" i="2"/>
  <c r="D10" i="2"/>
  <c r="P9" i="2"/>
  <c r="O9" i="2"/>
  <c r="N9" i="2"/>
  <c r="M9" i="2"/>
  <c r="K9" i="2"/>
  <c r="J9" i="2"/>
  <c r="I9" i="2"/>
  <c r="H9" i="2"/>
  <c r="F9" i="2"/>
  <c r="E9" i="2"/>
  <c r="D9" i="2"/>
  <c r="P8" i="2"/>
  <c r="O8" i="2"/>
  <c r="N8" i="2"/>
  <c r="M8" i="2"/>
  <c r="K8" i="2"/>
  <c r="J8" i="2"/>
  <c r="I8" i="2"/>
  <c r="H8" i="2"/>
  <c r="F8" i="2"/>
  <c r="E8" i="2"/>
  <c r="D8" i="2"/>
  <c r="P7" i="2"/>
  <c r="O7" i="2"/>
  <c r="N7" i="2"/>
  <c r="M7" i="2"/>
  <c r="K7" i="2"/>
  <c r="J7" i="2"/>
  <c r="I7" i="2"/>
  <c r="H7" i="2"/>
  <c r="F7" i="2"/>
  <c r="E7" i="2"/>
  <c r="D7" i="2"/>
  <c r="P6" i="2"/>
  <c r="O6" i="2"/>
  <c r="N6" i="2"/>
  <c r="M6" i="2"/>
  <c r="K6" i="2"/>
  <c r="J6" i="2"/>
  <c r="I6" i="2"/>
  <c r="H6" i="2"/>
  <c r="F6" i="2"/>
  <c r="E6" i="2"/>
  <c r="D6" i="2"/>
  <c r="P5" i="2"/>
  <c r="O5" i="2"/>
  <c r="N5" i="2"/>
  <c r="M5" i="2"/>
  <c r="K5" i="2"/>
  <c r="J5" i="2"/>
  <c r="I5" i="2"/>
  <c r="H5" i="2"/>
  <c r="F5" i="2"/>
  <c r="E5" i="2"/>
  <c r="D5" i="2"/>
  <c r="P4" i="2"/>
  <c r="O4" i="2"/>
  <c r="N4" i="2"/>
  <c r="M4" i="2"/>
  <c r="K4" i="2"/>
  <c r="J4" i="2"/>
  <c r="I4" i="2"/>
  <c r="H4" i="2"/>
  <c r="F4" i="2"/>
  <c r="E4" i="2"/>
  <c r="D4" i="2"/>
  <c r="BF23" i="2"/>
  <c r="BF43" i="2" s="1"/>
  <c r="BA23" i="2"/>
  <c r="BA43" i="2" s="1"/>
  <c r="AV23" i="2"/>
  <c r="AV43" i="2" s="1"/>
  <c r="AQ23" i="2"/>
  <c r="AQ43" i="2" s="1"/>
  <c r="AL23" i="2"/>
  <c r="AL43" i="2" s="1"/>
  <c r="AG23" i="2"/>
  <c r="AG43" i="2" s="1"/>
  <c r="AB23" i="2"/>
  <c r="AB43" i="2" s="1"/>
  <c r="W23" i="2"/>
  <c r="W43" i="2" s="1"/>
  <c r="R23" i="2"/>
  <c r="R43" i="2" s="1"/>
  <c r="M23" i="2"/>
  <c r="M43" i="2" s="1"/>
  <c r="H23" i="2"/>
  <c r="H43" i="2" s="1"/>
  <c r="C23" i="2"/>
  <c r="C43" i="2" s="1"/>
  <c r="AH5" i="1"/>
  <c r="AI5" i="1"/>
  <c r="AJ5" i="1"/>
  <c r="AH6" i="1"/>
  <c r="AI6" i="1"/>
  <c r="AJ6" i="1"/>
  <c r="AH7" i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H15" i="1"/>
  <c r="AI15" i="1"/>
  <c r="AJ15" i="1"/>
  <c r="AH16" i="1"/>
  <c r="AI16" i="1"/>
  <c r="AJ16" i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AH26" i="1"/>
  <c r="AI26" i="1"/>
  <c r="AJ26" i="1"/>
  <c r="AH27" i="1"/>
  <c r="AI27" i="1"/>
  <c r="AJ27" i="1"/>
  <c r="AH28" i="1"/>
  <c r="AI28" i="1"/>
  <c r="AJ28" i="1"/>
  <c r="AH29" i="1"/>
  <c r="AI29" i="1"/>
  <c r="AJ29" i="1"/>
  <c r="AH30" i="1"/>
  <c r="AI30" i="1"/>
  <c r="AJ30" i="1"/>
  <c r="AH31" i="1"/>
  <c r="AI31" i="1"/>
  <c r="AJ31" i="1"/>
  <c r="AH32" i="1"/>
  <c r="AI32" i="1"/>
  <c r="AJ32" i="1"/>
  <c r="AH33" i="1"/>
  <c r="AI33" i="1"/>
  <c r="AJ33" i="1"/>
  <c r="AH34" i="1"/>
  <c r="AI34" i="1"/>
  <c r="AJ34" i="1"/>
  <c r="AH35" i="1"/>
  <c r="AI35" i="1"/>
  <c r="AJ35" i="1"/>
  <c r="AH36" i="1"/>
  <c r="AI36" i="1"/>
  <c r="AJ36" i="1"/>
  <c r="AH37" i="1"/>
  <c r="AI37" i="1"/>
  <c r="AJ37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F37" i="1"/>
  <c r="AA37" i="1"/>
  <c r="AA36" i="1"/>
  <c r="AF36" i="1"/>
  <c r="AF35" i="1"/>
  <c r="AA35" i="1"/>
  <c r="V35" i="1"/>
  <c r="AF16" i="1"/>
  <c r="AF15" i="1"/>
  <c r="AF14" i="1"/>
  <c r="AF13" i="1"/>
  <c r="AF12" i="1"/>
  <c r="AF11" i="1"/>
  <c r="AF10" i="1"/>
  <c r="AF9" i="1"/>
  <c r="AF8" i="1"/>
  <c r="AF7" i="1"/>
  <c r="AF6" i="1"/>
  <c r="AF5" i="1"/>
  <c r="AA16" i="1"/>
  <c r="AA15" i="1"/>
  <c r="AA14" i="1"/>
  <c r="AA13" i="1"/>
  <c r="AA12" i="1"/>
  <c r="AA11" i="1"/>
  <c r="AA10" i="1"/>
  <c r="AA9" i="1"/>
  <c r="AA8" i="1"/>
  <c r="AA7" i="1"/>
  <c r="AA6" i="1"/>
  <c r="AA5" i="1"/>
  <c r="V16" i="1"/>
  <c r="V15" i="1"/>
  <c r="V14" i="1"/>
  <c r="V13" i="1"/>
  <c r="V12" i="1"/>
  <c r="V11" i="1"/>
  <c r="V10" i="1"/>
  <c r="V9" i="1"/>
  <c r="V8" i="1"/>
  <c r="V7" i="1"/>
  <c r="V6" i="1"/>
  <c r="V5" i="1"/>
  <c r="Q5" i="1"/>
  <c r="G5" i="1"/>
  <c r="V24" i="1"/>
  <c r="V31" i="1"/>
  <c r="V32" i="1"/>
  <c r="V33" i="1"/>
  <c r="V34" i="1"/>
  <c r="AF34" i="1"/>
  <c r="AA34" i="1"/>
  <c r="V25" i="1"/>
  <c r="V26" i="1"/>
  <c r="V27" i="1"/>
  <c r="V28" i="1"/>
  <c r="V29" i="1"/>
  <c r="V30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V23" i="1"/>
  <c r="V22" i="1"/>
  <c r="V21" i="1"/>
  <c r="V20" i="1"/>
  <c r="V19" i="1"/>
  <c r="V18" i="1"/>
  <c r="V17" i="1"/>
  <c r="B1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AK21" i="1" l="1"/>
  <c r="AU20" i="2"/>
  <c r="AP20" i="2"/>
  <c r="BE20" i="2"/>
  <c r="BJ20" i="2"/>
  <c r="AK20" i="1"/>
  <c r="AK19" i="1"/>
  <c r="AG12" i="2"/>
  <c r="BF12" i="2" s="1"/>
  <c r="AJ18" i="2"/>
  <c r="BI18" i="2" s="1"/>
  <c r="AI12" i="2"/>
  <c r="BH12" i="2" s="1"/>
  <c r="AI18" i="2"/>
  <c r="BH18" i="2" s="1"/>
  <c r="AK46" i="1"/>
  <c r="AH12" i="2"/>
  <c r="BG12" i="2" s="1"/>
  <c r="AK39" i="1"/>
  <c r="AK44" i="1"/>
  <c r="AK40" i="1"/>
  <c r="AK33" i="1"/>
  <c r="AH13" i="2"/>
  <c r="BG13" i="2" s="1"/>
  <c r="AK45" i="1"/>
  <c r="AH18" i="2"/>
  <c r="BG18" i="2" s="1"/>
  <c r="AK41" i="1"/>
  <c r="AG18" i="2"/>
  <c r="BF18" i="2" s="1"/>
  <c r="AK37" i="1"/>
  <c r="O39" i="2"/>
  <c r="G18" i="2"/>
  <c r="R39" i="2"/>
  <c r="AB55" i="2"/>
  <c r="W39" i="2"/>
  <c r="AJ19" i="2"/>
  <c r="AK51" i="1"/>
  <c r="AK52" i="1"/>
  <c r="AK50" i="1"/>
  <c r="AH19" i="2"/>
  <c r="AK48" i="1"/>
  <c r="AK47" i="1"/>
  <c r="AD56" i="2"/>
  <c r="AC56" i="2"/>
  <c r="AG19" i="2"/>
  <c r="AG40" i="2" s="1"/>
  <c r="AI19" i="2"/>
  <c r="AJ11" i="2"/>
  <c r="BI11" i="2" s="1"/>
  <c r="AI4" i="2"/>
  <c r="BH4" i="2" s="1"/>
  <c r="AK49" i="1"/>
  <c r="F56" i="2"/>
  <c r="M39" i="2"/>
  <c r="P39" i="2"/>
  <c r="F39" i="2"/>
  <c r="AO19" i="2"/>
  <c r="AO40" i="2" s="1"/>
  <c r="C56" i="2"/>
  <c r="Q15" i="2"/>
  <c r="Z39" i="2"/>
  <c r="K30" i="2"/>
  <c r="E56" i="2"/>
  <c r="I39" i="2"/>
  <c r="Y39" i="2"/>
  <c r="D38" i="2"/>
  <c r="E39" i="2"/>
  <c r="Q18" i="2"/>
  <c r="AA9" i="2"/>
  <c r="U55" i="2"/>
  <c r="T55" i="2"/>
  <c r="J39" i="2"/>
  <c r="X39" i="2"/>
  <c r="S38" i="2"/>
  <c r="P56" i="2"/>
  <c r="AB56" i="2"/>
  <c r="AE56" i="2"/>
  <c r="O56" i="2"/>
  <c r="Z56" i="2"/>
  <c r="D39" i="2"/>
  <c r="H39" i="2"/>
  <c r="X55" i="2"/>
  <c r="N56" i="2"/>
  <c r="U39" i="2"/>
  <c r="T39" i="2"/>
  <c r="AC55" i="2"/>
  <c r="S56" i="2"/>
  <c r="AD39" i="2"/>
  <c r="AB39" i="2"/>
  <c r="AE39" i="2"/>
  <c r="AC39" i="2"/>
  <c r="X56" i="2"/>
  <c r="Y56" i="2"/>
  <c r="W56" i="2"/>
  <c r="U56" i="2"/>
  <c r="T56" i="2"/>
  <c r="S39" i="2"/>
  <c r="R56" i="2"/>
  <c r="AR19" i="2"/>
  <c r="AR40" i="2" s="1"/>
  <c r="AT19" i="2"/>
  <c r="AT40" i="2" s="1"/>
  <c r="AY19" i="2"/>
  <c r="AY40" i="2" s="1"/>
  <c r="BD19" i="2"/>
  <c r="BD40" i="2" s="1"/>
  <c r="AS19" i="2"/>
  <c r="AS40" i="2" s="1"/>
  <c r="AX19" i="2"/>
  <c r="AX40" i="2" s="1"/>
  <c r="BC19" i="2"/>
  <c r="BC40" i="2" s="1"/>
  <c r="AW19" i="2"/>
  <c r="AW40" i="2" s="1"/>
  <c r="BB19" i="2"/>
  <c r="BB40" i="2" s="1"/>
  <c r="N39" i="2"/>
  <c r="Q19" i="2"/>
  <c r="Q40" i="2" s="1"/>
  <c r="AQ19" i="2"/>
  <c r="AQ40" i="2" s="1"/>
  <c r="AV19" i="2"/>
  <c r="AV40" i="2" s="1"/>
  <c r="M56" i="2"/>
  <c r="BA19" i="2"/>
  <c r="BA40" i="2" s="1"/>
  <c r="K56" i="2"/>
  <c r="K39" i="2"/>
  <c r="J56" i="2"/>
  <c r="I56" i="2"/>
  <c r="L19" i="2"/>
  <c r="L40" i="2" s="1"/>
  <c r="H56" i="2"/>
  <c r="D56" i="2"/>
  <c r="AM19" i="2"/>
  <c r="AM40" i="2" s="1"/>
  <c r="AN19" i="2"/>
  <c r="AN40" i="2" s="1"/>
  <c r="G19" i="2"/>
  <c r="G40" i="2" s="1"/>
  <c r="AL19" i="2"/>
  <c r="AL40" i="2" s="1"/>
  <c r="C39" i="2"/>
  <c r="V18" i="2"/>
  <c r="AA18" i="2"/>
  <c r="Z38" i="2"/>
  <c r="AE38" i="2"/>
  <c r="AD55" i="2"/>
  <c r="V19" i="2"/>
  <c r="V40" i="2" s="1"/>
  <c r="AA19" i="2"/>
  <c r="AA40" i="2" s="1"/>
  <c r="E38" i="2"/>
  <c r="F38" i="2"/>
  <c r="H38" i="2"/>
  <c r="AF19" i="2"/>
  <c r="AF40" i="2" s="1"/>
  <c r="I38" i="2"/>
  <c r="AN18" i="2"/>
  <c r="K38" i="2"/>
  <c r="AF14" i="2"/>
  <c r="P55" i="2"/>
  <c r="O55" i="2"/>
  <c r="N38" i="2"/>
  <c r="AX18" i="2"/>
  <c r="O38" i="2"/>
  <c r="W38" i="2"/>
  <c r="C55" i="2"/>
  <c r="K55" i="2"/>
  <c r="S55" i="2"/>
  <c r="P38" i="2"/>
  <c r="X38" i="2"/>
  <c r="D55" i="2"/>
  <c r="AL18" i="2"/>
  <c r="BA18" i="2"/>
  <c r="AO18" i="2"/>
  <c r="Y38" i="2"/>
  <c r="E55" i="2"/>
  <c r="M55" i="2"/>
  <c r="AM18" i="2"/>
  <c r="AT18" i="2"/>
  <c r="BD18" i="2"/>
  <c r="AW18" i="2"/>
  <c r="J38" i="2"/>
  <c r="R38" i="2"/>
  <c r="F55" i="2"/>
  <c r="N55" i="2"/>
  <c r="AS18" i="2"/>
  <c r="BC18" i="2"/>
  <c r="C38" i="2"/>
  <c r="W55" i="2"/>
  <c r="AE55" i="2"/>
  <c r="AR18" i="2"/>
  <c r="BB18" i="2"/>
  <c r="T38" i="2"/>
  <c r="AB38" i="2"/>
  <c r="H55" i="2"/>
  <c r="M38" i="2"/>
  <c r="U38" i="2"/>
  <c r="AC38" i="2"/>
  <c r="I55" i="2"/>
  <c r="Y55" i="2"/>
  <c r="AY18" i="2"/>
  <c r="AD38" i="2"/>
  <c r="J55" i="2"/>
  <c r="R55" i="2"/>
  <c r="Z55" i="2"/>
  <c r="V7" i="2"/>
  <c r="AA8" i="2"/>
  <c r="V11" i="2"/>
  <c r="AF18" i="2"/>
  <c r="AV18" i="2"/>
  <c r="AQ18" i="2"/>
  <c r="L8" i="2"/>
  <c r="L18" i="2"/>
  <c r="AB53" i="2"/>
  <c r="AB36" i="2"/>
  <c r="AB54" i="2"/>
  <c r="AB37" i="2"/>
  <c r="AE54" i="2"/>
  <c r="AE37" i="2"/>
  <c r="AD54" i="2"/>
  <c r="AD37" i="2"/>
  <c r="AC54" i="2"/>
  <c r="AC37" i="2"/>
  <c r="AE53" i="2"/>
  <c r="AE36" i="2"/>
  <c r="AD53" i="2"/>
  <c r="AD36" i="2"/>
  <c r="AC53" i="2"/>
  <c r="AC36" i="2"/>
  <c r="AG10" i="2"/>
  <c r="BF10" i="2" s="1"/>
  <c r="AG6" i="2"/>
  <c r="AG4" i="2"/>
  <c r="BF4" i="2" s="1"/>
  <c r="AK28" i="1"/>
  <c r="AK27" i="1"/>
  <c r="AI11" i="2"/>
  <c r="AK25" i="1"/>
  <c r="AJ8" i="2"/>
  <c r="BI8" i="2" s="1"/>
  <c r="AH8" i="2"/>
  <c r="AK16" i="1"/>
  <c r="AK15" i="1"/>
  <c r="AJ7" i="2"/>
  <c r="BI7" i="2" s="1"/>
  <c r="AI7" i="2"/>
  <c r="BH7" i="2" s="1"/>
  <c r="AK6" i="1"/>
  <c r="AJ17" i="2"/>
  <c r="AI17" i="2"/>
  <c r="BH17" i="2" s="1"/>
  <c r="AH17" i="2"/>
  <c r="AG17" i="2"/>
  <c r="BF17" i="2" s="1"/>
  <c r="AK43" i="1"/>
  <c r="AK42" i="1"/>
  <c r="AJ16" i="2"/>
  <c r="AI16" i="2"/>
  <c r="AH16" i="2"/>
  <c r="AG16" i="2"/>
  <c r="W53" i="2"/>
  <c r="W36" i="2"/>
  <c r="AA16" i="2"/>
  <c r="AA57" i="2" s="1"/>
  <c r="W54" i="2"/>
  <c r="W37" i="2"/>
  <c r="AA17" i="2"/>
  <c r="Z54" i="2"/>
  <c r="Z37" i="2"/>
  <c r="Y54" i="2"/>
  <c r="Y37" i="2"/>
  <c r="X54" i="2"/>
  <c r="X37" i="2"/>
  <c r="Z53" i="2"/>
  <c r="Z36" i="2"/>
  <c r="Y53" i="2"/>
  <c r="Y36" i="2"/>
  <c r="X53" i="2"/>
  <c r="X36" i="2"/>
  <c r="V16" i="2"/>
  <c r="V57" i="2" s="1"/>
  <c r="R53" i="2"/>
  <c r="R36" i="2"/>
  <c r="V17" i="2"/>
  <c r="R54" i="2"/>
  <c r="R37" i="2"/>
  <c r="U54" i="2"/>
  <c r="U37" i="2"/>
  <c r="T54" i="2"/>
  <c r="T37" i="2"/>
  <c r="S54" i="2"/>
  <c r="S37" i="2"/>
  <c r="U53" i="2"/>
  <c r="U36" i="2"/>
  <c r="T53" i="2"/>
  <c r="T36" i="2"/>
  <c r="S53" i="2"/>
  <c r="S36" i="2"/>
  <c r="BA4" i="2"/>
  <c r="AV4" i="2"/>
  <c r="AQ4" i="2"/>
  <c r="BB4" i="2"/>
  <c r="AW4" i="2"/>
  <c r="AR4" i="2"/>
  <c r="BC4" i="2"/>
  <c r="AX4" i="2"/>
  <c r="AS4" i="2"/>
  <c r="BD4" i="2"/>
  <c r="AY4" i="2"/>
  <c r="AT4" i="2"/>
  <c r="BA5" i="2"/>
  <c r="AV5" i="2"/>
  <c r="AQ5" i="2"/>
  <c r="BB5" i="2"/>
  <c r="AW5" i="2"/>
  <c r="AR5" i="2"/>
  <c r="BC5" i="2"/>
  <c r="AX5" i="2"/>
  <c r="AS5" i="2"/>
  <c r="BD5" i="2"/>
  <c r="AY5" i="2"/>
  <c r="AT5" i="2"/>
  <c r="BA6" i="2"/>
  <c r="AV6" i="2"/>
  <c r="AQ6" i="2"/>
  <c r="N27" i="2"/>
  <c r="BB6" i="2"/>
  <c r="AW6" i="2"/>
  <c r="AR6" i="2"/>
  <c r="O27" i="2"/>
  <c r="BC6" i="2"/>
  <c r="AX6" i="2"/>
  <c r="AS6" i="2"/>
  <c r="BD6" i="2"/>
  <c r="AY6" i="2"/>
  <c r="AT6" i="2"/>
  <c r="BA7" i="2"/>
  <c r="AV7" i="2"/>
  <c r="AQ7" i="2"/>
  <c r="BB7" i="2"/>
  <c r="AW7" i="2"/>
  <c r="AR7" i="2"/>
  <c r="BC7" i="2"/>
  <c r="AX7" i="2"/>
  <c r="AS7" i="2"/>
  <c r="BD7" i="2"/>
  <c r="AY7" i="2"/>
  <c r="AT7" i="2"/>
  <c r="Q8" i="2"/>
  <c r="BA8" i="2"/>
  <c r="AV8" i="2"/>
  <c r="AQ8" i="2"/>
  <c r="BB8" i="2"/>
  <c r="AW8" i="2"/>
  <c r="AR8" i="2"/>
  <c r="BC8" i="2"/>
  <c r="AX8" i="2"/>
  <c r="AS8" i="2"/>
  <c r="BD8" i="2"/>
  <c r="AY8" i="2"/>
  <c r="AT8" i="2"/>
  <c r="BA9" i="2"/>
  <c r="AV9" i="2"/>
  <c r="AQ9" i="2"/>
  <c r="BB9" i="2"/>
  <c r="AW9" i="2"/>
  <c r="AR9" i="2"/>
  <c r="BC9" i="2"/>
  <c r="AX9" i="2"/>
  <c r="AS9" i="2"/>
  <c r="BD9" i="2"/>
  <c r="AY9" i="2"/>
  <c r="AT9" i="2"/>
  <c r="BA10" i="2"/>
  <c r="AV10" i="2"/>
  <c r="AQ10" i="2"/>
  <c r="BB10" i="2"/>
  <c r="AW10" i="2"/>
  <c r="AR10" i="2"/>
  <c r="BC10" i="2"/>
  <c r="AX10" i="2"/>
  <c r="AS10" i="2"/>
  <c r="BD10" i="2"/>
  <c r="AY10" i="2"/>
  <c r="AT10" i="2"/>
  <c r="BA11" i="2"/>
  <c r="AV11" i="2"/>
  <c r="AQ11" i="2"/>
  <c r="BB11" i="2"/>
  <c r="AW11" i="2"/>
  <c r="AR11" i="2"/>
  <c r="BC11" i="2"/>
  <c r="AX11" i="2"/>
  <c r="AS11" i="2"/>
  <c r="BD11" i="2"/>
  <c r="AY11" i="2"/>
  <c r="AT11" i="2"/>
  <c r="BA12" i="2"/>
  <c r="AV12" i="2"/>
  <c r="AQ12" i="2"/>
  <c r="BB12" i="2"/>
  <c r="AW12" i="2"/>
  <c r="AR12" i="2"/>
  <c r="BC12" i="2"/>
  <c r="AX12" i="2"/>
  <c r="AS12" i="2"/>
  <c r="BD12" i="2"/>
  <c r="AY12" i="2"/>
  <c r="AT12" i="2"/>
  <c r="BA13" i="2"/>
  <c r="AV13" i="2"/>
  <c r="AQ13" i="2"/>
  <c r="BB13" i="2"/>
  <c r="AW13" i="2"/>
  <c r="AR13" i="2"/>
  <c r="BC13" i="2"/>
  <c r="AX13" i="2"/>
  <c r="AS13" i="2"/>
  <c r="BD13" i="2"/>
  <c r="AY13" i="2"/>
  <c r="AT13" i="2"/>
  <c r="BA14" i="2"/>
  <c r="AV14" i="2"/>
  <c r="AQ14" i="2"/>
  <c r="BB14" i="2"/>
  <c r="AW14" i="2"/>
  <c r="AR14" i="2"/>
  <c r="BC14" i="2"/>
  <c r="AX14" i="2"/>
  <c r="AS14" i="2"/>
  <c r="BD14" i="2"/>
  <c r="AY14" i="2"/>
  <c r="AT14" i="2"/>
  <c r="BA15" i="2"/>
  <c r="AV15" i="2"/>
  <c r="AQ15" i="2"/>
  <c r="BD15" i="2"/>
  <c r="AY15" i="2"/>
  <c r="AT15" i="2"/>
  <c r="BC15" i="2"/>
  <c r="AX15" i="2"/>
  <c r="AS15" i="2"/>
  <c r="BB15" i="2"/>
  <c r="AW15" i="2"/>
  <c r="AR15" i="2"/>
  <c r="BA16" i="2"/>
  <c r="BA57" i="2" s="1"/>
  <c r="AV16" i="2"/>
  <c r="AV57" i="2" s="1"/>
  <c r="AQ16" i="2"/>
  <c r="AQ57" i="2" s="1"/>
  <c r="M53" i="2"/>
  <c r="M36" i="2"/>
  <c r="Q17" i="2"/>
  <c r="BA17" i="2"/>
  <c r="AV17" i="2"/>
  <c r="AQ17" i="2"/>
  <c r="M54" i="2"/>
  <c r="M37" i="2"/>
  <c r="BD17" i="2"/>
  <c r="AY17" i="2"/>
  <c r="AT17" i="2"/>
  <c r="P54" i="2"/>
  <c r="P37" i="2"/>
  <c r="BC17" i="2"/>
  <c r="AX17" i="2"/>
  <c r="AS17" i="2"/>
  <c r="O54" i="2"/>
  <c r="O37" i="2"/>
  <c r="BB17" i="2"/>
  <c r="AW17" i="2"/>
  <c r="AR17" i="2"/>
  <c r="N54" i="2"/>
  <c r="N37" i="2"/>
  <c r="BD16" i="2"/>
  <c r="BD57" i="2" s="1"/>
  <c r="AY16" i="2"/>
  <c r="AY57" i="2" s="1"/>
  <c r="AT16" i="2"/>
  <c r="AT57" i="2" s="1"/>
  <c r="P53" i="2"/>
  <c r="P36" i="2"/>
  <c r="BC16" i="2"/>
  <c r="BC57" i="2" s="1"/>
  <c r="AX16" i="2"/>
  <c r="AX57" i="2" s="1"/>
  <c r="AS16" i="2"/>
  <c r="AS57" i="2" s="1"/>
  <c r="O53" i="2"/>
  <c r="O36" i="2"/>
  <c r="BB16" i="2"/>
  <c r="BB57" i="2" s="1"/>
  <c r="AW16" i="2"/>
  <c r="AW57" i="2" s="1"/>
  <c r="AR16" i="2"/>
  <c r="AR57" i="2" s="1"/>
  <c r="N53" i="2"/>
  <c r="N36" i="2"/>
  <c r="H26" i="2"/>
  <c r="H53" i="2"/>
  <c r="H36" i="2"/>
  <c r="H54" i="2"/>
  <c r="H37" i="2"/>
  <c r="L17" i="2"/>
  <c r="K54" i="2"/>
  <c r="K37" i="2"/>
  <c r="J54" i="2"/>
  <c r="J37" i="2"/>
  <c r="I54" i="2"/>
  <c r="I37" i="2"/>
  <c r="K53" i="2"/>
  <c r="K36" i="2"/>
  <c r="J53" i="2"/>
  <c r="J36" i="2"/>
  <c r="L16" i="2"/>
  <c r="L57" i="2" s="1"/>
  <c r="I53" i="2"/>
  <c r="I36" i="2"/>
  <c r="G16" i="2"/>
  <c r="G57" i="2" s="1"/>
  <c r="C53" i="2"/>
  <c r="C36" i="2"/>
  <c r="AL16" i="2"/>
  <c r="AL57" i="2" s="1"/>
  <c r="AL17" i="2"/>
  <c r="C54" i="2"/>
  <c r="C37" i="2"/>
  <c r="F53" i="2"/>
  <c r="F36" i="2"/>
  <c r="E53" i="2"/>
  <c r="E36" i="2"/>
  <c r="AN16" i="2"/>
  <c r="AN57" i="2" s="1"/>
  <c r="D53" i="2"/>
  <c r="D36" i="2"/>
  <c r="AO17" i="2"/>
  <c r="F54" i="2"/>
  <c r="F37" i="2"/>
  <c r="E54" i="2"/>
  <c r="E37" i="2"/>
  <c r="D54" i="2"/>
  <c r="D37" i="2"/>
  <c r="AN17" i="2"/>
  <c r="AM17" i="2"/>
  <c r="AO16" i="2"/>
  <c r="AO57" i="2" s="1"/>
  <c r="H27" i="2"/>
  <c r="AF17" i="2"/>
  <c r="AF16" i="2"/>
  <c r="AF57" i="2" s="1"/>
  <c r="Q16" i="2"/>
  <c r="Q57" i="2" s="1"/>
  <c r="AN5" i="2"/>
  <c r="AO5" i="2"/>
  <c r="H48" i="2"/>
  <c r="G17" i="2"/>
  <c r="Z28" i="2"/>
  <c r="AE32" i="2"/>
  <c r="AM12" i="2"/>
  <c r="AM16" i="2"/>
  <c r="AM57" i="2" s="1"/>
  <c r="AF11" i="2"/>
  <c r="C45" i="2"/>
  <c r="V14" i="2"/>
  <c r="P45" i="2"/>
  <c r="Q10" i="2"/>
  <c r="AB30" i="2"/>
  <c r="O48" i="2"/>
  <c r="AC49" i="2"/>
  <c r="U47" i="2"/>
  <c r="H25" i="2"/>
  <c r="K25" i="2"/>
  <c r="H34" i="2"/>
  <c r="S49" i="2"/>
  <c r="J34" i="2"/>
  <c r="AM6" i="2"/>
  <c r="E25" i="2"/>
  <c r="F25" i="2"/>
  <c r="C28" i="2"/>
  <c r="F26" i="2"/>
  <c r="AL5" i="2"/>
  <c r="L14" i="2"/>
  <c r="AG13" i="2"/>
  <c r="BF13" i="2" s="1"/>
  <c r="AK24" i="1"/>
  <c r="AI10" i="2"/>
  <c r="BH10" i="2" s="1"/>
  <c r="AK22" i="1"/>
  <c r="AK32" i="1"/>
  <c r="AK17" i="1"/>
  <c r="AK26" i="1"/>
  <c r="AK12" i="1"/>
  <c r="AC45" i="2"/>
  <c r="AK31" i="1"/>
  <c r="AH9" i="2"/>
  <c r="BG9" i="2" s="1"/>
  <c r="AK9" i="1"/>
  <c r="AK14" i="1"/>
  <c r="AI8" i="2"/>
  <c r="AK29" i="1"/>
  <c r="AI15" i="2"/>
  <c r="AH15" i="2"/>
  <c r="BG15" i="2" s="1"/>
  <c r="AG15" i="2"/>
  <c r="BF15" i="2" s="1"/>
  <c r="AJ10" i="2"/>
  <c r="BI10" i="2" s="1"/>
  <c r="AK7" i="1"/>
  <c r="AG5" i="2"/>
  <c r="BF5" i="2" s="1"/>
  <c r="AH11" i="2"/>
  <c r="AH4" i="2"/>
  <c r="BG4" i="2" s="1"/>
  <c r="AK13" i="1"/>
  <c r="AK23" i="1"/>
  <c r="AJ6" i="2"/>
  <c r="BI6" i="2" s="1"/>
  <c r="AK11" i="1"/>
  <c r="AJ9" i="2"/>
  <c r="BI9" i="2" s="1"/>
  <c r="AK30" i="1"/>
  <c r="AK5" i="1"/>
  <c r="AK8" i="1"/>
  <c r="AK34" i="1"/>
  <c r="Z47" i="2"/>
  <c r="Z30" i="2"/>
  <c r="AG9" i="2"/>
  <c r="AK10" i="1"/>
  <c r="X47" i="2"/>
  <c r="AG11" i="2"/>
  <c r="AJ15" i="2"/>
  <c r="BI15" i="2" s="1"/>
  <c r="S28" i="2"/>
  <c r="V5" i="2"/>
  <c r="M35" i="2"/>
  <c r="Q7" i="2"/>
  <c r="AK18" i="1"/>
  <c r="AG8" i="2"/>
  <c r="AG7" i="2"/>
  <c r="AI14" i="2"/>
  <c r="AJ14" i="2"/>
  <c r="BI14" i="2" s="1"/>
  <c r="AJ13" i="2"/>
  <c r="BI13" i="2" s="1"/>
  <c r="AI13" i="2"/>
  <c r="AJ12" i="2"/>
  <c r="BI12" i="2" s="1"/>
  <c r="AH10" i="2"/>
  <c r="BG10" i="2" s="1"/>
  <c r="AI9" i="2"/>
  <c r="BH9" i="2" s="1"/>
  <c r="AH7" i="2"/>
  <c r="AI6" i="2"/>
  <c r="AH6" i="2"/>
  <c r="BG6" i="2" s="1"/>
  <c r="AJ5" i="2"/>
  <c r="BI5" i="2" s="1"/>
  <c r="AI5" i="2"/>
  <c r="AH5" i="2"/>
  <c r="BG5" i="2" s="1"/>
  <c r="AJ4" i="2"/>
  <c r="D25" i="2"/>
  <c r="AM5" i="2"/>
  <c r="J26" i="2"/>
  <c r="AO6" i="2"/>
  <c r="E46" i="2"/>
  <c r="I46" i="2"/>
  <c r="J46" i="2"/>
  <c r="K46" i="2"/>
  <c r="P29" i="2"/>
  <c r="D47" i="2"/>
  <c r="E32" i="2"/>
  <c r="I32" i="2"/>
  <c r="N32" i="2"/>
  <c r="I50" i="2"/>
  <c r="G5" i="2"/>
  <c r="AL6" i="2"/>
  <c r="G7" i="2"/>
  <c r="AL8" i="2"/>
  <c r="C31" i="2"/>
  <c r="G13" i="2"/>
  <c r="S26" i="2"/>
  <c r="U27" i="2"/>
  <c r="U45" i="2"/>
  <c r="AB45" i="2"/>
  <c r="AE28" i="2"/>
  <c r="S29" i="2"/>
  <c r="T46" i="2"/>
  <c r="U46" i="2"/>
  <c r="AC30" i="2"/>
  <c r="AD30" i="2"/>
  <c r="S48" i="2"/>
  <c r="T48" i="2"/>
  <c r="U48" i="2"/>
  <c r="W48" i="2"/>
  <c r="X48" i="2"/>
  <c r="Y31" i="2"/>
  <c r="Z31" i="2"/>
  <c r="U32" i="2"/>
  <c r="Y50" i="2"/>
  <c r="AC50" i="2"/>
  <c r="AD50" i="2"/>
  <c r="AE33" i="2"/>
  <c r="S34" i="2"/>
  <c r="T34" i="2"/>
  <c r="U51" i="2"/>
  <c r="Y51" i="2"/>
  <c r="Z51" i="2"/>
  <c r="AD51" i="2"/>
  <c r="M52" i="2"/>
  <c r="P52" i="2"/>
  <c r="P35" i="2"/>
  <c r="O52" i="2"/>
  <c r="O35" i="2"/>
  <c r="N52" i="2"/>
  <c r="N35" i="2"/>
  <c r="R52" i="2"/>
  <c r="R35" i="2"/>
  <c r="U52" i="2"/>
  <c r="U35" i="2"/>
  <c r="T52" i="2"/>
  <c r="T35" i="2"/>
  <c r="S52" i="2"/>
  <c r="S35" i="2"/>
  <c r="AA15" i="2"/>
  <c r="W52" i="2"/>
  <c r="W35" i="2"/>
  <c r="Z52" i="2"/>
  <c r="Z35" i="2"/>
  <c r="Y52" i="2"/>
  <c r="Y35" i="2"/>
  <c r="X52" i="2"/>
  <c r="X35" i="2"/>
  <c r="AB52" i="2"/>
  <c r="AB35" i="2"/>
  <c r="AE52" i="2"/>
  <c r="AE35" i="2"/>
  <c r="AD52" i="2"/>
  <c r="AD35" i="2"/>
  <c r="AF15" i="2"/>
  <c r="AC52" i="2"/>
  <c r="AC35" i="2"/>
  <c r="K52" i="2"/>
  <c r="K35" i="2"/>
  <c r="J52" i="2"/>
  <c r="J35" i="2"/>
  <c r="I52" i="2"/>
  <c r="I35" i="2"/>
  <c r="H52" i="2"/>
  <c r="H35" i="2"/>
  <c r="C52" i="2"/>
  <c r="C35" i="2"/>
  <c r="F52" i="2"/>
  <c r="F35" i="2"/>
  <c r="E52" i="2"/>
  <c r="E35" i="2"/>
  <c r="D52" i="2"/>
  <c r="D35" i="2"/>
  <c r="AL15" i="2"/>
  <c r="AO15" i="2"/>
  <c r="AN15" i="2"/>
  <c r="AM15" i="2"/>
  <c r="AC47" i="2"/>
  <c r="AN4" i="2"/>
  <c r="AC28" i="2"/>
  <c r="AF13" i="2"/>
  <c r="AF10" i="2"/>
  <c r="G10" i="2"/>
  <c r="AD47" i="2"/>
  <c r="AE31" i="2"/>
  <c r="K50" i="2"/>
  <c r="R32" i="2"/>
  <c r="Z45" i="2"/>
  <c r="AB31" i="2"/>
  <c r="D48" i="2"/>
  <c r="AB49" i="2"/>
  <c r="C50" i="2"/>
  <c r="O46" i="2"/>
  <c r="D51" i="2"/>
  <c r="J45" i="2"/>
  <c r="R47" i="2"/>
  <c r="M32" i="2"/>
  <c r="G6" i="2"/>
  <c r="S47" i="2"/>
  <c r="M29" i="2"/>
  <c r="AB27" i="2"/>
  <c r="AD27" i="2"/>
  <c r="AB26" i="2"/>
  <c r="AE26" i="2"/>
  <c r="W45" i="2"/>
  <c r="T32" i="2"/>
  <c r="E31" i="2"/>
  <c r="X28" i="2"/>
  <c r="F31" i="2"/>
  <c r="V15" i="2"/>
  <c r="F51" i="2"/>
  <c r="T47" i="2"/>
  <c r="E27" i="2"/>
  <c r="J32" i="2"/>
  <c r="T25" i="2"/>
  <c r="N49" i="2"/>
  <c r="K48" i="2"/>
  <c r="U25" i="2"/>
  <c r="AB28" i="2"/>
  <c r="F27" i="2"/>
  <c r="Q11" i="2"/>
  <c r="AO14" i="2"/>
  <c r="AD31" i="2"/>
  <c r="S32" i="2"/>
  <c r="N33" i="2"/>
  <c r="AC46" i="2"/>
  <c r="W27" i="2"/>
  <c r="N48" i="2"/>
  <c r="T33" i="2"/>
  <c r="E30" i="2"/>
  <c r="AC31" i="2"/>
  <c r="L15" i="2"/>
  <c r="L5" i="2"/>
  <c r="X29" i="2"/>
  <c r="AB47" i="2"/>
  <c r="Y29" i="2"/>
  <c r="AD33" i="2"/>
  <c r="AC25" i="2"/>
  <c r="AM8" i="2"/>
  <c r="AB46" i="2"/>
  <c r="P46" i="2"/>
  <c r="K28" i="2"/>
  <c r="M31" i="2"/>
  <c r="AN6" i="2"/>
  <c r="U30" i="2"/>
  <c r="W29" i="2"/>
  <c r="D46" i="2"/>
  <c r="AA10" i="2"/>
  <c r="V13" i="2"/>
  <c r="C26" i="2"/>
  <c r="AC32" i="2"/>
  <c r="AN10" i="2"/>
  <c r="W34" i="2"/>
  <c r="AD32" i="2"/>
  <c r="F45" i="2"/>
  <c r="AB25" i="2"/>
  <c r="AE51" i="2"/>
  <c r="D45" i="2"/>
  <c r="AN9" i="2"/>
  <c r="P48" i="2"/>
  <c r="G15" i="2"/>
  <c r="AD29" i="2"/>
  <c r="AM11" i="2"/>
  <c r="E48" i="2"/>
  <c r="O25" i="2"/>
  <c r="AF6" i="2"/>
  <c r="W25" i="2"/>
  <c r="D30" i="2"/>
  <c r="N28" i="2"/>
  <c r="AA5" i="2"/>
  <c r="U50" i="2"/>
  <c r="Q6" i="2"/>
  <c r="Z48" i="2"/>
  <c r="V10" i="2"/>
  <c r="AA12" i="2"/>
  <c r="AB51" i="2"/>
  <c r="H28" i="2"/>
  <c r="P25" i="2"/>
  <c r="F32" i="2"/>
  <c r="T50" i="2"/>
  <c r="AM4" i="2"/>
  <c r="Y46" i="2"/>
  <c r="AC26" i="2"/>
  <c r="AF7" i="2"/>
  <c r="Z29" i="2"/>
  <c r="Z32" i="2"/>
  <c r="W32" i="2"/>
  <c r="AE25" i="2"/>
  <c r="AN11" i="2"/>
  <c r="P31" i="2"/>
  <c r="AN12" i="2"/>
  <c r="M49" i="2"/>
  <c r="M47" i="2"/>
  <c r="X27" i="2"/>
  <c r="AO7" i="2"/>
  <c r="AO12" i="2"/>
  <c r="R46" i="2"/>
  <c r="AO11" i="2"/>
  <c r="F29" i="2"/>
  <c r="W50" i="2"/>
  <c r="D26" i="2"/>
  <c r="J50" i="2"/>
  <c r="Y27" i="2"/>
  <c r="O33" i="2"/>
  <c r="AC33" i="2"/>
  <c r="C27" i="2"/>
  <c r="W26" i="2"/>
  <c r="G8" i="2"/>
  <c r="AE48" i="2"/>
  <c r="P27" i="2"/>
  <c r="W47" i="2"/>
  <c r="AB29" i="2"/>
  <c r="J25" i="2"/>
  <c r="R34" i="2"/>
  <c r="AL7" i="2"/>
  <c r="Y30" i="2"/>
  <c r="Z50" i="2"/>
  <c r="P26" i="2"/>
  <c r="J33" i="2"/>
  <c r="AD34" i="2"/>
  <c r="S33" i="2"/>
  <c r="I48" i="2"/>
  <c r="R27" i="2"/>
  <c r="AD49" i="2"/>
  <c r="AD45" i="2"/>
  <c r="P49" i="2"/>
  <c r="V6" i="2"/>
  <c r="O30" i="2"/>
  <c r="AC48" i="2"/>
  <c r="AC27" i="2"/>
  <c r="Y26" i="2"/>
  <c r="AE47" i="2"/>
  <c r="M27" i="2"/>
  <c r="T27" i="2"/>
  <c r="W30" i="2"/>
  <c r="AB48" i="2"/>
  <c r="K33" i="2"/>
  <c r="O50" i="2"/>
  <c r="U34" i="2"/>
  <c r="H51" i="2"/>
  <c r="D50" i="2"/>
  <c r="C25" i="2"/>
  <c r="P47" i="2"/>
  <c r="M30" i="2"/>
  <c r="T28" i="2"/>
  <c r="AE49" i="2"/>
  <c r="G12" i="2"/>
  <c r="Y49" i="2"/>
  <c r="F48" i="2"/>
  <c r="AE34" i="2"/>
  <c r="AA13" i="2"/>
  <c r="C33" i="2"/>
  <c r="Y32" i="2"/>
  <c r="F47" i="2"/>
  <c r="G14" i="2"/>
  <c r="I25" i="2"/>
  <c r="P30" i="2"/>
  <c r="E33" i="2"/>
  <c r="V4" i="2"/>
  <c r="U26" i="2"/>
  <c r="W28" i="2"/>
  <c r="K49" i="2"/>
  <c r="T30" i="2"/>
  <c r="F33" i="2"/>
  <c r="AA6" i="2"/>
  <c r="H45" i="2"/>
  <c r="AE45" i="2"/>
  <c r="E26" i="2"/>
  <c r="AC29" i="2"/>
  <c r="W31" i="2"/>
  <c r="W33" i="2"/>
  <c r="K31" i="2"/>
  <c r="O31" i="2"/>
  <c r="L13" i="2"/>
  <c r="Y47" i="2"/>
  <c r="AF8" i="2"/>
  <c r="U31" i="2"/>
  <c r="Y33" i="2"/>
  <c r="Y34" i="2"/>
  <c r="AK38" i="1"/>
  <c r="AH14" i="2"/>
  <c r="BG14" i="2" s="1"/>
  <c r="AG14" i="2"/>
  <c r="BF14" i="2" s="1"/>
  <c r="AK35" i="1"/>
  <c r="AK36" i="1"/>
  <c r="AA14" i="2"/>
  <c r="Q14" i="2"/>
  <c r="M34" i="2"/>
  <c r="O34" i="2"/>
  <c r="O51" i="2"/>
  <c r="C51" i="2"/>
  <c r="AE46" i="2"/>
  <c r="AE29" i="2"/>
  <c r="AF9" i="2"/>
  <c r="AE30" i="2"/>
  <c r="U49" i="2"/>
  <c r="U33" i="2"/>
  <c r="Z34" i="2"/>
  <c r="T26" i="2"/>
  <c r="H49" i="2"/>
  <c r="H32" i="2"/>
  <c r="L12" i="2"/>
  <c r="AL12" i="2"/>
  <c r="R31" i="2"/>
  <c r="R30" i="2"/>
  <c r="K45" i="2"/>
  <c r="Q9" i="2"/>
  <c r="N46" i="2"/>
  <c r="AD46" i="2"/>
  <c r="AF5" i="2"/>
  <c r="AD28" i="2"/>
  <c r="S31" i="2"/>
  <c r="S30" i="2"/>
  <c r="AN7" i="2"/>
  <c r="J48" i="2"/>
  <c r="D33" i="2"/>
  <c r="AB34" i="2"/>
  <c r="C29" i="2"/>
  <c r="C49" i="2"/>
  <c r="AD26" i="2"/>
  <c r="C30" i="2"/>
  <c r="V8" i="2"/>
  <c r="E50" i="2"/>
  <c r="T31" i="2"/>
  <c r="Z49" i="2"/>
  <c r="Q12" i="2"/>
  <c r="G11" i="2"/>
  <c r="C48" i="2"/>
  <c r="R45" i="2"/>
  <c r="R28" i="2"/>
  <c r="AF12" i="2"/>
  <c r="AB32" i="2"/>
  <c r="AE27" i="2"/>
  <c r="N29" i="2"/>
  <c r="W51" i="2"/>
  <c r="AA11" i="2"/>
  <c r="O49" i="2"/>
  <c r="O32" i="2"/>
  <c r="S27" i="2"/>
  <c r="X30" i="2"/>
  <c r="X31" i="2"/>
  <c r="L4" i="2"/>
  <c r="U28" i="2"/>
  <c r="U29" i="2"/>
  <c r="G4" i="2"/>
  <c r="I29" i="2"/>
  <c r="I49" i="2"/>
  <c r="N47" i="2"/>
  <c r="N30" i="2"/>
  <c r="X50" i="2"/>
  <c r="X34" i="2"/>
  <c r="R51" i="2"/>
  <c r="E28" i="2"/>
  <c r="E49" i="2"/>
  <c r="E29" i="2"/>
  <c r="E45" i="2"/>
  <c r="X49" i="2"/>
  <c r="AN8" i="2"/>
  <c r="AA4" i="2"/>
  <c r="Q4" i="2"/>
  <c r="J30" i="2"/>
  <c r="J51" i="2"/>
  <c r="J27" i="2"/>
  <c r="AD25" i="2"/>
  <c r="Z25" i="2"/>
  <c r="C34" i="2"/>
  <c r="AO4" i="2"/>
  <c r="J28" i="2"/>
  <c r="J29" i="2"/>
  <c r="J49" i="2"/>
  <c r="Q13" i="2"/>
  <c r="M50" i="2"/>
  <c r="Y45" i="2"/>
  <c r="S25" i="2"/>
  <c r="S45" i="2"/>
  <c r="H47" i="2"/>
  <c r="AL10" i="2"/>
  <c r="H30" i="2"/>
  <c r="D28" i="2"/>
  <c r="D49" i="2"/>
  <c r="F50" i="2"/>
  <c r="AO13" i="2"/>
  <c r="I51" i="2"/>
  <c r="I47" i="2"/>
  <c r="I30" i="2"/>
  <c r="N25" i="2"/>
  <c r="F49" i="2"/>
  <c r="F28" i="2"/>
  <c r="AM13" i="2"/>
  <c r="I34" i="2"/>
  <c r="I33" i="2"/>
  <c r="R29" i="2"/>
  <c r="Y25" i="2"/>
  <c r="AL11" i="2"/>
  <c r="D34" i="2"/>
  <c r="AM14" i="2"/>
  <c r="S50" i="2"/>
  <c r="S46" i="2"/>
  <c r="M46" i="2"/>
  <c r="Q5" i="2"/>
  <c r="K47" i="2"/>
  <c r="AO10" i="2"/>
  <c r="K51" i="2"/>
  <c r="M51" i="2"/>
  <c r="I31" i="2"/>
  <c r="AL14" i="2"/>
  <c r="M33" i="2"/>
  <c r="T49" i="2"/>
  <c r="I26" i="2"/>
  <c r="I27" i="2"/>
  <c r="L6" i="2"/>
  <c r="O29" i="2"/>
  <c r="O28" i="2"/>
  <c r="O45" i="2"/>
  <c r="H31" i="2"/>
  <c r="L11" i="2"/>
  <c r="E34" i="2"/>
  <c r="E51" i="2"/>
  <c r="AN14" i="2"/>
  <c r="H46" i="2"/>
  <c r="H29" i="2"/>
  <c r="F30" i="2"/>
  <c r="P32" i="2"/>
  <c r="AO8" i="2"/>
  <c r="P50" i="2"/>
  <c r="P33" i="2"/>
  <c r="AL4" i="2"/>
  <c r="L7" i="2"/>
  <c r="F34" i="2"/>
  <c r="S51" i="2"/>
  <c r="L9" i="2"/>
  <c r="AM10" i="2"/>
  <c r="AB50" i="2"/>
  <c r="AB33" i="2"/>
  <c r="C47" i="2"/>
  <c r="AL9" i="2"/>
  <c r="N31" i="2"/>
  <c r="R26" i="2"/>
  <c r="I28" i="2"/>
  <c r="X33" i="2"/>
  <c r="C46" i="2"/>
  <c r="X45" i="2"/>
  <c r="I45" i="2"/>
  <c r="K26" i="2"/>
  <c r="K27" i="2"/>
  <c r="P28" i="2"/>
  <c r="J31" i="2"/>
  <c r="X32" i="2"/>
  <c r="W49" i="2"/>
  <c r="Z33" i="2"/>
  <c r="X26" i="2"/>
  <c r="X46" i="2"/>
  <c r="X25" i="2"/>
  <c r="T45" i="2"/>
  <c r="T29" i="2"/>
  <c r="J47" i="2"/>
  <c r="N50" i="2"/>
  <c r="N34" i="2"/>
  <c r="M26" i="2"/>
  <c r="L10" i="2"/>
  <c r="AN13" i="2"/>
  <c r="D29" i="2"/>
  <c r="AM9" i="2"/>
  <c r="M25" i="2"/>
  <c r="C32" i="2"/>
  <c r="N51" i="2"/>
  <c r="G9" i="2"/>
  <c r="N26" i="2"/>
  <c r="M48" i="2"/>
  <c r="AA7" i="2"/>
  <c r="H50" i="2"/>
  <c r="F46" i="2"/>
  <c r="H33" i="2"/>
  <c r="AL13" i="2"/>
  <c r="R25" i="2"/>
  <c r="O26" i="2"/>
  <c r="O47" i="2"/>
  <c r="Z46" i="2"/>
  <c r="M45" i="2"/>
  <c r="T51" i="2"/>
  <c r="D31" i="2"/>
  <c r="D32" i="2"/>
  <c r="N45" i="2"/>
  <c r="M28" i="2"/>
  <c r="D27" i="2"/>
  <c r="AM7" i="2"/>
  <c r="P34" i="2"/>
  <c r="Y48" i="2"/>
  <c r="K34" i="2"/>
  <c r="W46" i="2"/>
  <c r="P51" i="2"/>
  <c r="AO9" i="2"/>
  <c r="K29" i="2"/>
  <c r="AE50" i="2"/>
  <c r="AD48" i="2"/>
  <c r="Y28" i="2"/>
  <c r="E47" i="2"/>
  <c r="Z26" i="2"/>
  <c r="K32" i="2"/>
  <c r="Z27" i="2"/>
  <c r="R33" i="2"/>
  <c r="R49" i="2"/>
  <c r="V12" i="2"/>
  <c r="X51" i="2"/>
  <c r="R48" i="2"/>
  <c r="AC34" i="2"/>
  <c r="V9" i="2"/>
  <c r="R50" i="2"/>
  <c r="AC51" i="2"/>
  <c r="AF4" i="2"/>
  <c r="BI19" i="2" l="1"/>
  <c r="BI40" i="2" s="1"/>
  <c r="AJ40" i="2"/>
  <c r="BI16" i="2"/>
  <c r="BI57" i="2" s="1"/>
  <c r="AJ57" i="2"/>
  <c r="BH16" i="2"/>
  <c r="BH57" i="2" s="1"/>
  <c r="AI57" i="2"/>
  <c r="BH19" i="2"/>
  <c r="BH40" i="2" s="1"/>
  <c r="AI40" i="2"/>
  <c r="BG19" i="2"/>
  <c r="BG40" i="2" s="1"/>
  <c r="AH40" i="2"/>
  <c r="BG16" i="2"/>
  <c r="BG57" i="2" s="1"/>
  <c r="AH57" i="2"/>
  <c r="BF16" i="2"/>
  <c r="BF57" i="2" s="1"/>
  <c r="AG57" i="2"/>
  <c r="AG39" i="2"/>
  <c r="AK18" i="2"/>
  <c r="BJ18" i="2" s="1"/>
  <c r="G55" i="2"/>
  <c r="AI55" i="2"/>
  <c r="AH49" i="2"/>
  <c r="AH33" i="2"/>
  <c r="AH38" i="2"/>
  <c r="AJ38" i="2"/>
  <c r="AJ39" i="2"/>
  <c r="AI32" i="2"/>
  <c r="AP16" i="2"/>
  <c r="AP57" i="2" s="1"/>
  <c r="G38" i="2"/>
  <c r="AA55" i="2"/>
  <c r="AO56" i="2"/>
  <c r="AI45" i="2"/>
  <c r="AX25" i="2"/>
  <c r="AI39" i="2"/>
  <c r="AI56" i="2"/>
  <c r="AK19" i="2"/>
  <c r="AK40" i="2" s="1"/>
  <c r="AH39" i="2"/>
  <c r="BF19" i="2"/>
  <c r="AA46" i="2"/>
  <c r="AA29" i="2"/>
  <c r="AZ15" i="2"/>
  <c r="AU18" i="2"/>
  <c r="AA30" i="2"/>
  <c r="BD51" i="2"/>
  <c r="AA49" i="2"/>
  <c r="AU15" i="2"/>
  <c r="V48" i="2"/>
  <c r="BE15" i="2"/>
  <c r="AR39" i="2"/>
  <c r="AO39" i="2"/>
  <c r="AO25" i="2"/>
  <c r="AI48" i="2"/>
  <c r="L28" i="2"/>
  <c r="L39" i="2"/>
  <c r="AF34" i="2"/>
  <c r="Q55" i="2"/>
  <c r="Q38" i="2"/>
  <c r="AG56" i="2"/>
  <c r="V55" i="2"/>
  <c r="AW32" i="2"/>
  <c r="BH11" i="2"/>
  <c r="BH31" i="2" s="1"/>
  <c r="AZ18" i="2"/>
  <c r="AJ48" i="2"/>
  <c r="AH45" i="2"/>
  <c r="AT48" i="2"/>
  <c r="AL39" i="2"/>
  <c r="BA51" i="2"/>
  <c r="AX26" i="2"/>
  <c r="AA50" i="2"/>
  <c r="AT54" i="2"/>
  <c r="AA38" i="2"/>
  <c r="BB53" i="2"/>
  <c r="BA54" i="2"/>
  <c r="AN55" i="2"/>
  <c r="AH50" i="2"/>
  <c r="BG8" i="2"/>
  <c r="BG45" i="2" s="1"/>
  <c r="V38" i="2"/>
  <c r="AN38" i="2"/>
  <c r="AH56" i="2"/>
  <c r="AJ56" i="2"/>
  <c r="AG47" i="2"/>
  <c r="AR56" i="2"/>
  <c r="AF56" i="2"/>
  <c r="AF39" i="2"/>
  <c r="AA39" i="2"/>
  <c r="AA56" i="2"/>
  <c r="V56" i="2"/>
  <c r="V39" i="2"/>
  <c r="BE19" i="2"/>
  <c r="BE40" i="2" s="1"/>
  <c r="BD39" i="2"/>
  <c r="BD56" i="2"/>
  <c r="AY39" i="2"/>
  <c r="AY56" i="2"/>
  <c r="AT39" i="2"/>
  <c r="AT56" i="2"/>
  <c r="BH39" i="2"/>
  <c r="AZ19" i="2"/>
  <c r="AZ40" i="2" s="1"/>
  <c r="AU19" i="2"/>
  <c r="AU40" i="2" s="1"/>
  <c r="AX39" i="2"/>
  <c r="AX56" i="2"/>
  <c r="BC56" i="2"/>
  <c r="BC39" i="2"/>
  <c r="AS56" i="2"/>
  <c r="AS39" i="2"/>
  <c r="Q56" i="2"/>
  <c r="Q39" i="2"/>
  <c r="BB56" i="2"/>
  <c r="BB39" i="2"/>
  <c r="AW56" i="2"/>
  <c r="AW39" i="2"/>
  <c r="BA56" i="2"/>
  <c r="BA39" i="2"/>
  <c r="AV39" i="2"/>
  <c r="AV56" i="2"/>
  <c r="AQ39" i="2"/>
  <c r="AQ56" i="2"/>
  <c r="AP19" i="2"/>
  <c r="AP40" i="2" s="1"/>
  <c r="L56" i="2"/>
  <c r="AL56" i="2"/>
  <c r="AM39" i="2"/>
  <c r="AM56" i="2"/>
  <c r="AN56" i="2"/>
  <c r="AN39" i="2"/>
  <c r="G39" i="2"/>
  <c r="G56" i="2"/>
  <c r="AO26" i="2"/>
  <c r="AY36" i="2"/>
  <c r="AX36" i="2"/>
  <c r="AM49" i="2"/>
  <c r="BA37" i="2"/>
  <c r="AM32" i="2"/>
  <c r="BG17" i="2"/>
  <c r="BG54" i="2" s="1"/>
  <c r="BC33" i="2"/>
  <c r="AY45" i="2"/>
  <c r="BC34" i="2"/>
  <c r="L45" i="2"/>
  <c r="BI17" i="2"/>
  <c r="BI37" i="2" s="1"/>
  <c r="AX46" i="2"/>
  <c r="AL38" i="2"/>
  <c r="AL55" i="2"/>
  <c r="AX55" i="2"/>
  <c r="AX38" i="2"/>
  <c r="AP5" i="2"/>
  <c r="AX27" i="2"/>
  <c r="AW36" i="2"/>
  <c r="AQ54" i="2"/>
  <c r="AR28" i="2"/>
  <c r="AT27" i="2"/>
  <c r="AJ55" i="2"/>
  <c r="AP18" i="2"/>
  <c r="L38" i="2"/>
  <c r="L55" i="2"/>
  <c r="BI55" i="2"/>
  <c r="AI38" i="2"/>
  <c r="AY38" i="2"/>
  <c r="AY55" i="2"/>
  <c r="AG38" i="2"/>
  <c r="AN25" i="2"/>
  <c r="AQ37" i="2"/>
  <c r="BF6" i="2"/>
  <c r="BF47" i="2" s="1"/>
  <c r="AQ38" i="2"/>
  <c r="AQ55" i="2"/>
  <c r="AG55" i="2"/>
  <c r="BC55" i="2"/>
  <c r="BC38" i="2"/>
  <c r="AW55" i="2"/>
  <c r="AW38" i="2"/>
  <c r="AJ28" i="2"/>
  <c r="AK16" i="2"/>
  <c r="BF55" i="2"/>
  <c r="BF38" i="2"/>
  <c r="AH55" i="2"/>
  <c r="AS38" i="2"/>
  <c r="AS55" i="2"/>
  <c r="BD55" i="2"/>
  <c r="BD38" i="2"/>
  <c r="AS36" i="2"/>
  <c r="AV55" i="2"/>
  <c r="AV38" i="2"/>
  <c r="BB38" i="2"/>
  <c r="BB55" i="2"/>
  <c r="AT38" i="2"/>
  <c r="AT55" i="2"/>
  <c r="AO55" i="2"/>
  <c r="AO38" i="2"/>
  <c r="BG55" i="2"/>
  <c r="AA26" i="2"/>
  <c r="BE18" i="2"/>
  <c r="AF55" i="2"/>
  <c r="AF38" i="2"/>
  <c r="AR38" i="2"/>
  <c r="AR55" i="2"/>
  <c r="AM55" i="2"/>
  <c r="AM38" i="2"/>
  <c r="BA38" i="2"/>
  <c r="BA55" i="2"/>
  <c r="BH38" i="2"/>
  <c r="AN46" i="2"/>
  <c r="AN26" i="2"/>
  <c r="AH26" i="2"/>
  <c r="AI47" i="2"/>
  <c r="AF53" i="2"/>
  <c r="AF36" i="2"/>
  <c r="AF54" i="2"/>
  <c r="AF37" i="2"/>
  <c r="AJ45" i="2"/>
  <c r="BI4" i="2"/>
  <c r="BI45" i="2" s="1"/>
  <c r="AI26" i="2"/>
  <c r="BH5" i="2"/>
  <c r="AI27" i="2"/>
  <c r="BH6" i="2"/>
  <c r="BH27" i="2" s="1"/>
  <c r="AH28" i="2"/>
  <c r="BG7" i="2"/>
  <c r="AI33" i="2"/>
  <c r="BH13" i="2"/>
  <c r="BH33" i="2" s="1"/>
  <c r="AI51" i="2"/>
  <c r="BH14" i="2"/>
  <c r="BH55" i="2" s="1"/>
  <c r="AG27" i="2"/>
  <c r="BF7" i="2"/>
  <c r="AG45" i="2"/>
  <c r="BF8" i="2"/>
  <c r="BF45" i="2" s="1"/>
  <c r="AG32" i="2"/>
  <c r="BF11" i="2"/>
  <c r="BF31" i="2" s="1"/>
  <c r="AG50" i="2"/>
  <c r="BF9" i="2"/>
  <c r="BF30" i="2" s="1"/>
  <c r="AH32" i="2"/>
  <c r="BG11" i="2"/>
  <c r="BG32" i="2" s="1"/>
  <c r="AI52" i="2"/>
  <c r="BH15" i="2"/>
  <c r="AI49" i="2"/>
  <c r="BH8" i="2"/>
  <c r="BH45" i="2" s="1"/>
  <c r="BF54" i="2"/>
  <c r="AA54" i="2"/>
  <c r="AA37" i="2"/>
  <c r="AA53" i="2"/>
  <c r="AA36" i="2"/>
  <c r="AG53" i="2"/>
  <c r="AG36" i="2"/>
  <c r="AH53" i="2"/>
  <c r="AH36" i="2"/>
  <c r="AI53" i="2"/>
  <c r="AI36" i="2"/>
  <c r="AJ53" i="2"/>
  <c r="AJ36" i="2"/>
  <c r="AK17" i="2"/>
  <c r="AG54" i="2"/>
  <c r="AG37" i="2"/>
  <c r="AH54" i="2"/>
  <c r="AH37" i="2"/>
  <c r="AI54" i="2"/>
  <c r="AI37" i="2"/>
  <c r="AJ54" i="2"/>
  <c r="AJ37" i="2"/>
  <c r="V51" i="2"/>
  <c r="V54" i="2"/>
  <c r="V37" i="2"/>
  <c r="V53" i="2"/>
  <c r="V36" i="2"/>
  <c r="BE5" i="2"/>
  <c r="AZ5" i="2"/>
  <c r="AU5" i="2"/>
  <c r="Q34" i="2"/>
  <c r="BE13" i="2"/>
  <c r="AZ13" i="2"/>
  <c r="AU13" i="2"/>
  <c r="Q45" i="2"/>
  <c r="BE4" i="2"/>
  <c r="AZ4" i="2"/>
  <c r="AU4" i="2"/>
  <c r="BE12" i="2"/>
  <c r="AZ12" i="2"/>
  <c r="AU12" i="2"/>
  <c r="BE9" i="2"/>
  <c r="AZ9" i="2"/>
  <c r="AU9" i="2"/>
  <c r="Q35" i="2"/>
  <c r="BE14" i="2"/>
  <c r="AZ14" i="2"/>
  <c r="AU14" i="2"/>
  <c r="BE6" i="2"/>
  <c r="AZ6" i="2"/>
  <c r="AU6" i="2"/>
  <c r="Q48" i="2"/>
  <c r="BE11" i="2"/>
  <c r="AZ11" i="2"/>
  <c r="AU11" i="2"/>
  <c r="BE7" i="2"/>
  <c r="AZ7" i="2"/>
  <c r="AU7" i="2"/>
  <c r="Q31" i="2"/>
  <c r="BE10" i="2"/>
  <c r="AZ10" i="2"/>
  <c r="AU10" i="2"/>
  <c r="BE16" i="2"/>
  <c r="BE57" i="2" s="1"/>
  <c r="AZ16" i="2"/>
  <c r="AZ57" i="2" s="1"/>
  <c r="AU16" i="2"/>
  <c r="AU57" i="2" s="1"/>
  <c r="Q53" i="2"/>
  <c r="Q36" i="2"/>
  <c r="BC53" i="2"/>
  <c r="BC36" i="2"/>
  <c r="BD53" i="2"/>
  <c r="BD36" i="2"/>
  <c r="BI53" i="2"/>
  <c r="BI36" i="2"/>
  <c r="AR37" i="2"/>
  <c r="AW37" i="2"/>
  <c r="BB37" i="2"/>
  <c r="AS37" i="2"/>
  <c r="AX54" i="2"/>
  <c r="AX37" i="2"/>
  <c r="BC54" i="2"/>
  <c r="BC37" i="2"/>
  <c r="AT37" i="2"/>
  <c r="AY37" i="2"/>
  <c r="AY54" i="2"/>
  <c r="BD54" i="2"/>
  <c r="BD37" i="2"/>
  <c r="AV54" i="2"/>
  <c r="AV37" i="2"/>
  <c r="BE17" i="2"/>
  <c r="AZ17" i="2"/>
  <c r="AU17" i="2"/>
  <c r="Q54" i="2"/>
  <c r="Q37" i="2"/>
  <c r="AQ36" i="2"/>
  <c r="AQ53" i="2"/>
  <c r="AV36" i="2"/>
  <c r="AV53" i="2"/>
  <c r="BA53" i="2"/>
  <c r="BA36" i="2"/>
  <c r="AR36" i="2"/>
  <c r="BB36" i="2"/>
  <c r="AT36" i="2"/>
  <c r="AS54" i="2"/>
  <c r="AR54" i="2"/>
  <c r="AW54" i="2"/>
  <c r="BB54" i="2"/>
  <c r="AT53" i="2"/>
  <c r="AY53" i="2"/>
  <c r="AS53" i="2"/>
  <c r="AX53" i="2"/>
  <c r="AR53" i="2"/>
  <c r="AW53" i="2"/>
  <c r="BE8" i="2"/>
  <c r="AZ8" i="2"/>
  <c r="AU8" i="2"/>
  <c r="L53" i="2"/>
  <c r="L36" i="2"/>
  <c r="L54" i="2"/>
  <c r="L37" i="2"/>
  <c r="AM53" i="2"/>
  <c r="AM36" i="2"/>
  <c r="AP17" i="2"/>
  <c r="G54" i="2"/>
  <c r="G37" i="2"/>
  <c r="AO53" i="2"/>
  <c r="AO36" i="2"/>
  <c r="AM54" i="2"/>
  <c r="AM37" i="2"/>
  <c r="AN54" i="2"/>
  <c r="AN37" i="2"/>
  <c r="AO54" i="2"/>
  <c r="AO37" i="2"/>
  <c r="AN53" i="2"/>
  <c r="AN36" i="2"/>
  <c r="AL54" i="2"/>
  <c r="AL37" i="2"/>
  <c r="AL53" i="2"/>
  <c r="AL36" i="2"/>
  <c r="G53" i="2"/>
  <c r="G36" i="2"/>
  <c r="G50" i="2"/>
  <c r="AF31" i="2"/>
  <c r="BA28" i="2"/>
  <c r="AT47" i="2"/>
  <c r="AT26" i="2"/>
  <c r="V26" i="2"/>
  <c r="AF48" i="2"/>
  <c r="AK8" i="2"/>
  <c r="AJ25" i="2"/>
  <c r="AI25" i="2"/>
  <c r="AH31" i="2"/>
  <c r="V34" i="2"/>
  <c r="BA32" i="2"/>
  <c r="AJ47" i="2"/>
  <c r="Q30" i="2"/>
  <c r="AH52" i="2"/>
  <c r="AG26" i="2"/>
  <c r="AG30" i="2"/>
  <c r="AF50" i="2"/>
  <c r="BH30" i="2"/>
  <c r="AK4" i="2"/>
  <c r="BJ4" i="2" s="1"/>
  <c r="G27" i="2"/>
  <c r="AJ29" i="2"/>
  <c r="AI31" i="2"/>
  <c r="V25" i="2"/>
  <c r="AN32" i="2"/>
  <c r="G28" i="2"/>
  <c r="AR49" i="2"/>
  <c r="AW49" i="2"/>
  <c r="Q28" i="2"/>
  <c r="AL28" i="2"/>
  <c r="BC29" i="2"/>
  <c r="AG29" i="2"/>
  <c r="AJ31" i="2"/>
  <c r="AG33" i="2"/>
  <c r="AK5" i="2"/>
  <c r="BJ5" i="2" s="1"/>
  <c r="AS31" i="2"/>
  <c r="AH46" i="2"/>
  <c r="AF51" i="2"/>
  <c r="AL26" i="2"/>
  <c r="AM27" i="2"/>
  <c r="G51" i="2"/>
  <c r="G45" i="2"/>
  <c r="AM26" i="2"/>
  <c r="L34" i="2"/>
  <c r="AM45" i="2"/>
  <c r="AL45" i="2"/>
  <c r="AL27" i="2"/>
  <c r="AO27" i="2"/>
  <c r="BI34" i="2"/>
  <c r="AG46" i="2"/>
  <c r="AH48" i="2"/>
  <c r="BI27" i="2"/>
  <c r="AK11" i="2"/>
  <c r="BJ11" i="2" s="1"/>
  <c r="AJ51" i="2"/>
  <c r="AJ30" i="2"/>
  <c r="AK15" i="2"/>
  <c r="BI30" i="2"/>
  <c r="BC50" i="2"/>
  <c r="AH25" i="2"/>
  <c r="AJ46" i="2"/>
  <c r="AI34" i="2"/>
  <c r="AK14" i="2"/>
  <c r="AK6" i="2"/>
  <c r="BJ6" i="2" s="1"/>
  <c r="BD31" i="2"/>
  <c r="BC30" i="2"/>
  <c r="BG46" i="2"/>
  <c r="AJ27" i="2"/>
  <c r="AG25" i="2"/>
  <c r="AJ26" i="2"/>
  <c r="BC28" i="2"/>
  <c r="AJ34" i="2"/>
  <c r="BC26" i="2"/>
  <c r="AG52" i="2"/>
  <c r="BC45" i="2"/>
  <c r="AH29" i="2"/>
  <c r="AI28" i="2"/>
  <c r="AI30" i="2"/>
  <c r="AJ32" i="2"/>
  <c r="AK13" i="2"/>
  <c r="BJ13" i="2" s="1"/>
  <c r="AG48" i="2"/>
  <c r="AK12" i="2"/>
  <c r="AH30" i="2"/>
  <c r="AX34" i="2"/>
  <c r="AJ33" i="2"/>
  <c r="AI35" i="2"/>
  <c r="AV27" i="2"/>
  <c r="BI50" i="2"/>
  <c r="AJ49" i="2"/>
  <c r="AG28" i="2"/>
  <c r="AK9" i="2"/>
  <c r="BJ9" i="2" s="1"/>
  <c r="BI28" i="2"/>
  <c r="AJ50" i="2"/>
  <c r="AK7" i="2"/>
  <c r="BJ7" i="2" s="1"/>
  <c r="AK10" i="2"/>
  <c r="BJ10" i="2" s="1"/>
  <c r="AI50" i="2"/>
  <c r="AI29" i="2"/>
  <c r="AJ35" i="2"/>
  <c r="AI46" i="2"/>
  <c r="AJ52" i="2"/>
  <c r="AV35" i="2"/>
  <c r="AG49" i="2"/>
  <c r="AG31" i="2"/>
  <c r="AS50" i="2"/>
  <c r="AS29" i="2"/>
  <c r="AS27" i="2"/>
  <c r="AQ29" i="2"/>
  <c r="AS48" i="2"/>
  <c r="AQ35" i="2"/>
  <c r="AS34" i="2"/>
  <c r="BI48" i="2"/>
  <c r="BD48" i="2"/>
  <c r="AV29" i="2"/>
  <c r="BB48" i="2"/>
  <c r="AY33" i="2"/>
  <c r="AQ26" i="2"/>
  <c r="AX49" i="2"/>
  <c r="AS32" i="2"/>
  <c r="AR45" i="2"/>
  <c r="BG25" i="2"/>
  <c r="AT30" i="2"/>
  <c r="AQ27" i="2"/>
  <c r="AY50" i="2"/>
  <c r="BA35" i="2"/>
  <c r="AW34" i="2"/>
  <c r="AG51" i="2"/>
  <c r="AG35" i="2"/>
  <c r="AH34" i="2"/>
  <c r="AH35" i="2"/>
  <c r="AO32" i="2"/>
  <c r="AV30" i="2"/>
  <c r="AN30" i="2"/>
  <c r="AV52" i="2"/>
  <c r="BB52" i="2"/>
  <c r="BB35" i="2"/>
  <c r="AO51" i="2"/>
  <c r="Q52" i="2"/>
  <c r="AX45" i="2"/>
  <c r="AR48" i="2"/>
  <c r="BI29" i="2"/>
  <c r="V52" i="2"/>
  <c r="V35" i="2"/>
  <c r="AX33" i="2"/>
  <c r="BA29" i="2"/>
  <c r="AF52" i="2"/>
  <c r="AF35" i="2"/>
  <c r="BC52" i="2"/>
  <c r="BC35" i="2"/>
  <c r="BD52" i="2"/>
  <c r="BD35" i="2"/>
  <c r="AA52" i="2"/>
  <c r="AA35" i="2"/>
  <c r="AR52" i="2"/>
  <c r="AR35" i="2"/>
  <c r="AS52" i="2"/>
  <c r="AS35" i="2"/>
  <c r="AT52" i="2"/>
  <c r="AT35" i="2"/>
  <c r="AQ52" i="2"/>
  <c r="AW52" i="2"/>
  <c r="AW35" i="2"/>
  <c r="AX52" i="2"/>
  <c r="AX35" i="2"/>
  <c r="AY52" i="2"/>
  <c r="AY35" i="2"/>
  <c r="BA52" i="2"/>
  <c r="BI52" i="2"/>
  <c r="BI35" i="2"/>
  <c r="AH27" i="2"/>
  <c r="AH47" i="2"/>
  <c r="L52" i="2"/>
  <c r="L35" i="2"/>
  <c r="G52" i="2"/>
  <c r="G35" i="2"/>
  <c r="AM52" i="2"/>
  <c r="AM35" i="2"/>
  <c r="AN52" i="2"/>
  <c r="AN35" i="2"/>
  <c r="AO52" i="2"/>
  <c r="AO35" i="2"/>
  <c r="AL52" i="2"/>
  <c r="AL35" i="2"/>
  <c r="AF28" i="2"/>
  <c r="AQ46" i="2"/>
  <c r="AO48" i="2"/>
  <c r="AS30" i="2"/>
  <c r="BC51" i="2"/>
  <c r="BA30" i="2"/>
  <c r="AF27" i="2"/>
  <c r="AY47" i="2"/>
  <c r="AY31" i="2"/>
  <c r="BF33" i="2"/>
  <c r="BC31" i="2"/>
  <c r="AV34" i="2"/>
  <c r="AV49" i="2"/>
  <c r="AF47" i="2"/>
  <c r="BG26" i="2"/>
  <c r="AS49" i="2"/>
  <c r="AP15" i="2"/>
  <c r="G47" i="2"/>
  <c r="AP14" i="2"/>
  <c r="G49" i="2"/>
  <c r="BA45" i="2"/>
  <c r="AN31" i="2"/>
  <c r="AX50" i="2"/>
  <c r="AV32" i="2"/>
  <c r="AN47" i="2"/>
  <c r="BD47" i="2"/>
  <c r="AO34" i="2"/>
  <c r="BA49" i="2"/>
  <c r="AM28" i="2"/>
  <c r="V31" i="2"/>
  <c r="AX29" i="2"/>
  <c r="G26" i="2"/>
  <c r="Q26" i="2"/>
  <c r="AR32" i="2"/>
  <c r="AW28" i="2"/>
  <c r="BC32" i="2"/>
  <c r="BD25" i="2"/>
  <c r="BC49" i="2"/>
  <c r="AX28" i="2"/>
  <c r="V30" i="2"/>
  <c r="AN29" i="2"/>
  <c r="AG34" i="2"/>
  <c r="AP8" i="2"/>
  <c r="AL25" i="2"/>
  <c r="BF25" i="2"/>
  <c r="BI26" i="2"/>
  <c r="BD26" i="2"/>
  <c r="AA33" i="2"/>
  <c r="Q51" i="2"/>
  <c r="L33" i="2"/>
  <c r="G33" i="2"/>
  <c r="AP13" i="2"/>
  <c r="AV47" i="2"/>
  <c r="AA47" i="2"/>
  <c r="AM25" i="2"/>
  <c r="AW45" i="2"/>
  <c r="BI46" i="2"/>
  <c r="G34" i="2"/>
  <c r="BC47" i="2"/>
  <c r="AA34" i="2"/>
  <c r="BC25" i="2"/>
  <c r="AA25" i="2"/>
  <c r="Q47" i="2"/>
  <c r="BB25" i="2"/>
  <c r="AT31" i="2"/>
  <c r="BC46" i="2"/>
  <c r="BD27" i="2"/>
  <c r="AY27" i="2"/>
  <c r="V27" i="2"/>
  <c r="AV45" i="2"/>
  <c r="Q27" i="2"/>
  <c r="BA48" i="2"/>
  <c r="BA31" i="2"/>
  <c r="AH51" i="2"/>
  <c r="AS33" i="2"/>
  <c r="AV46" i="2"/>
  <c r="AS47" i="2"/>
  <c r="AX51" i="2"/>
  <c r="AW27" i="2"/>
  <c r="V47" i="2"/>
  <c r="AW48" i="2"/>
  <c r="AA51" i="2"/>
  <c r="AV51" i="2"/>
  <c r="AW51" i="2"/>
  <c r="AS51" i="2"/>
  <c r="AQ49" i="2"/>
  <c r="AQ32" i="2"/>
  <c r="AA27" i="2"/>
  <c r="AO28" i="2"/>
  <c r="AO45" i="2"/>
  <c r="AL51" i="2"/>
  <c r="AL34" i="2"/>
  <c r="BC48" i="2"/>
  <c r="BC27" i="2"/>
  <c r="AT34" i="2"/>
  <c r="AT51" i="2"/>
  <c r="AX31" i="2"/>
  <c r="AX48" i="2"/>
  <c r="AQ31" i="2"/>
  <c r="AQ48" i="2"/>
  <c r="AL29" i="2"/>
  <c r="AL46" i="2"/>
  <c r="V33" i="2"/>
  <c r="V32" i="2"/>
  <c r="V49" i="2"/>
  <c r="AR47" i="2"/>
  <c r="AR30" i="2"/>
  <c r="AR51" i="2"/>
  <c r="AF25" i="2"/>
  <c r="G25" i="2"/>
  <c r="AF32" i="2"/>
  <c r="AF49" i="2"/>
  <c r="BB33" i="2"/>
  <c r="BB50" i="2"/>
  <c r="BB26" i="2"/>
  <c r="BB27" i="2"/>
  <c r="AW25" i="2"/>
  <c r="AW26" i="2"/>
  <c r="BI33" i="2"/>
  <c r="BI32" i="2"/>
  <c r="BI49" i="2"/>
  <c r="AA45" i="2"/>
  <c r="AW46" i="2"/>
  <c r="AW29" i="2"/>
  <c r="BB29" i="2"/>
  <c r="BB46" i="2"/>
  <c r="V45" i="2"/>
  <c r="V28" i="2"/>
  <c r="BA25" i="2"/>
  <c r="AQ34" i="2"/>
  <c r="AQ33" i="2"/>
  <c r="AQ50" i="2"/>
  <c r="AW33" i="2"/>
  <c r="AW50" i="2"/>
  <c r="AY48" i="2"/>
  <c r="BD29" i="2"/>
  <c r="BD46" i="2"/>
  <c r="BD30" i="2"/>
  <c r="Q50" i="2"/>
  <c r="Q33" i="2"/>
  <c r="AO49" i="2"/>
  <c r="BB47" i="2"/>
  <c r="BB30" i="2"/>
  <c r="AY34" i="2"/>
  <c r="AY51" i="2"/>
  <c r="AQ45" i="2"/>
  <c r="AQ28" i="2"/>
  <c r="AY28" i="2"/>
  <c r="Q46" i="2"/>
  <c r="Q29" i="2"/>
  <c r="G48" i="2"/>
  <c r="G31" i="2"/>
  <c r="G32" i="2"/>
  <c r="AR25" i="2"/>
  <c r="AP4" i="2"/>
  <c r="L25" i="2"/>
  <c r="L48" i="2"/>
  <c r="AP11" i="2"/>
  <c r="L31" i="2"/>
  <c r="BB49" i="2"/>
  <c r="BB32" i="2"/>
  <c r="AQ47" i="2"/>
  <c r="AQ51" i="2"/>
  <c r="AQ30" i="2"/>
  <c r="BB31" i="2"/>
  <c r="AO46" i="2"/>
  <c r="AO29" i="2"/>
  <c r="AR46" i="2"/>
  <c r="AR29" i="2"/>
  <c r="AR33" i="2"/>
  <c r="AR50" i="2"/>
  <c r="AR34" i="2"/>
  <c r="BB51" i="2"/>
  <c r="BA50" i="2"/>
  <c r="BA33" i="2"/>
  <c r="BA34" i="2"/>
  <c r="Q32" i="2"/>
  <c r="Q49" i="2"/>
  <c r="AN28" i="2"/>
  <c r="AN45" i="2"/>
  <c r="BD45" i="2"/>
  <c r="BD28" i="2"/>
  <c r="AV26" i="2"/>
  <c r="AV25" i="2"/>
  <c r="L47" i="2"/>
  <c r="AP10" i="2"/>
  <c r="L30" i="2"/>
  <c r="L51" i="2"/>
  <c r="AA28" i="2"/>
  <c r="AO33" i="2"/>
  <c r="AO50" i="2"/>
  <c r="AA31" i="2"/>
  <c r="AA48" i="2"/>
  <c r="AS25" i="2"/>
  <c r="AS26" i="2"/>
  <c r="AT33" i="2"/>
  <c r="AT50" i="2"/>
  <c r="AM30" i="2"/>
  <c r="AM47" i="2"/>
  <c r="AN34" i="2"/>
  <c r="AN51" i="2"/>
  <c r="AV28" i="2"/>
  <c r="AM34" i="2"/>
  <c r="AM51" i="2"/>
  <c r="AW47" i="2"/>
  <c r="AW31" i="2"/>
  <c r="AW30" i="2"/>
  <c r="AX47" i="2"/>
  <c r="AX30" i="2"/>
  <c r="BD50" i="2"/>
  <c r="BD33" i="2"/>
  <c r="AL48" i="2"/>
  <c r="AL31" i="2"/>
  <c r="AN27" i="2"/>
  <c r="AN48" i="2"/>
  <c r="AL33" i="2"/>
  <c r="AL50" i="2"/>
  <c r="AY49" i="2"/>
  <c r="AY32" i="2"/>
  <c r="V29" i="2"/>
  <c r="V46" i="2"/>
  <c r="V50" i="2"/>
  <c r="AL47" i="2"/>
  <c r="AL30" i="2"/>
  <c r="AA32" i="2"/>
  <c r="G46" i="2"/>
  <c r="G29" i="2"/>
  <c r="G30" i="2"/>
  <c r="Q25" i="2"/>
  <c r="L46" i="2"/>
  <c r="L29" i="2"/>
  <c r="AP9" i="2"/>
  <c r="L50" i="2"/>
  <c r="AY29" i="2"/>
  <c r="AY46" i="2"/>
  <c r="BD49" i="2"/>
  <c r="BD32" i="2"/>
  <c r="L26" i="2"/>
  <c r="AP6" i="2"/>
  <c r="AV33" i="2"/>
  <c r="AV50" i="2"/>
  <c r="AR26" i="2"/>
  <c r="AR27" i="2"/>
  <c r="AF33" i="2"/>
  <c r="AS28" i="2"/>
  <c r="AS45" i="2"/>
  <c r="AL32" i="2"/>
  <c r="AL49" i="2"/>
  <c r="BB34" i="2"/>
  <c r="AF45" i="2"/>
  <c r="AT45" i="2"/>
  <c r="AT28" i="2"/>
  <c r="AT29" i="2"/>
  <c r="L32" i="2"/>
  <c r="AP12" i="2"/>
  <c r="L49" i="2"/>
  <c r="AM48" i="2"/>
  <c r="BD34" i="2"/>
  <c r="AO30" i="2"/>
  <c r="AO47" i="2"/>
  <c r="AO31" i="2"/>
  <c r="AM33" i="2"/>
  <c r="AM50" i="2"/>
  <c r="AT49" i="2"/>
  <c r="AT32" i="2"/>
  <c r="AY25" i="2"/>
  <c r="AY26" i="2"/>
  <c r="AQ25" i="2"/>
  <c r="BA26" i="2"/>
  <c r="BA47" i="2"/>
  <c r="BA27" i="2"/>
  <c r="AS46" i="2"/>
  <c r="AF46" i="2"/>
  <c r="AF29" i="2"/>
  <c r="AF30" i="2"/>
  <c r="AR31" i="2"/>
  <c r="AM46" i="2"/>
  <c r="AM29" i="2"/>
  <c r="BG33" i="2"/>
  <c r="AN50" i="2"/>
  <c r="AN33" i="2"/>
  <c r="AX32" i="2"/>
  <c r="AN49" i="2"/>
  <c r="BB45" i="2"/>
  <c r="BB28" i="2"/>
  <c r="AP7" i="2"/>
  <c r="L27" i="2"/>
  <c r="AM31" i="2"/>
  <c r="AT25" i="2"/>
  <c r="AT46" i="2"/>
  <c r="AF26" i="2"/>
  <c r="AV48" i="2"/>
  <c r="AV31" i="2"/>
  <c r="AY30" i="2"/>
  <c r="BA46" i="2"/>
  <c r="BH56" i="2" l="1"/>
  <c r="BH37" i="2"/>
  <c r="BH53" i="2"/>
  <c r="BI39" i="2"/>
  <c r="BI56" i="2"/>
  <c r="BG53" i="2"/>
  <c r="BG39" i="2"/>
  <c r="BG56" i="2"/>
  <c r="BG36" i="2"/>
  <c r="BJ16" i="2"/>
  <c r="BJ57" i="2" s="1"/>
  <c r="AK57" i="2"/>
  <c r="BF37" i="2"/>
  <c r="BF53" i="2"/>
  <c r="BF36" i="2"/>
  <c r="BF39" i="2"/>
  <c r="BF40" i="2"/>
  <c r="AK39" i="2"/>
  <c r="AK38" i="2"/>
  <c r="AP53" i="2"/>
  <c r="AU48" i="2"/>
  <c r="AU38" i="2"/>
  <c r="AP36" i="2"/>
  <c r="BE56" i="2"/>
  <c r="AU55" i="2"/>
  <c r="AZ56" i="2"/>
  <c r="AU39" i="2"/>
  <c r="AK56" i="2"/>
  <c r="BJ19" i="2"/>
  <c r="BF56" i="2"/>
  <c r="AZ38" i="2"/>
  <c r="AU52" i="2"/>
  <c r="BH32" i="2"/>
  <c r="BH48" i="2"/>
  <c r="AZ55" i="2"/>
  <c r="BF50" i="2"/>
  <c r="BF26" i="2"/>
  <c r="BH36" i="2"/>
  <c r="BF46" i="2"/>
  <c r="AZ49" i="2"/>
  <c r="AP26" i="2"/>
  <c r="BH52" i="2"/>
  <c r="BG37" i="2"/>
  <c r="BG38" i="2"/>
  <c r="BI38" i="2"/>
  <c r="BG49" i="2"/>
  <c r="BI54" i="2"/>
  <c r="AU26" i="2"/>
  <c r="AP39" i="2"/>
  <c r="AZ39" i="2"/>
  <c r="AU56" i="2"/>
  <c r="AU47" i="2"/>
  <c r="AU27" i="2"/>
  <c r="BE39" i="2"/>
  <c r="AP56" i="2"/>
  <c r="BH51" i="2"/>
  <c r="BH54" i="2"/>
  <c r="BE31" i="2"/>
  <c r="BE28" i="2"/>
  <c r="AP55" i="2"/>
  <c r="AP38" i="2"/>
  <c r="BJ17" i="2"/>
  <c r="BJ38" i="2" s="1"/>
  <c r="BE45" i="2"/>
  <c r="BF27" i="2"/>
  <c r="BE55" i="2"/>
  <c r="BE38" i="2"/>
  <c r="BJ14" i="2"/>
  <c r="BJ55" i="2" s="1"/>
  <c r="AK55" i="2"/>
  <c r="BH26" i="2"/>
  <c r="BH47" i="2"/>
  <c r="AK32" i="2"/>
  <c r="AK53" i="2"/>
  <c r="BJ12" i="2"/>
  <c r="BJ32" i="2" s="1"/>
  <c r="BJ15" i="2"/>
  <c r="AK36" i="2"/>
  <c r="AK45" i="2"/>
  <c r="BJ8" i="2"/>
  <c r="BJ29" i="2" s="1"/>
  <c r="AK54" i="2"/>
  <c r="AK37" i="2"/>
  <c r="AU54" i="2"/>
  <c r="AU37" i="2"/>
  <c r="AZ54" i="2"/>
  <c r="AZ37" i="2"/>
  <c r="BE54" i="2"/>
  <c r="BE37" i="2"/>
  <c r="AU53" i="2"/>
  <c r="AU36" i="2"/>
  <c r="AZ53" i="2"/>
  <c r="AZ36" i="2"/>
  <c r="BE53" i="2"/>
  <c r="BE36" i="2"/>
  <c r="AP54" i="2"/>
  <c r="AP37" i="2"/>
  <c r="BF49" i="2"/>
  <c r="BE34" i="2"/>
  <c r="BI25" i="2"/>
  <c r="AK28" i="2"/>
  <c r="AK48" i="2"/>
  <c r="AK25" i="2"/>
  <c r="AZ47" i="2"/>
  <c r="BH28" i="2"/>
  <c r="BG50" i="2"/>
  <c r="BF29" i="2"/>
  <c r="AK31" i="2"/>
  <c r="AK46" i="2"/>
  <c r="BH29" i="2"/>
  <c r="BE48" i="2"/>
  <c r="BH49" i="2"/>
  <c r="AK49" i="2"/>
  <c r="BE27" i="2"/>
  <c r="AK34" i="2"/>
  <c r="AK26" i="2"/>
  <c r="BE47" i="2"/>
  <c r="AK29" i="2"/>
  <c r="AU31" i="2"/>
  <c r="BG52" i="2"/>
  <c r="AP45" i="2"/>
  <c r="AP25" i="2"/>
  <c r="BI31" i="2"/>
  <c r="BF48" i="2"/>
  <c r="AK33" i="2"/>
  <c r="AK50" i="2"/>
  <c r="BH50" i="2"/>
  <c r="BG48" i="2"/>
  <c r="AK35" i="2"/>
  <c r="AK52" i="2"/>
  <c r="BI51" i="2"/>
  <c r="BI47" i="2"/>
  <c r="BH35" i="2"/>
  <c r="BE51" i="2"/>
  <c r="BG29" i="2"/>
  <c r="BF52" i="2"/>
  <c r="BF32" i="2"/>
  <c r="BE26" i="2"/>
  <c r="BF28" i="2"/>
  <c r="BG31" i="2"/>
  <c r="BH46" i="2"/>
  <c r="AK27" i="2"/>
  <c r="AK51" i="2"/>
  <c r="AK30" i="2"/>
  <c r="BH34" i="2"/>
  <c r="BH25" i="2"/>
  <c r="AK47" i="2"/>
  <c r="BG47" i="2"/>
  <c r="BG30" i="2"/>
  <c r="BG28" i="2"/>
  <c r="BJ27" i="2"/>
  <c r="BG27" i="2"/>
  <c r="AZ26" i="2"/>
  <c r="AZ35" i="2"/>
  <c r="AZ45" i="2"/>
  <c r="AZ25" i="2"/>
  <c r="AZ50" i="2"/>
  <c r="BG51" i="2"/>
  <c r="BG35" i="2"/>
  <c r="AZ52" i="2"/>
  <c r="BE52" i="2"/>
  <c r="BE35" i="2"/>
  <c r="AU34" i="2"/>
  <c r="AU35" i="2"/>
  <c r="BF34" i="2"/>
  <c r="BF35" i="2"/>
  <c r="AP52" i="2"/>
  <c r="AP35" i="2"/>
  <c r="BG34" i="2"/>
  <c r="AU50" i="2"/>
  <c r="BF51" i="2"/>
  <c r="AP34" i="2"/>
  <c r="AZ33" i="2"/>
  <c r="AZ34" i="2"/>
  <c r="AP27" i="2"/>
  <c r="AU51" i="2"/>
  <c r="AU25" i="2"/>
  <c r="AZ51" i="2"/>
  <c r="AZ48" i="2"/>
  <c r="AZ31" i="2"/>
  <c r="AU49" i="2"/>
  <c r="AU32" i="2"/>
  <c r="AP32" i="2"/>
  <c r="AP49" i="2"/>
  <c r="AP30" i="2"/>
  <c r="AP47" i="2"/>
  <c r="AP46" i="2"/>
  <c r="AP29" i="2"/>
  <c r="BJ31" i="2"/>
  <c r="AZ32" i="2"/>
  <c r="AP48" i="2"/>
  <c r="AP31" i="2"/>
  <c r="BE29" i="2"/>
  <c r="BE46" i="2"/>
  <c r="BJ30" i="2"/>
  <c r="BJ47" i="2"/>
  <c r="BJ46" i="2"/>
  <c r="BE50" i="2"/>
  <c r="AU30" i="2"/>
  <c r="AZ27" i="2"/>
  <c r="AZ28" i="2"/>
  <c r="AP51" i="2"/>
  <c r="AP33" i="2"/>
  <c r="BE30" i="2"/>
  <c r="BE25" i="2"/>
  <c r="AU33" i="2"/>
  <c r="AU28" i="2"/>
  <c r="AU45" i="2"/>
  <c r="AP28" i="2"/>
  <c r="BE32" i="2"/>
  <c r="BE49" i="2"/>
  <c r="BJ25" i="2"/>
  <c r="AU46" i="2"/>
  <c r="AU29" i="2"/>
  <c r="AP50" i="2"/>
  <c r="BE33" i="2"/>
  <c r="BJ26" i="2"/>
  <c r="AZ29" i="2"/>
  <c r="AZ46" i="2"/>
  <c r="AZ30" i="2"/>
  <c r="BJ39" i="2" l="1"/>
  <c r="BJ40" i="2"/>
  <c r="BJ52" i="2"/>
  <c r="BJ56" i="2"/>
  <c r="BJ37" i="2"/>
  <c r="BJ34" i="2"/>
  <c r="BJ51" i="2"/>
  <c r="BJ54" i="2"/>
  <c r="BJ53" i="2"/>
  <c r="BJ35" i="2"/>
  <c r="BJ36" i="2"/>
  <c r="BJ45" i="2"/>
  <c r="BJ49" i="2"/>
  <c r="BJ50" i="2"/>
  <c r="BJ33" i="2"/>
  <c r="BJ48" i="2"/>
  <c r="BJ28" i="2"/>
</calcChain>
</file>

<file path=xl/sharedStrings.xml><?xml version="1.0" encoding="utf-8"?>
<sst xmlns="http://schemas.openxmlformats.org/spreadsheetml/2006/main" count="287" uniqueCount="46">
  <si>
    <t>Clientes Registrados</t>
  </si>
  <si>
    <t>Capacidad Registrada (KW)</t>
  </si>
  <si>
    <t>Clientes Facturados</t>
  </si>
  <si>
    <t>Exportaciones (KWh)</t>
  </si>
  <si>
    <t>Consumo LUMA (KWh)</t>
  </si>
  <si>
    <t>Consumo Neto Facturado (KWh)</t>
  </si>
  <si>
    <t>Acreditado (KWh)</t>
  </si>
  <si>
    <t>Mes/Año</t>
  </si>
  <si>
    <t>Residencial</t>
  </si>
  <si>
    <t>Comercial</t>
  </si>
  <si>
    <t>Industrial</t>
  </si>
  <si>
    <t>Agrícola</t>
  </si>
  <si>
    <t>Total</t>
  </si>
  <si>
    <t>Normalización por Cliente</t>
  </si>
  <si>
    <t>Promedio de Clientes Registrados</t>
  </si>
  <si>
    <t>Capacidad Registrada Promedio (KW)</t>
  </si>
  <si>
    <t>Clientes Promedio Facturados</t>
  </si>
  <si>
    <t>Exportaciones (MWh)</t>
  </si>
  <si>
    <t>Consumo LUMA (MWh)</t>
  </si>
  <si>
    <t>Consumo Neto Facturado (MWh)</t>
  </si>
  <si>
    <t>Acreditado (MWh)</t>
  </si>
  <si>
    <t>Capacidad (KW) por cliente registrado</t>
  </si>
  <si>
    <t>Exportaciones (KWh) por cliente</t>
  </si>
  <si>
    <t>Consumo LUMA (MWh) por cliente</t>
  </si>
  <si>
    <t>Consumo Neto Facturado (MWH) por cliente</t>
  </si>
  <si>
    <t>Acreditado (MWh) por cliente</t>
  </si>
  <si>
    <t>Trimestre</t>
  </si>
  <si>
    <t>julio-sept 2021</t>
  </si>
  <si>
    <t>oct-dic 2021</t>
  </si>
  <si>
    <t>ene-mar 2022</t>
  </si>
  <si>
    <t>abril-junio 2022</t>
  </si>
  <si>
    <t>julio-sept 2022</t>
  </si>
  <si>
    <t>oct-dic 2022</t>
  </si>
  <si>
    <t>ene-mar 2023</t>
  </si>
  <si>
    <t>abril-junio 2023</t>
  </si>
  <si>
    <t>julio-sept 2023</t>
  </si>
  <si>
    <t>oct-dic 2023</t>
  </si>
  <si>
    <t>ene-mar 2024</t>
  </si>
  <si>
    <t>abril-jun 2024</t>
  </si>
  <si>
    <t>julio-sept 2024</t>
  </si>
  <si>
    <t>oct-dic 2024</t>
  </si>
  <si>
    <t>ene-mar 2025</t>
  </si>
  <si>
    <t>abril-jun 2025</t>
  </si>
  <si>
    <t>julio-sept 2025</t>
  </si>
  <si>
    <t>Varianza trimestre anterior (%)</t>
  </si>
  <si>
    <t>Varianza con el mismo trimestre del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</si>
</sst>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yy;@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_(* #,##0.000_);_(* \(#,##0.000\);_(* &quot;-&quot;??_);_(@_)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FF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165" fontId="4" fillId="0" borderId="0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4" fillId="0" borderId="0" xfId="1" applyNumberFormat="1" applyFont="1"/>
    <xf numFmtId="0" fontId="2" fillId="0" borderId="0" xfId="0" applyFont="1"/>
    <xf numFmtId="165" fontId="5" fillId="0" borderId="0" xfId="1" applyNumberFormat="1" applyFont="1" applyFill="1" applyBorder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3" fontId="0" fillId="0" borderId="0" xfId="0" applyNumberFormat="1"/>
    <xf numFmtId="0" fontId="8" fillId="0" borderId="0" xfId="0" applyFont="1"/>
    <xf numFmtId="14" fontId="8" fillId="0" borderId="0" xfId="0" applyNumberFormat="1" applyFont="1"/>
    <xf numFmtId="165" fontId="5" fillId="0" borderId="1" xfId="1" applyNumberFormat="1" applyFont="1" applyFill="1" applyBorder="1" applyAlignment="1">
      <alignment horizontal="right" wrapText="1"/>
    </xf>
    <xf numFmtId="0" fontId="7" fillId="0" borderId="2" xfId="0" applyFont="1" applyBorder="1"/>
    <xf numFmtId="0" fontId="6" fillId="2" borderId="2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Continuous"/>
    </xf>
    <xf numFmtId="0" fontId="6" fillId="4" borderId="2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/>
    </xf>
    <xf numFmtId="164" fontId="7" fillId="0" borderId="4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1" fontId="4" fillId="0" borderId="0" xfId="1" applyNumberFormat="1" applyFont="1" applyFill="1" applyBorder="1" applyAlignment="1">
      <alignment horizontal="right" wrapText="1"/>
    </xf>
    <xf numFmtId="1" fontId="4" fillId="0" borderId="0" xfId="1" applyNumberFormat="1" applyFont="1"/>
    <xf numFmtId="3" fontId="4" fillId="0" borderId="0" xfId="1" applyNumberFormat="1" applyFont="1" applyFill="1"/>
    <xf numFmtId="1" fontId="4" fillId="0" borderId="0" xfId="1" applyNumberFormat="1" applyFont="1" applyFill="1"/>
    <xf numFmtId="0" fontId="9" fillId="3" borderId="0" xfId="0" applyFont="1" applyFill="1" applyAlignment="1">
      <alignment horizontal="centerContinuous"/>
    </xf>
    <xf numFmtId="0" fontId="10" fillId="3" borderId="0" xfId="0" applyFont="1" applyFill="1" applyAlignment="1">
      <alignment horizontal="centerContinuous"/>
    </xf>
    <xf numFmtId="167" fontId="5" fillId="0" borderId="1" xfId="1" applyNumberFormat="1" applyFont="1" applyFill="1" applyBorder="1" applyAlignment="1">
      <alignment horizontal="right" wrapText="1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6" xfId="0" applyFont="1" applyBorder="1"/>
    <xf numFmtId="164" fontId="1" fillId="0" borderId="0" xfId="0" applyNumberFormat="1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165" fontId="1" fillId="0" borderId="0" xfId="1" applyNumberFormat="1" applyFont="1" applyFill="1" applyBorder="1" applyAlignment="1">
      <alignment horizontal="right" wrapText="1"/>
    </xf>
    <xf numFmtId="167" fontId="1" fillId="0" borderId="0" xfId="1" applyNumberFormat="1" applyFont="1" applyFill="1" applyBorder="1" applyAlignment="1">
      <alignment horizontal="right" wrapText="1"/>
    </xf>
    <xf numFmtId="167" fontId="1" fillId="0" borderId="1" xfId="1" applyNumberFormat="1" applyFont="1" applyFill="1" applyBorder="1" applyAlignment="1">
      <alignment horizontal="right" wrapText="1"/>
    </xf>
    <xf numFmtId="4" fontId="1" fillId="0" borderId="0" xfId="1" applyNumberFormat="1" applyFont="1"/>
    <xf numFmtId="4" fontId="1" fillId="0" borderId="1" xfId="1" applyNumberFormat="1" applyFont="1" applyBorder="1"/>
    <xf numFmtId="4" fontId="1" fillId="0" borderId="0" xfId="1" applyNumberFormat="1" applyFont="1" applyAlignment="1">
      <alignment horizontal="right"/>
    </xf>
    <xf numFmtId="4" fontId="1" fillId="0" borderId="1" xfId="1" applyNumberFormat="1" applyFont="1" applyBorder="1" applyAlignment="1">
      <alignment horizontal="right"/>
    </xf>
    <xf numFmtId="166" fontId="1" fillId="0" borderId="0" xfId="0" applyNumberFormat="1" applyFont="1"/>
    <xf numFmtId="167" fontId="1" fillId="0" borderId="7" xfId="1" applyNumberFormat="1" applyFont="1" applyFill="1" applyBorder="1" applyAlignment="1">
      <alignment horizontal="right" wrapText="1"/>
    </xf>
    <xf numFmtId="3" fontId="4" fillId="0" borderId="0" xfId="1" applyNumberFormat="1" applyFont="1" applyAlignment="1">
      <alignment wrapText="1"/>
    </xf>
    <xf numFmtId="3" fontId="4" fillId="0" borderId="0" xfId="1" applyNumberFormat="1" applyFont="1" applyFill="1" applyAlignment="1">
      <alignment wrapText="1"/>
    </xf>
    <xf numFmtId="167" fontId="5" fillId="0" borderId="0" xfId="1" applyNumberFormat="1" applyFont="1" applyFill="1" applyBorder="1" applyAlignment="1">
      <alignment horizontal="right" wrapText="1"/>
    </xf>
    <xf numFmtId="4" fontId="1" fillId="0" borderId="0" xfId="1" applyNumberFormat="1" applyFont="1" applyBorder="1"/>
    <xf numFmtId="14" fontId="1" fillId="0" borderId="0" xfId="0" applyNumberFormat="1" applyFont="1"/>
    <xf numFmtId="3" fontId="4" fillId="0" borderId="0" xfId="1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168" fontId="1" fillId="0" borderId="0" xfId="0" applyNumberFormat="1" applyFont="1"/>
    <xf numFmtId="169" fontId="1" fillId="0" borderId="0" xfId="0" applyNumberFormat="1" applyFont="1"/>
    <xf numFmtId="165" fontId="4" fillId="0" borderId="0" xfId="1" applyNumberFormat="1" applyFont="1"/>
    <xf numFmtId="165" fontId="4" fillId="0" borderId="0" xfId="1" applyNumberFormat="1" applyFont="1" applyAlignment="1">
      <alignment wrapText="1"/>
    </xf>
    <xf numFmtId="165" fontId="4" fillId="0" borderId="0" xfId="1" applyNumberFormat="1" applyFont="1" applyFill="1" applyAlignment="1">
      <alignment wrapText="1"/>
    </xf>
    <xf numFmtId="165" fontId="4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Residencial (MWh</a:t>
            </a:r>
            <a:r>
              <a:rPr lang="en-US" sz="1600" b="1" baseline="0"/>
              <a:t>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619450117460952E-2"/>
          <c:y val="0.15239481934026317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510910462084014E-3"/>
                  <c:y val="0.12366744760994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73-4081-9CCB-C97308EB2A95}"/>
                </c:ext>
              </c:extLst>
            </c:dLbl>
            <c:dLbl>
              <c:idx val="1"/>
              <c:layout>
                <c:manualLayout>
                  <c:x val="-8.3510910462084309E-3"/>
                  <c:y val="0.11542707129077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73-4081-9CCB-C97308EB2A95}"/>
                </c:ext>
              </c:extLst>
            </c:dLbl>
            <c:dLbl>
              <c:idx val="2"/>
              <c:layout>
                <c:manualLayout>
                  <c:x val="-7.3072046654323597E-3"/>
                  <c:y val="0.11542707129077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73-4081-9CCB-C97308EB2A95}"/>
                </c:ext>
              </c:extLst>
            </c:dLbl>
            <c:dLbl>
              <c:idx val="4"/>
              <c:layout>
                <c:manualLayout>
                  <c:x val="-3.1316591423281542E-3"/>
                  <c:y val="0.201951022642056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73-4081-9CCB-C97308EB2A95}"/>
                </c:ext>
              </c:extLst>
            </c:dLbl>
            <c:dLbl>
              <c:idx val="5"/>
              <c:layout>
                <c:manualLayout>
                  <c:x val="-1.0438863807760515E-3"/>
                  <c:y val="0.195770740402678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73-4081-9CCB-C97308EB2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Quarterly!$AG$4:$AG$20</c:f>
              <c:numCache>
                <c:formatCode>_(* #,##0_);_(* \(#,##0\);_(* "-"??_);_(@_)</c:formatCode>
                <c:ptCount val="17"/>
                <c:pt idx="0">
                  <c:v>35662.669000000002</c:v>
                </c:pt>
                <c:pt idx="1">
                  <c:v>36323.411</c:v>
                </c:pt>
                <c:pt idx="2">
                  <c:v>34267.262999999999</c:v>
                </c:pt>
                <c:pt idx="3">
                  <c:v>47277.197999999997</c:v>
                </c:pt>
                <c:pt idx="4">
                  <c:v>56264.400999999998</c:v>
                </c:pt>
                <c:pt idx="5">
                  <c:v>55987.688000000002</c:v>
                </c:pt>
                <c:pt idx="6">
                  <c:v>61240.769</c:v>
                </c:pt>
                <c:pt idx="7">
                  <c:v>92565.606</c:v>
                </c:pt>
                <c:pt idx="8">
                  <c:v>96870.644</c:v>
                </c:pt>
                <c:pt idx="9">
                  <c:v>102428.539</c:v>
                </c:pt>
                <c:pt idx="10">
                  <c:v>99149.172000000006</c:v>
                </c:pt>
                <c:pt idx="11">
                  <c:v>129871.427</c:v>
                </c:pt>
                <c:pt idx="12">
                  <c:v>134770.076</c:v>
                </c:pt>
                <c:pt idx="13">
                  <c:v>132422.92199999999</c:v>
                </c:pt>
                <c:pt idx="14">
                  <c:v>131548.758</c:v>
                </c:pt>
                <c:pt idx="15">
                  <c:v>160934.666</c:v>
                </c:pt>
                <c:pt idx="16">
                  <c:v>180912.761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8D73-4081-9CCB-C97308EB2A95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3949774269844622E-3"/>
                  <c:y val="0.138088106168489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73-4081-9CCB-C97308EB2A95}"/>
                </c:ext>
              </c:extLst>
            </c:dLbl>
            <c:dLbl>
              <c:idx val="1"/>
              <c:layout>
                <c:manualLayout>
                  <c:x val="5.2194319038802572E-3"/>
                  <c:y val="0.142208294328074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73-4081-9CCB-C97308EB2A95}"/>
                </c:ext>
              </c:extLst>
            </c:dLbl>
            <c:dLbl>
              <c:idx val="6"/>
              <c:layout>
                <c:manualLayout>
                  <c:x val="-2.087772761552256E-3"/>
                  <c:y val="0.15662895288662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73-4081-9CCB-C97308EB2A95}"/>
                </c:ext>
              </c:extLst>
            </c:dLbl>
            <c:dLbl>
              <c:idx val="7"/>
              <c:layout>
                <c:manualLayout>
                  <c:x val="-2.087772761552103E-3"/>
                  <c:y val="0.176900278631779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73-4081-9CCB-C97308EB2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Quarterly!$R$4:$R$20</c:f>
              <c:numCache>
                <c:formatCode>_(* #,##0_);_(* \(#,##0\);_(* "-"??_);_(@_)</c:formatCode>
                <c:ptCount val="17"/>
                <c:pt idx="0">
                  <c:v>37439.690788999898</c:v>
                </c:pt>
                <c:pt idx="1">
                  <c:v>39478.115047999796</c:v>
                </c:pt>
                <c:pt idx="2">
                  <c:v>44386.182500999799</c:v>
                </c:pt>
                <c:pt idx="3">
                  <c:v>63229.901950999796</c:v>
                </c:pt>
                <c:pt idx="4">
                  <c:v>63559.756418999794</c:v>
                </c:pt>
                <c:pt idx="5">
                  <c:v>66293.984034999798</c:v>
                </c:pt>
                <c:pt idx="6">
                  <c:v>90618.231168999904</c:v>
                </c:pt>
                <c:pt idx="7">
                  <c:v>126227.8446999999</c:v>
                </c:pt>
                <c:pt idx="8">
                  <c:v>110145.57432099989</c:v>
                </c:pt>
                <c:pt idx="9">
                  <c:v>114054.87282799989</c:v>
                </c:pt>
                <c:pt idx="10">
                  <c:v>128828.5028689999</c:v>
                </c:pt>
                <c:pt idx="11">
                  <c:v>159321.19069699998</c:v>
                </c:pt>
                <c:pt idx="12">
                  <c:v>155989.4747859998</c:v>
                </c:pt>
                <c:pt idx="13">
                  <c:v>148525.22645299989</c:v>
                </c:pt>
                <c:pt idx="14">
                  <c:v>179255.29073199979</c:v>
                </c:pt>
                <c:pt idx="15">
                  <c:v>220974.03862299959</c:v>
                </c:pt>
                <c:pt idx="16">
                  <c:v>220465.50902100009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8D73-4081-9CCB-C97308EB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Quarterly!$AB$4:$AB$20</c:f>
              <c:numCache>
                <c:formatCode>_(* #,##0_);_(* \(#,##0\);_(* "-"??_);_(@_)</c:formatCode>
                <c:ptCount val="17"/>
                <c:pt idx="0">
                  <c:v>23783.578000000001</c:v>
                </c:pt>
                <c:pt idx="1">
                  <c:v>25480.553</c:v>
                </c:pt>
                <c:pt idx="2">
                  <c:v>17408.719000000001</c:v>
                </c:pt>
                <c:pt idx="3">
                  <c:v>18285.524000000001</c:v>
                </c:pt>
                <c:pt idx="4">
                  <c:v>32276.865000000002</c:v>
                </c:pt>
                <c:pt idx="5">
                  <c:v>32580.948</c:v>
                </c:pt>
                <c:pt idx="6">
                  <c:v>19731.723000000002</c:v>
                </c:pt>
                <c:pt idx="7">
                  <c:v>25811.589</c:v>
                </c:pt>
                <c:pt idx="8">
                  <c:v>72783.91</c:v>
                </c:pt>
                <c:pt idx="9">
                  <c:v>73286.218999999997</c:v>
                </c:pt>
                <c:pt idx="10">
                  <c:v>41293.258000000002</c:v>
                </c:pt>
                <c:pt idx="11">
                  <c:v>52170.798999999999</c:v>
                </c:pt>
                <c:pt idx="12">
                  <c:v>96568.991999999998</c:v>
                </c:pt>
                <c:pt idx="13">
                  <c:v>93558.820999999996</c:v>
                </c:pt>
                <c:pt idx="14">
                  <c:v>53205.839</c:v>
                </c:pt>
                <c:pt idx="15">
                  <c:v>47407.932999999997</c:v>
                </c:pt>
                <c:pt idx="16">
                  <c:v>95299.96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8D73-4081-9CCB-C97308EB2A95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Quarterly!$W$4:$W$20</c:f>
              <c:numCache>
                <c:formatCode>_(* #,##0_);_(* \(#,##0\);_(* "-"??_);_(@_)</c:formatCode>
                <c:ptCount val="17"/>
                <c:pt idx="0">
                  <c:v>59446.247000000003</c:v>
                </c:pt>
                <c:pt idx="1">
                  <c:v>61803.964</c:v>
                </c:pt>
                <c:pt idx="2">
                  <c:v>51675.982000000004</c:v>
                </c:pt>
                <c:pt idx="3">
                  <c:v>65562.721999999994</c:v>
                </c:pt>
                <c:pt idx="4">
                  <c:v>88541.266000000003</c:v>
                </c:pt>
                <c:pt idx="5">
                  <c:v>88568.635999999999</c:v>
                </c:pt>
                <c:pt idx="6">
                  <c:v>80972.491999999998</c:v>
                </c:pt>
                <c:pt idx="7">
                  <c:v>118377.19500000001</c:v>
                </c:pt>
                <c:pt idx="8">
                  <c:v>169654.554</c:v>
                </c:pt>
                <c:pt idx="9">
                  <c:v>175714.758</c:v>
                </c:pt>
                <c:pt idx="10">
                  <c:v>140442.43</c:v>
                </c:pt>
                <c:pt idx="11">
                  <c:v>182042.226</c:v>
                </c:pt>
                <c:pt idx="12">
                  <c:v>231339.068</c:v>
                </c:pt>
                <c:pt idx="13">
                  <c:v>225981.74299999999</c:v>
                </c:pt>
                <c:pt idx="14">
                  <c:v>184754.59700000001</c:v>
                </c:pt>
                <c:pt idx="15">
                  <c:v>208342.59899999999</c:v>
                </c:pt>
                <c:pt idx="16">
                  <c:v>276212.72100000002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8D73-4081-9CCB-C97308EB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Comercial (MWh</a:t>
            </a:r>
            <a:r>
              <a:rPr lang="en-US" sz="1600" b="1" baseline="0"/>
              <a:t>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Quarterly!$AH$4:$AH$20</c:f>
              <c:numCache>
                <c:formatCode>_(* #,##0_);_(* \(#,##0\);_(* "-"??_);_(@_)</c:formatCode>
                <c:ptCount val="17"/>
                <c:pt idx="0">
                  <c:v>10397.403</c:v>
                </c:pt>
                <c:pt idx="1">
                  <c:v>9061.5059999999994</c:v>
                </c:pt>
                <c:pt idx="2">
                  <c:v>8944.1370000000006</c:v>
                </c:pt>
                <c:pt idx="3">
                  <c:v>9093.5889999999999</c:v>
                </c:pt>
                <c:pt idx="4">
                  <c:v>8151.4009999999998</c:v>
                </c:pt>
                <c:pt idx="5">
                  <c:v>7033.2049999999999</c:v>
                </c:pt>
                <c:pt idx="6">
                  <c:v>7589.6040000000003</c:v>
                </c:pt>
                <c:pt idx="7">
                  <c:v>9412.1540000000005</c:v>
                </c:pt>
                <c:pt idx="8">
                  <c:v>8366.1380000000008</c:v>
                </c:pt>
                <c:pt idx="9">
                  <c:v>8069.2690000000002</c:v>
                </c:pt>
                <c:pt idx="10">
                  <c:v>8871.4879999999994</c:v>
                </c:pt>
                <c:pt idx="11">
                  <c:v>10308.583000000001</c:v>
                </c:pt>
                <c:pt idx="12">
                  <c:v>10054.716</c:v>
                </c:pt>
                <c:pt idx="13">
                  <c:v>9194.6389999999992</c:v>
                </c:pt>
                <c:pt idx="14">
                  <c:v>9946.4110000000001</c:v>
                </c:pt>
                <c:pt idx="15">
                  <c:v>11572.385</c:v>
                </c:pt>
                <c:pt idx="16">
                  <c:v>11347.84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278A-4E4D-83D4-85E0A0332FC2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0300470398962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8A-4E4D-83D4-85E0A0332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Quarterly!$S$4:$S$20</c:f>
              <c:numCache>
                <c:formatCode>_(* #,##0_);_(* \(#,##0\);_(* "-"??_);_(@_)</c:formatCode>
                <c:ptCount val="17"/>
                <c:pt idx="0">
                  <c:v>7317.2541719999899</c:v>
                </c:pt>
                <c:pt idx="1">
                  <c:v>6676.6207419999891</c:v>
                </c:pt>
                <c:pt idx="2">
                  <c:v>6829.5132939999703</c:v>
                </c:pt>
                <c:pt idx="3">
                  <c:v>9540.2332779999997</c:v>
                </c:pt>
                <c:pt idx="4">
                  <c:v>6649.4179999999997</c:v>
                </c:pt>
                <c:pt idx="5">
                  <c:v>8366.0037059999795</c:v>
                </c:pt>
                <c:pt idx="6">
                  <c:v>6808.7246399999995</c:v>
                </c:pt>
                <c:pt idx="7">
                  <c:v>9948.0880660000003</c:v>
                </c:pt>
                <c:pt idx="8">
                  <c:v>14202.259</c:v>
                </c:pt>
                <c:pt idx="9">
                  <c:v>7139.9374539999999</c:v>
                </c:pt>
                <c:pt idx="10">
                  <c:v>8496.6751909999784</c:v>
                </c:pt>
                <c:pt idx="11">
                  <c:v>9777.94475099999</c:v>
                </c:pt>
                <c:pt idx="12">
                  <c:v>9368.2217139999902</c:v>
                </c:pt>
                <c:pt idx="13">
                  <c:v>8020.5245209999903</c:v>
                </c:pt>
                <c:pt idx="14">
                  <c:v>9709.108772999989</c:v>
                </c:pt>
                <c:pt idx="15">
                  <c:v>11506.798150000001</c:v>
                </c:pt>
                <c:pt idx="16">
                  <c:v>20127.962013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278A-4E4D-83D4-85E0A033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Quarterly!$AC$4:$AC$20</c:f>
              <c:numCache>
                <c:formatCode>_(* #,##0_);_(* \(#,##0\);_(* "-"??_);_(@_)</c:formatCode>
                <c:ptCount val="17"/>
                <c:pt idx="0">
                  <c:v>24555.093000000001</c:v>
                </c:pt>
                <c:pt idx="1">
                  <c:v>28821.954000000002</c:v>
                </c:pt>
                <c:pt idx="2">
                  <c:v>24660.738000000001</c:v>
                </c:pt>
                <c:pt idx="3">
                  <c:v>26299.848999999998</c:v>
                </c:pt>
                <c:pt idx="4">
                  <c:v>30236.982</c:v>
                </c:pt>
                <c:pt idx="5">
                  <c:v>30519.204000000002</c:v>
                </c:pt>
                <c:pt idx="6">
                  <c:v>29324.185000000001</c:v>
                </c:pt>
                <c:pt idx="7">
                  <c:v>33207.625</c:v>
                </c:pt>
                <c:pt idx="8">
                  <c:v>40334.071000000004</c:v>
                </c:pt>
                <c:pt idx="9">
                  <c:v>44616.53</c:v>
                </c:pt>
                <c:pt idx="10">
                  <c:v>37685.826999999997</c:v>
                </c:pt>
                <c:pt idx="11">
                  <c:v>41592.673000000003</c:v>
                </c:pt>
                <c:pt idx="12">
                  <c:v>50308.53</c:v>
                </c:pt>
                <c:pt idx="13">
                  <c:v>53889.58</c:v>
                </c:pt>
                <c:pt idx="14">
                  <c:v>46362.406000000003</c:v>
                </c:pt>
                <c:pt idx="15">
                  <c:v>46075.911</c:v>
                </c:pt>
                <c:pt idx="16">
                  <c:v>51213.13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278A-4E4D-83D4-85E0A0332FC2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Quarterly!$X$4:$X$20</c:f>
              <c:numCache>
                <c:formatCode>_(* #,##0_);_(* \(#,##0\);_(* "-"??_);_(@_)</c:formatCode>
                <c:ptCount val="17"/>
                <c:pt idx="0">
                  <c:v>34952.495999999999</c:v>
                </c:pt>
                <c:pt idx="1">
                  <c:v>37883.46</c:v>
                </c:pt>
                <c:pt idx="2">
                  <c:v>33604.875</c:v>
                </c:pt>
                <c:pt idx="3">
                  <c:v>35393.438000000002</c:v>
                </c:pt>
                <c:pt idx="4">
                  <c:v>38388.383000000002</c:v>
                </c:pt>
                <c:pt idx="5">
                  <c:v>37552.409</c:v>
                </c:pt>
                <c:pt idx="6">
                  <c:v>36913.788999999997</c:v>
                </c:pt>
                <c:pt idx="7">
                  <c:v>42619.779000000002</c:v>
                </c:pt>
                <c:pt idx="8">
                  <c:v>48700.209000000003</c:v>
                </c:pt>
                <c:pt idx="9">
                  <c:v>52685.798999999999</c:v>
                </c:pt>
                <c:pt idx="10">
                  <c:v>46557.315000000002</c:v>
                </c:pt>
                <c:pt idx="11">
                  <c:v>51901.256000000001</c:v>
                </c:pt>
                <c:pt idx="12">
                  <c:v>60363.245999999999</c:v>
                </c:pt>
                <c:pt idx="13">
                  <c:v>63084.218999999997</c:v>
                </c:pt>
                <c:pt idx="14">
                  <c:v>56308.817000000003</c:v>
                </c:pt>
                <c:pt idx="15">
                  <c:v>57648.296000000002</c:v>
                </c:pt>
                <c:pt idx="16">
                  <c:v>62560.97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278A-4E4D-83D4-85E0A033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Industrial (MWh)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Quarterly!$AI$4:$AI$20</c:f>
              <c:numCache>
                <c:formatCode>_(* #,##0_);_(* \(#,##0\);_(* "-"??_);_(@_)</c:formatCode>
                <c:ptCount val="17"/>
                <c:pt idx="0">
                  <c:v>626.21799999999996</c:v>
                </c:pt>
                <c:pt idx="1">
                  <c:v>1979.1510000000001</c:v>
                </c:pt>
                <c:pt idx="2">
                  <c:v>670.83600000000001</c:v>
                </c:pt>
                <c:pt idx="3">
                  <c:v>862.13499999999999</c:v>
                </c:pt>
                <c:pt idx="4">
                  <c:v>621.88099999999997</c:v>
                </c:pt>
                <c:pt idx="5">
                  <c:v>511.16899999999998</c:v>
                </c:pt>
                <c:pt idx="6">
                  <c:v>553.20399999999995</c:v>
                </c:pt>
                <c:pt idx="7">
                  <c:v>622.13400000000001</c:v>
                </c:pt>
                <c:pt idx="8">
                  <c:v>425.87200000000001</c:v>
                </c:pt>
                <c:pt idx="9">
                  <c:v>452.50200000000001</c:v>
                </c:pt>
                <c:pt idx="10">
                  <c:v>420.83699999999999</c:v>
                </c:pt>
                <c:pt idx="11">
                  <c:v>429.19600000000003</c:v>
                </c:pt>
                <c:pt idx="12">
                  <c:v>925.86300000000006</c:v>
                </c:pt>
                <c:pt idx="13">
                  <c:v>1014.328</c:v>
                </c:pt>
                <c:pt idx="14">
                  <c:v>642.80499999999995</c:v>
                </c:pt>
                <c:pt idx="15">
                  <c:v>1360.69</c:v>
                </c:pt>
                <c:pt idx="16">
                  <c:v>1172.5609999999999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5-DB2E-4E1E-901F-1238FDDE223A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Quarterly!$T$4:$T$20</c:f>
              <c:numCache>
                <c:formatCode>_(* #,##0_);_(* \(#,##0\);_(* "-"??_);_(@_)</c:formatCode>
                <c:ptCount val="17"/>
                <c:pt idx="0">
                  <c:v>685.39800000000002</c:v>
                </c:pt>
                <c:pt idx="1">
                  <c:v>786.75139999999999</c:v>
                </c:pt>
                <c:pt idx="2">
                  <c:v>687.11580000000004</c:v>
                </c:pt>
                <c:pt idx="3">
                  <c:v>1137.2750000000001</c:v>
                </c:pt>
                <c:pt idx="4">
                  <c:v>743.26119999999992</c:v>
                </c:pt>
                <c:pt idx="5">
                  <c:v>519.52980000000002</c:v>
                </c:pt>
                <c:pt idx="6">
                  <c:v>562.98400000000004</c:v>
                </c:pt>
                <c:pt idx="7">
                  <c:v>667.67399999999998</c:v>
                </c:pt>
                <c:pt idx="8">
                  <c:v>497.59199999999998</c:v>
                </c:pt>
                <c:pt idx="9">
                  <c:v>436.00199999999995</c:v>
                </c:pt>
                <c:pt idx="10">
                  <c:v>415.33800000000002</c:v>
                </c:pt>
                <c:pt idx="11">
                  <c:v>442.61539999999997</c:v>
                </c:pt>
                <c:pt idx="12">
                  <c:v>947.18700000000001</c:v>
                </c:pt>
                <c:pt idx="13">
                  <c:v>1048.0757999999998</c:v>
                </c:pt>
                <c:pt idx="14">
                  <c:v>654.97839999999985</c:v>
                </c:pt>
                <c:pt idx="15">
                  <c:v>1406.9097999999999</c:v>
                </c:pt>
                <c:pt idx="16">
                  <c:v>1203.9822000000001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6-DB2E-4E1E-901F-1238FDDE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Quarterly!$AD$4:$AD$20</c:f>
              <c:numCache>
                <c:formatCode>_(* #,##0_);_(* \(#,##0\);_(* "-"??_);_(@_)</c:formatCode>
                <c:ptCount val="17"/>
                <c:pt idx="0">
                  <c:v>19425.322</c:v>
                </c:pt>
                <c:pt idx="1">
                  <c:v>18943.434000000001</c:v>
                </c:pt>
                <c:pt idx="2">
                  <c:v>13739.342000000001</c:v>
                </c:pt>
                <c:pt idx="3">
                  <c:v>11860.526</c:v>
                </c:pt>
                <c:pt idx="4">
                  <c:v>16191.484</c:v>
                </c:pt>
                <c:pt idx="5">
                  <c:v>17099.435000000001</c:v>
                </c:pt>
                <c:pt idx="6">
                  <c:v>17299.364000000001</c:v>
                </c:pt>
                <c:pt idx="7">
                  <c:v>18956.77</c:v>
                </c:pt>
                <c:pt idx="8">
                  <c:v>19795.733</c:v>
                </c:pt>
                <c:pt idx="9">
                  <c:v>22314.008999999998</c:v>
                </c:pt>
                <c:pt idx="10">
                  <c:v>13433.800999999999</c:v>
                </c:pt>
                <c:pt idx="11">
                  <c:v>7907.1080000000002</c:v>
                </c:pt>
                <c:pt idx="12">
                  <c:v>9777.4789999999994</c:v>
                </c:pt>
                <c:pt idx="13">
                  <c:v>11011.616</c:v>
                </c:pt>
                <c:pt idx="14">
                  <c:v>10998.852000000001</c:v>
                </c:pt>
                <c:pt idx="15">
                  <c:v>9802.5519999999997</c:v>
                </c:pt>
                <c:pt idx="16">
                  <c:v>10333.662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7-DB2E-4E1E-901F-1238FDDE223A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Quarterly!$Y$4:$Y$20</c:f>
              <c:numCache>
                <c:formatCode>_(* #,##0_);_(* \(#,##0\);_(* "-"??_);_(@_)</c:formatCode>
                <c:ptCount val="17"/>
                <c:pt idx="0">
                  <c:v>20051.54</c:v>
                </c:pt>
                <c:pt idx="1">
                  <c:v>20922.584999999999</c:v>
                </c:pt>
                <c:pt idx="2">
                  <c:v>14410.178</c:v>
                </c:pt>
                <c:pt idx="3">
                  <c:v>12722.661</c:v>
                </c:pt>
                <c:pt idx="4">
                  <c:v>16813.365000000002</c:v>
                </c:pt>
                <c:pt idx="5">
                  <c:v>17610.603999999999</c:v>
                </c:pt>
                <c:pt idx="6">
                  <c:v>17852.567999999999</c:v>
                </c:pt>
                <c:pt idx="7">
                  <c:v>19578.903999999999</c:v>
                </c:pt>
                <c:pt idx="8">
                  <c:v>20221.605</c:v>
                </c:pt>
                <c:pt idx="9">
                  <c:v>22766.510999999999</c:v>
                </c:pt>
                <c:pt idx="10">
                  <c:v>13854.638000000001</c:v>
                </c:pt>
                <c:pt idx="11">
                  <c:v>8336.3040000000001</c:v>
                </c:pt>
                <c:pt idx="12">
                  <c:v>10703.342000000001</c:v>
                </c:pt>
                <c:pt idx="13">
                  <c:v>12025.944</c:v>
                </c:pt>
                <c:pt idx="14">
                  <c:v>11641.656999999999</c:v>
                </c:pt>
                <c:pt idx="15">
                  <c:v>11163.242</c:v>
                </c:pt>
                <c:pt idx="16">
                  <c:v>11506.223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8-DB2E-4E1E-901F-1238FDDE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Agrícola (MWh</a:t>
            </a:r>
            <a:r>
              <a:rPr lang="en-US" sz="1600" b="1" baseline="0"/>
              <a:t>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Quarterly!$AJ$4:$AJ$20</c:f>
              <c:numCache>
                <c:formatCode>_(* #,##0_);_(* \(#,##0\);_(* "-"??_);_(@_)</c:formatCode>
                <c:ptCount val="17"/>
                <c:pt idx="0">
                  <c:v>332.279</c:v>
                </c:pt>
                <c:pt idx="1">
                  <c:v>307.90800000000002</c:v>
                </c:pt>
                <c:pt idx="2">
                  <c:v>300.02600000000001</c:v>
                </c:pt>
                <c:pt idx="3">
                  <c:v>369.28199999999998</c:v>
                </c:pt>
                <c:pt idx="4">
                  <c:v>292.02</c:v>
                </c:pt>
                <c:pt idx="5">
                  <c:v>246.602</c:v>
                </c:pt>
                <c:pt idx="6">
                  <c:v>299.75400000000002</c:v>
                </c:pt>
                <c:pt idx="7">
                  <c:v>327.29899999999998</c:v>
                </c:pt>
                <c:pt idx="8">
                  <c:v>269.04199999999997</c:v>
                </c:pt>
                <c:pt idx="9">
                  <c:v>239.708</c:v>
                </c:pt>
                <c:pt idx="10">
                  <c:v>223.77199999999999</c:v>
                </c:pt>
                <c:pt idx="11">
                  <c:v>267.709</c:v>
                </c:pt>
                <c:pt idx="12">
                  <c:v>238.98099999999999</c:v>
                </c:pt>
                <c:pt idx="13">
                  <c:v>241.48599999999999</c:v>
                </c:pt>
                <c:pt idx="14">
                  <c:v>215.136</c:v>
                </c:pt>
                <c:pt idx="15">
                  <c:v>228.054</c:v>
                </c:pt>
                <c:pt idx="16">
                  <c:v>222.584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50A7-4512-A744-3899899CA9C4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Quarterly!$U$4:$U$20</c:f>
              <c:numCache>
                <c:formatCode>_(* #,##0_);_(* \(#,##0\);_(* "-"??_);_(@_)</c:formatCode>
                <c:ptCount val="17"/>
                <c:pt idx="0">
                  <c:v>249.04900000000001</c:v>
                </c:pt>
                <c:pt idx="1">
                  <c:v>289.19799999999998</c:v>
                </c:pt>
                <c:pt idx="2">
                  <c:v>286.012</c:v>
                </c:pt>
                <c:pt idx="3">
                  <c:v>408.02300000000002</c:v>
                </c:pt>
                <c:pt idx="4">
                  <c:v>324.41500000000002</c:v>
                </c:pt>
                <c:pt idx="5">
                  <c:v>306.459</c:v>
                </c:pt>
                <c:pt idx="6">
                  <c:v>310.49</c:v>
                </c:pt>
                <c:pt idx="7">
                  <c:v>372.86</c:v>
                </c:pt>
                <c:pt idx="8">
                  <c:v>339.774</c:v>
                </c:pt>
                <c:pt idx="9">
                  <c:v>309.77100000000002</c:v>
                </c:pt>
                <c:pt idx="10">
                  <c:v>269.11700000000002</c:v>
                </c:pt>
                <c:pt idx="11">
                  <c:v>317.38299999999998</c:v>
                </c:pt>
                <c:pt idx="12">
                  <c:v>298.56200000000001</c:v>
                </c:pt>
                <c:pt idx="13">
                  <c:v>282.44099999999997</c:v>
                </c:pt>
                <c:pt idx="14">
                  <c:v>267.30799999999999</c:v>
                </c:pt>
                <c:pt idx="15">
                  <c:v>289.05599999999998</c:v>
                </c:pt>
                <c:pt idx="16">
                  <c:v>373.786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50A7-4512-A744-3899899C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Quarterly!$AE$4:$AE$20</c:f>
              <c:numCache>
                <c:formatCode>_(* #,##0_);_(* \(#,##0\);_(* "-"??_);_(@_)</c:formatCode>
                <c:ptCount val="17"/>
                <c:pt idx="0">
                  <c:v>721.03099999999995</c:v>
                </c:pt>
                <c:pt idx="1">
                  <c:v>858.60400000000004</c:v>
                </c:pt>
                <c:pt idx="2">
                  <c:v>907.2</c:v>
                </c:pt>
                <c:pt idx="3">
                  <c:v>875.64499999999998</c:v>
                </c:pt>
                <c:pt idx="4">
                  <c:v>880.06799999999998</c:v>
                </c:pt>
                <c:pt idx="5">
                  <c:v>736.43600000000004</c:v>
                </c:pt>
                <c:pt idx="6">
                  <c:v>877.21799999999996</c:v>
                </c:pt>
                <c:pt idx="7">
                  <c:v>917.495</c:v>
                </c:pt>
                <c:pt idx="8">
                  <c:v>991.77599999999995</c:v>
                </c:pt>
                <c:pt idx="9">
                  <c:v>987.34900000000005</c:v>
                </c:pt>
                <c:pt idx="10">
                  <c:v>1000.914</c:v>
                </c:pt>
                <c:pt idx="11">
                  <c:v>972.37199999999996</c:v>
                </c:pt>
                <c:pt idx="12">
                  <c:v>928.13300000000004</c:v>
                </c:pt>
                <c:pt idx="13">
                  <c:v>913.50699999999995</c:v>
                </c:pt>
                <c:pt idx="14">
                  <c:v>895.60599999999999</c:v>
                </c:pt>
                <c:pt idx="15">
                  <c:v>956.822</c:v>
                </c:pt>
                <c:pt idx="16">
                  <c:v>935.75699999999995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50A7-4512-A744-3899899CA9C4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Quarterly!$Z$4:$Z$20</c:f>
              <c:numCache>
                <c:formatCode>_(* #,##0_);_(* \(#,##0\);_(* "-"??_);_(@_)</c:formatCode>
                <c:ptCount val="17"/>
                <c:pt idx="0">
                  <c:v>1053.31</c:v>
                </c:pt>
                <c:pt idx="1">
                  <c:v>1166.5119999999999</c:v>
                </c:pt>
                <c:pt idx="2">
                  <c:v>1207.2260000000001</c:v>
                </c:pt>
                <c:pt idx="3">
                  <c:v>1244.9269999999999</c:v>
                </c:pt>
                <c:pt idx="4">
                  <c:v>1172.088</c:v>
                </c:pt>
                <c:pt idx="5">
                  <c:v>983.03800000000001</c:v>
                </c:pt>
                <c:pt idx="6">
                  <c:v>1176.972</c:v>
                </c:pt>
                <c:pt idx="7">
                  <c:v>1244.7940000000001</c:v>
                </c:pt>
                <c:pt idx="8">
                  <c:v>1260.818</c:v>
                </c:pt>
                <c:pt idx="9">
                  <c:v>1227.057</c:v>
                </c:pt>
                <c:pt idx="10">
                  <c:v>1224.6859999999999</c:v>
                </c:pt>
                <c:pt idx="11">
                  <c:v>1240.0809999999999</c:v>
                </c:pt>
                <c:pt idx="12">
                  <c:v>1167.114</c:v>
                </c:pt>
                <c:pt idx="13">
                  <c:v>1154.9929999999999</c:v>
                </c:pt>
                <c:pt idx="14">
                  <c:v>1110.742</c:v>
                </c:pt>
                <c:pt idx="15">
                  <c:v>1184.876</c:v>
                </c:pt>
                <c:pt idx="16">
                  <c:v>1158.3409999999999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50A7-4512-A744-3899899C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Residencial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Quarterly!$BF$4:$BF$20</c:f>
              <c:numCache>
                <c:formatCode>_(* #,##0.0_);_(* \(#,##0.0\);_(* "-"??_);_(@_)</c:formatCode>
                <c:ptCount val="17"/>
                <c:pt idx="0">
                  <c:v>1158.5057606930159</c:v>
                </c:pt>
                <c:pt idx="1">
                  <c:v>1012.790982768556</c:v>
                </c:pt>
                <c:pt idx="2">
                  <c:v>844.93695137587531</c:v>
                </c:pt>
                <c:pt idx="3">
                  <c:v>1041.3326823394664</c:v>
                </c:pt>
                <c:pt idx="4">
                  <c:v>1069.5976363982002</c:v>
                </c:pt>
                <c:pt idx="5">
                  <c:v>904.25234188255058</c:v>
                </c:pt>
                <c:pt idx="6">
                  <c:v>859.591951602942</c:v>
                </c:pt>
                <c:pt idx="7">
                  <c:v>1162.1155935352656</c:v>
                </c:pt>
                <c:pt idx="8">
                  <c:v>1085.8355172452445</c:v>
                </c:pt>
                <c:pt idx="9">
                  <c:v>1017.9402292377515</c:v>
                </c:pt>
                <c:pt idx="10">
                  <c:v>905.7807106227998</c:v>
                </c:pt>
                <c:pt idx="11">
                  <c:v>1107.563566019285</c:v>
                </c:pt>
                <c:pt idx="12">
                  <c:v>1073.1240789892768</c:v>
                </c:pt>
                <c:pt idx="13">
                  <c:v>975.13436704557455</c:v>
                </c:pt>
                <c:pt idx="14">
                  <c:v>903.52938186696815</c:v>
                </c:pt>
                <c:pt idx="15">
                  <c:v>1031.7382936711456</c:v>
                </c:pt>
                <c:pt idx="16">
                  <c:v>1125.2589716849498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5-3B62-4C54-88AF-4241C5D1EF44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Quarterly!$AQ$4:$AQ$20</c:f>
              <c:numCache>
                <c:formatCode>_(* #,##0.0_);_(* \(#,##0.0\);_(* "-"??_);_(@_)</c:formatCode>
                <c:ptCount val="17"/>
                <c:pt idx="0">
                  <c:v>1216.2325107417403</c:v>
                </c:pt>
                <c:pt idx="1">
                  <c:v>1100.7523202409</c:v>
                </c:pt>
                <c:pt idx="2">
                  <c:v>1094.4418212101737</c:v>
                </c:pt>
                <c:pt idx="3">
                  <c:v>1392.7086669285281</c:v>
                </c:pt>
                <c:pt idx="4">
                  <c:v>1208.2838176097798</c:v>
                </c:pt>
                <c:pt idx="5">
                  <c:v>1070.708444263192</c:v>
                </c:pt>
                <c:pt idx="6">
                  <c:v>1271.9419343242926</c:v>
                </c:pt>
                <c:pt idx="7">
                  <c:v>1584.7284213125306</c:v>
                </c:pt>
                <c:pt idx="8">
                  <c:v>1234.6359198883558</c:v>
                </c:pt>
                <c:pt idx="9">
                  <c:v>1133.4833487395226</c:v>
                </c:pt>
                <c:pt idx="10">
                  <c:v>1176.9172704453258</c:v>
                </c:pt>
                <c:pt idx="11">
                  <c:v>1358.715694336737</c:v>
                </c:pt>
                <c:pt idx="12">
                  <c:v>1242.0862733782762</c:v>
                </c:pt>
                <c:pt idx="13">
                  <c:v>1093.7083285894164</c:v>
                </c:pt>
                <c:pt idx="14">
                  <c:v>1231.1968922691574</c:v>
                </c:pt>
                <c:pt idx="15">
                  <c:v>1416.6455445622601</c:v>
                </c:pt>
                <c:pt idx="16">
                  <c:v>1371.2730412254864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A-3B62-4C54-88AF-4241C5D1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Quarterly!$BA$4:$BA$20</c:f>
              <c:numCache>
                <c:formatCode>_(* #,##0.0_);_(* \(#,##0.0\);_(* "-"??_);_(@_)</c:formatCode>
                <c:ptCount val="17"/>
                <c:pt idx="0">
                  <c:v>772.61217108825133</c:v>
                </c:pt>
                <c:pt idx="1">
                  <c:v>710.46395709797946</c:v>
                </c:pt>
                <c:pt idx="2">
                  <c:v>429.25138080678573</c:v>
                </c:pt>
                <c:pt idx="3">
                  <c:v>402.75893158690775</c:v>
                </c:pt>
                <c:pt idx="4">
                  <c:v>613.58972815410937</c:v>
                </c:pt>
                <c:pt idx="5">
                  <c:v>526.21209380450944</c:v>
                </c:pt>
                <c:pt idx="6">
                  <c:v>276.95978608724948</c:v>
                </c:pt>
                <c:pt idx="7">
                  <c:v>324.0517873433825</c:v>
                </c:pt>
                <c:pt idx="8">
                  <c:v>815.84421552912704</c:v>
                </c:pt>
                <c:pt idx="9">
                  <c:v>728.32231424122972</c:v>
                </c:pt>
                <c:pt idx="10">
                  <c:v>377.23599522516048</c:v>
                </c:pt>
                <c:pt idx="11">
                  <c:v>444.92062278267986</c:v>
                </c:pt>
                <c:pt idx="12">
                  <c:v>768.94303004565234</c:v>
                </c:pt>
                <c:pt idx="13">
                  <c:v>688.94735382266526</c:v>
                </c:pt>
                <c:pt idx="14">
                  <c:v>365.4389410760034</c:v>
                </c:pt>
                <c:pt idx="15">
                  <c:v>303.92817853113138</c:v>
                </c:pt>
                <c:pt idx="16">
                  <c:v>592.75605766260367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B-3B62-4C54-88AF-4241C5D1EF44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Quarterly!$AV$4:$AV$20</c:f>
              <c:numCache>
                <c:formatCode>_(* #,##0.0_);_(* \(#,##0.0\);_(* "-"??_);_(@_)</c:formatCode>
                <c:ptCount val="17"/>
                <c:pt idx="0">
                  <c:v>1931.1179317812671</c:v>
                </c:pt>
                <c:pt idx="1">
                  <c:v>1723.2549398665353</c:v>
                </c:pt>
                <c:pt idx="2">
                  <c:v>1274.188332182661</c:v>
                </c:pt>
                <c:pt idx="3">
                  <c:v>1444.0916139263741</c:v>
                </c:pt>
                <c:pt idx="4">
                  <c:v>1683.1873645523096</c:v>
                </c:pt>
                <c:pt idx="5">
                  <c:v>1430.4644356870599</c:v>
                </c:pt>
                <c:pt idx="6">
                  <c:v>1136.5517376901914</c:v>
                </c:pt>
                <c:pt idx="7">
                  <c:v>1486.1673808786481</c:v>
                </c:pt>
                <c:pt idx="8">
                  <c:v>1901.6797327743716</c:v>
                </c:pt>
                <c:pt idx="9">
                  <c:v>1746.2625434789811</c:v>
                </c:pt>
                <c:pt idx="10">
                  <c:v>1283.0167058479603</c:v>
                </c:pt>
                <c:pt idx="11">
                  <c:v>1552.4841888019646</c:v>
                </c:pt>
                <c:pt idx="12">
                  <c:v>1842.0671090349294</c:v>
                </c:pt>
                <c:pt idx="13">
                  <c:v>1664.0817208682397</c:v>
                </c:pt>
                <c:pt idx="14">
                  <c:v>1268.9683229429716</c:v>
                </c:pt>
                <c:pt idx="15">
                  <c:v>1335.666472202277</c:v>
                </c:pt>
                <c:pt idx="16">
                  <c:v>1718.0150293475533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C-3B62-4C54-88AF-4241C5D1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Comercial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Quarterly!$BG$4:$BG$20</c:f>
              <c:numCache>
                <c:formatCode>_(* #,##0.0_);_(* \(#,##0.0\);_(* "-"??_);_(@_)</c:formatCode>
                <c:ptCount val="17"/>
                <c:pt idx="0">
                  <c:v>10124.053554040896</c:v>
                </c:pt>
                <c:pt idx="1">
                  <c:v>7941.7230499561783</c:v>
                </c:pt>
                <c:pt idx="2">
                  <c:v>7345.3082398029019</c:v>
                </c:pt>
                <c:pt idx="3">
                  <c:v>7179.1492105263151</c:v>
                </c:pt>
                <c:pt idx="4">
                  <c:v>6080.1101442068621</c:v>
                </c:pt>
                <c:pt idx="5">
                  <c:v>4641.3583369995604</c:v>
                </c:pt>
                <c:pt idx="6">
                  <c:v>4261.4284110050539</c:v>
                </c:pt>
                <c:pt idx="7">
                  <c:v>4671.0441687344919</c:v>
                </c:pt>
                <c:pt idx="8">
                  <c:v>3681.7388880739327</c:v>
                </c:pt>
                <c:pt idx="9">
                  <c:v>3081.4418279022402</c:v>
                </c:pt>
                <c:pt idx="10">
                  <c:v>3083.9471610660489</c:v>
                </c:pt>
                <c:pt idx="11">
                  <c:v>3316.7898970398969</c:v>
                </c:pt>
                <c:pt idx="12">
                  <c:v>2995.1492403932084</c:v>
                </c:pt>
                <c:pt idx="13">
                  <c:v>2598.3343067068577</c:v>
                </c:pt>
                <c:pt idx="14">
                  <c:v>2721.8127337407645</c:v>
                </c:pt>
                <c:pt idx="15">
                  <c:v>3056.3566335064706</c:v>
                </c:pt>
                <c:pt idx="16">
                  <c:v>3034.7227669816366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69B3-4A4E-ABCC-44F68D3002FE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Quarterly!$AR$4:$AR$20</c:f>
              <c:numCache>
                <c:formatCode>_(* #,##0.0_);_(* \(#,##0.0\);_(* "-"??_);_(@_)</c:formatCode>
                <c:ptCount val="17"/>
                <c:pt idx="0">
                  <c:v>7124.8823485881112</c:v>
                </c:pt>
                <c:pt idx="1">
                  <c:v>5851.5519211218134</c:v>
                </c:pt>
                <c:pt idx="2">
                  <c:v>5608.688716671204</c:v>
                </c:pt>
                <c:pt idx="3">
                  <c:v>7531.7631142105256</c:v>
                </c:pt>
                <c:pt idx="4">
                  <c:v>4959.7846842366971</c:v>
                </c:pt>
                <c:pt idx="5">
                  <c:v>5520.8999379674306</c:v>
                </c:pt>
                <c:pt idx="6">
                  <c:v>3822.978461538461</c:v>
                </c:pt>
                <c:pt idx="7">
                  <c:v>4937.016409925558</c:v>
                </c:pt>
                <c:pt idx="8">
                  <c:v>6250.0773067331666</c:v>
                </c:pt>
                <c:pt idx="9">
                  <c:v>2726.5545267311609</c:v>
                </c:pt>
                <c:pt idx="10">
                  <c:v>2953.6530212050911</c:v>
                </c:pt>
                <c:pt idx="11">
                  <c:v>3146.0568696911168</c:v>
                </c:pt>
                <c:pt idx="12">
                  <c:v>2790.6528787607954</c:v>
                </c:pt>
                <c:pt idx="13">
                  <c:v>2266.5385797852273</c:v>
                </c:pt>
                <c:pt idx="14">
                  <c:v>2656.8755193833777</c:v>
                </c:pt>
                <c:pt idx="15">
                  <c:v>3039.0346377321948</c:v>
                </c:pt>
                <c:pt idx="16">
                  <c:v>5382.7675199679079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69B3-4A4E-ABCC-44F68D30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Quarterly!$BB$4:$BB$20</c:f>
              <c:numCache>
                <c:formatCode>_(* #,##0.0_);_(* \(#,##0.0\);_(* "-"??_);_(@_)</c:formatCode>
                <c:ptCount val="17"/>
                <c:pt idx="0">
                  <c:v>23909.535540408961</c:v>
                </c:pt>
                <c:pt idx="1">
                  <c:v>25260.25766871166</c:v>
                </c:pt>
                <c:pt idx="2">
                  <c:v>20252.453873528604</c:v>
                </c:pt>
                <c:pt idx="3">
                  <c:v>20763.038684210525</c:v>
                </c:pt>
                <c:pt idx="4">
                  <c:v>22553.691198408749</c:v>
                </c:pt>
                <c:pt idx="5">
                  <c:v>20140.257809062914</c:v>
                </c:pt>
                <c:pt idx="6">
                  <c:v>16465.011229646265</c:v>
                </c:pt>
                <c:pt idx="7">
                  <c:v>16480.210918114142</c:v>
                </c:pt>
                <c:pt idx="8">
                  <c:v>17750.067918439196</c:v>
                </c:pt>
                <c:pt idx="9">
                  <c:v>17037.880600814664</c:v>
                </c:pt>
                <c:pt idx="10">
                  <c:v>13100.519235225956</c:v>
                </c:pt>
                <c:pt idx="11">
                  <c:v>13382.455920205921</c:v>
                </c:pt>
                <c:pt idx="12">
                  <c:v>14986.15728328865</c:v>
                </c:pt>
                <c:pt idx="13">
                  <c:v>15228.781085154485</c:v>
                </c:pt>
                <c:pt idx="14">
                  <c:v>12686.966888625377</c:v>
                </c:pt>
                <c:pt idx="15">
                  <c:v>12169.005458226955</c:v>
                </c:pt>
                <c:pt idx="16">
                  <c:v>13695.791584952753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69B3-4A4E-ABCC-44F68D3002FE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Quarterly!$AW$4:$AW$20</c:f>
              <c:numCache>
                <c:formatCode>_(* #,##0.0_);_(* \(#,##0.0\);_(* "-"??_);_(@_)</c:formatCode>
                <c:ptCount val="17"/>
                <c:pt idx="0">
                  <c:v>34033.589094449853</c:v>
                </c:pt>
                <c:pt idx="1">
                  <c:v>33201.98071866783</c:v>
                </c:pt>
                <c:pt idx="2">
                  <c:v>27597.762113331504</c:v>
                </c:pt>
                <c:pt idx="3">
                  <c:v>27942.187894736842</c:v>
                </c:pt>
                <c:pt idx="4">
                  <c:v>28633.801342615614</c:v>
                </c:pt>
                <c:pt idx="5">
                  <c:v>24781.616146062472</c:v>
                </c:pt>
                <c:pt idx="6">
                  <c:v>20726.439640651319</c:v>
                </c:pt>
                <c:pt idx="7">
                  <c:v>21151.255086848636</c:v>
                </c:pt>
                <c:pt idx="8">
                  <c:v>21431.80680651313</c:v>
                </c:pt>
                <c:pt idx="9">
                  <c:v>20119.322428716907</c:v>
                </c:pt>
                <c:pt idx="10">
                  <c:v>16184.466396292006</c:v>
                </c:pt>
                <c:pt idx="11">
                  <c:v>16699.245817245817</c:v>
                </c:pt>
                <c:pt idx="12">
                  <c:v>17981.306523681858</c:v>
                </c:pt>
                <c:pt idx="13">
                  <c:v>17827.115391861342</c:v>
                </c:pt>
                <c:pt idx="14">
                  <c:v>15408.779622366141</c:v>
                </c:pt>
                <c:pt idx="15">
                  <c:v>15225.362091733426</c:v>
                </c:pt>
                <c:pt idx="16">
                  <c:v>16730.514351934391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4-69B3-4A4E-ABCC-44F68D30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Industrial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Quarterly!$BH$4:$BH$20</c:f>
              <c:numCache>
                <c:formatCode>_(* #,##0.0_);_(* \(#,##0.0\);_(* "-"??_);_(@_)</c:formatCode>
                <c:ptCount val="17"/>
                <c:pt idx="0">
                  <c:v>33547.392857142855</c:v>
                </c:pt>
                <c:pt idx="1">
                  <c:v>95765.370967741925</c:v>
                </c:pt>
                <c:pt idx="2">
                  <c:v>29595.705882352941</c:v>
                </c:pt>
                <c:pt idx="3">
                  <c:v>38603.059701492537</c:v>
                </c:pt>
                <c:pt idx="4">
                  <c:v>29150.671875</c:v>
                </c:pt>
                <c:pt idx="5">
                  <c:v>22888.164179104479</c:v>
                </c:pt>
                <c:pt idx="6">
                  <c:v>24052.347826086956</c:v>
                </c:pt>
                <c:pt idx="7">
                  <c:v>25221.64864864865</c:v>
                </c:pt>
                <c:pt idx="8">
                  <c:v>17994.591549295772</c:v>
                </c:pt>
                <c:pt idx="9">
                  <c:v>18595.972602739726</c:v>
                </c:pt>
                <c:pt idx="10">
                  <c:v>17534.875</c:v>
                </c:pt>
                <c:pt idx="11">
                  <c:v>17883.166666666668</c:v>
                </c:pt>
                <c:pt idx="12">
                  <c:v>36547.223684210527</c:v>
                </c:pt>
                <c:pt idx="13">
                  <c:v>36662.457831325301</c:v>
                </c:pt>
                <c:pt idx="14">
                  <c:v>23233.915662650597</c:v>
                </c:pt>
                <c:pt idx="15">
                  <c:v>48596.071428571428</c:v>
                </c:pt>
                <c:pt idx="16">
                  <c:v>44527.6329113924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D448-4101-8147-FA1BCF46481A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Quarterly!$AS$4:$AS$20</c:f>
              <c:numCache>
                <c:formatCode>_(* #,##0.0_);_(* \(#,##0.0\);_(* "-"??_);_(@_)</c:formatCode>
                <c:ptCount val="17"/>
                <c:pt idx="0">
                  <c:v>36717.75</c:v>
                </c:pt>
                <c:pt idx="1">
                  <c:v>38068.616129032256</c:v>
                </c:pt>
                <c:pt idx="2">
                  <c:v>30313.932352941178</c:v>
                </c:pt>
                <c:pt idx="3">
                  <c:v>50922.761194029859</c:v>
                </c:pt>
                <c:pt idx="4">
                  <c:v>34840.368749999994</c:v>
                </c:pt>
                <c:pt idx="5">
                  <c:v>23262.528358208958</c:v>
                </c:pt>
                <c:pt idx="6">
                  <c:v>24477.565217391304</c:v>
                </c:pt>
                <c:pt idx="7">
                  <c:v>27067.864864864863</c:v>
                </c:pt>
                <c:pt idx="8">
                  <c:v>21025.014084507042</c:v>
                </c:pt>
                <c:pt idx="9">
                  <c:v>17917.890410958906</c:v>
                </c:pt>
                <c:pt idx="10">
                  <c:v>17305.75</c:v>
                </c:pt>
                <c:pt idx="11">
                  <c:v>18442.308333333334</c:v>
                </c:pt>
                <c:pt idx="12">
                  <c:v>37388.960526315794</c:v>
                </c:pt>
                <c:pt idx="13">
                  <c:v>37882.257831325289</c:v>
                </c:pt>
                <c:pt idx="14">
                  <c:v>23673.918072289151</c:v>
                </c:pt>
                <c:pt idx="15">
                  <c:v>50246.778571428571</c:v>
                </c:pt>
                <c:pt idx="16">
                  <c:v>45720.843037974686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D448-4101-8147-FA1BCF46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Quarterly!$BC$4:$BC$20</c:f>
              <c:numCache>
                <c:formatCode>_(* #,##0.0_);_(* \(#,##0.0\);_(* "-"??_);_(@_)</c:formatCode>
                <c:ptCount val="17"/>
                <c:pt idx="0">
                  <c:v>1040642.2499999999</c:v>
                </c:pt>
                <c:pt idx="1">
                  <c:v>916617.77419354836</c:v>
                </c:pt>
                <c:pt idx="2">
                  <c:v>606147.4411764706</c:v>
                </c:pt>
                <c:pt idx="3">
                  <c:v>531068.32835820899</c:v>
                </c:pt>
                <c:pt idx="4">
                  <c:v>758975.81250000012</c:v>
                </c:pt>
                <c:pt idx="5">
                  <c:v>765646.34328358213</c:v>
                </c:pt>
                <c:pt idx="6">
                  <c:v>752146.2608695653</c:v>
                </c:pt>
                <c:pt idx="7">
                  <c:v>768517.70270270261</c:v>
                </c:pt>
                <c:pt idx="8">
                  <c:v>836439.4225352112</c:v>
                </c:pt>
                <c:pt idx="9">
                  <c:v>917014.06849315064</c:v>
                </c:pt>
                <c:pt idx="10">
                  <c:v>559741.70833333337</c:v>
                </c:pt>
                <c:pt idx="11">
                  <c:v>329462.83333333331</c:v>
                </c:pt>
                <c:pt idx="12">
                  <c:v>385953.11842105264</c:v>
                </c:pt>
                <c:pt idx="13">
                  <c:v>398010.21686746989</c:v>
                </c:pt>
                <c:pt idx="14">
                  <c:v>397548.86746987957</c:v>
                </c:pt>
                <c:pt idx="15">
                  <c:v>350091.1428571429</c:v>
                </c:pt>
                <c:pt idx="16">
                  <c:v>392417.54430379753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D448-4101-8147-FA1BCF46481A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 cap="flat">
                <a:solidFill>
                  <a:srgbClr val="C00000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Quarterly!$AX$4:$AX$20</c:f>
              <c:numCache>
                <c:formatCode>_(* #,##0.0_);_(* \(#,##0.0\);_(* "-"??_);_(@_)</c:formatCode>
                <c:ptCount val="17"/>
                <c:pt idx="0">
                  <c:v>1074189.642857143</c:v>
                </c:pt>
                <c:pt idx="1">
                  <c:v>1012383.1451612903</c:v>
                </c:pt>
                <c:pt idx="2">
                  <c:v>635743.1470588235</c:v>
                </c:pt>
                <c:pt idx="3">
                  <c:v>569671.38805970154</c:v>
                </c:pt>
                <c:pt idx="4">
                  <c:v>788126.48437500012</c:v>
                </c:pt>
                <c:pt idx="5">
                  <c:v>788534.50746268663</c:v>
                </c:pt>
                <c:pt idx="6">
                  <c:v>776198.60869565222</c:v>
                </c:pt>
                <c:pt idx="7">
                  <c:v>793739.35135135124</c:v>
                </c:pt>
                <c:pt idx="8">
                  <c:v>854434.01408450701</c:v>
                </c:pt>
                <c:pt idx="9">
                  <c:v>935610.04109589045</c:v>
                </c:pt>
                <c:pt idx="10">
                  <c:v>577276.58333333337</c:v>
                </c:pt>
                <c:pt idx="11">
                  <c:v>347346</c:v>
                </c:pt>
                <c:pt idx="12">
                  <c:v>422500.3421052632</c:v>
                </c:pt>
                <c:pt idx="13">
                  <c:v>434672.67469879519</c:v>
                </c:pt>
                <c:pt idx="14">
                  <c:v>420782.78313253011</c:v>
                </c:pt>
                <c:pt idx="15">
                  <c:v>398687.21428571426</c:v>
                </c:pt>
                <c:pt idx="16">
                  <c:v>436945.17721518991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D448-4101-8147-FA1BCF46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Agrícola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Quarterly!$BI$4:$BI$20</c:f>
              <c:numCache>
                <c:formatCode>_(* #,##0.0_);_(* \(#,##0.0\);_(* "-"??_);_(@_)</c:formatCode>
                <c:ptCount val="17"/>
                <c:pt idx="0">
                  <c:v>3585.7446043165464</c:v>
                </c:pt>
                <c:pt idx="1">
                  <c:v>2913.9558359621451</c:v>
                </c:pt>
                <c:pt idx="2">
                  <c:v>2662.9526627218934</c:v>
                </c:pt>
                <c:pt idx="3">
                  <c:v>3277.6508875739642</c:v>
                </c:pt>
                <c:pt idx="4">
                  <c:v>2630.8108108108108</c:v>
                </c:pt>
                <c:pt idx="5">
                  <c:v>2156.868804664723</c:v>
                </c:pt>
                <c:pt idx="6">
                  <c:v>2497.9500000000003</c:v>
                </c:pt>
                <c:pt idx="7">
                  <c:v>2765.907042253521</c:v>
                </c:pt>
                <c:pt idx="8">
                  <c:v>2211.3041095890408</c:v>
                </c:pt>
                <c:pt idx="9">
                  <c:v>1964.8196721311474</c:v>
                </c:pt>
                <c:pt idx="10">
                  <c:v>1814.3675675675677</c:v>
                </c:pt>
                <c:pt idx="11">
                  <c:v>2153.1554959785526</c:v>
                </c:pt>
                <c:pt idx="12">
                  <c:v>1932.4609164420483</c:v>
                </c:pt>
                <c:pt idx="13">
                  <c:v>1937.0534759358286</c:v>
                </c:pt>
                <c:pt idx="14">
                  <c:v>1734.9677419354839</c:v>
                </c:pt>
                <c:pt idx="15">
                  <c:v>1814.7533156498673</c:v>
                </c:pt>
                <c:pt idx="16">
                  <c:v>1849.7285318559557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B284-4285-A603-C6BE16C78B67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</c:numLit>
          </c:cat>
          <c:val>
            <c:numRef>
              <c:f>Quarterly!$AT$4:$AT$20</c:f>
              <c:numCache>
                <c:formatCode>_(* #,##0.0_);_(* \(#,##0.0\);_(* "-"??_);_(@_)</c:formatCode>
                <c:ptCount val="17"/>
                <c:pt idx="0">
                  <c:v>2687.5791366906478</c:v>
                </c:pt>
                <c:pt idx="1">
                  <c:v>2736.8895899053623</c:v>
                </c:pt>
                <c:pt idx="2">
                  <c:v>2538.5680473372777</c:v>
                </c:pt>
                <c:pt idx="3">
                  <c:v>3621.5059171597632</c:v>
                </c:pt>
                <c:pt idx="4">
                  <c:v>2922.6576576576576</c:v>
                </c:pt>
                <c:pt idx="5">
                  <c:v>2680.3994169096209</c:v>
                </c:pt>
                <c:pt idx="6">
                  <c:v>2587.416666666667</c:v>
                </c:pt>
                <c:pt idx="7">
                  <c:v>3150.929577464789</c:v>
                </c:pt>
                <c:pt idx="8">
                  <c:v>2792.66301369863</c:v>
                </c:pt>
                <c:pt idx="9">
                  <c:v>2539.1065573770493</c:v>
                </c:pt>
                <c:pt idx="10">
                  <c:v>2182.0297297297298</c:v>
                </c:pt>
                <c:pt idx="11">
                  <c:v>2552.6782841823056</c:v>
                </c:pt>
                <c:pt idx="12">
                  <c:v>2414.2479784366574</c:v>
                </c:pt>
                <c:pt idx="13">
                  <c:v>2265.5695187165775</c:v>
                </c:pt>
                <c:pt idx="14">
                  <c:v>2155.7096774193546</c:v>
                </c:pt>
                <c:pt idx="15">
                  <c:v>2300.1803713527852</c:v>
                </c:pt>
                <c:pt idx="16">
                  <c:v>3106.2548476454299</c:v>
                </c:pt>
              </c:numCache>
            </c:numRef>
          </c:val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B284-4285-A603-C6BE16C78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Quarterly!$BD$4:$BD$20</c:f>
              <c:numCache>
                <c:formatCode>_(* #,##0.0_);_(* \(#,##0.0\);_(* "-"??_);_(@_)</c:formatCode>
                <c:ptCount val="17"/>
                <c:pt idx="0">
                  <c:v>7780.910071942445</c:v>
                </c:pt>
                <c:pt idx="1">
                  <c:v>8125.5899053627763</c:v>
                </c:pt>
                <c:pt idx="2">
                  <c:v>8052.0710059171597</c:v>
                </c:pt>
                <c:pt idx="3">
                  <c:v>7771.997041420118</c:v>
                </c:pt>
                <c:pt idx="4">
                  <c:v>7928.54054054054</c:v>
                </c:pt>
                <c:pt idx="5">
                  <c:v>6441.131195335277</c:v>
                </c:pt>
                <c:pt idx="6">
                  <c:v>7310.15</c:v>
                </c:pt>
                <c:pt idx="7">
                  <c:v>7753.4788732394363</c:v>
                </c:pt>
                <c:pt idx="8">
                  <c:v>8151.5835616438344</c:v>
                </c:pt>
                <c:pt idx="9">
                  <c:v>8093.0245901639355</c:v>
                </c:pt>
                <c:pt idx="10">
                  <c:v>8115.5189189189196</c:v>
                </c:pt>
                <c:pt idx="11">
                  <c:v>7820.6863270777485</c:v>
                </c:pt>
                <c:pt idx="12">
                  <c:v>7505.118598382749</c:v>
                </c:pt>
                <c:pt idx="13">
                  <c:v>7327.596256684491</c:v>
                </c:pt>
                <c:pt idx="14">
                  <c:v>7222.6290322580644</c:v>
                </c:pt>
                <c:pt idx="15">
                  <c:v>7613.9681697612732</c:v>
                </c:pt>
                <c:pt idx="16">
                  <c:v>7776.3739612188365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B284-4285-A603-C6BE16C78B67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rgbClr val="C00000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Quarterly!$B$4:$B$20</c:f>
              <c:strCache>
                <c:ptCount val="17"/>
                <c:pt idx="0">
                  <c:v>julio-sept 2021</c:v>
                </c:pt>
                <c:pt idx="1">
                  <c:v>oct-dic 2021</c:v>
                </c:pt>
                <c:pt idx="2">
                  <c:v>ene-mar 2022</c:v>
                </c:pt>
                <c:pt idx="3">
                  <c:v>abril-junio 2022</c:v>
                </c:pt>
                <c:pt idx="4">
                  <c:v>julio-sept 2022</c:v>
                </c:pt>
                <c:pt idx="5">
                  <c:v>oct-dic 2022</c:v>
                </c:pt>
                <c:pt idx="6">
                  <c:v>ene-mar 2023</c:v>
                </c:pt>
                <c:pt idx="7">
                  <c:v>abril-junio 2023</c:v>
                </c:pt>
                <c:pt idx="8">
                  <c:v>julio-sept 2023</c:v>
                </c:pt>
                <c:pt idx="9">
                  <c:v>oct-dic 2023</c:v>
                </c:pt>
                <c:pt idx="10">
                  <c:v>ene-mar 2024</c:v>
                </c:pt>
                <c:pt idx="11">
                  <c:v>abril-jun 2024</c:v>
                </c:pt>
                <c:pt idx="12">
                  <c:v>julio-sept 2024</c:v>
                </c:pt>
                <c:pt idx="13">
                  <c:v>oct-dic 2024</c:v>
                </c:pt>
                <c:pt idx="14">
                  <c:v>ene-mar 2025</c:v>
                </c:pt>
                <c:pt idx="15">
                  <c:v>abril-jun 2025</c:v>
                </c:pt>
                <c:pt idx="16">
                  <c:v>julio-sept 2025</c:v>
                </c:pt>
              </c:strCache>
            </c:strRef>
          </c:cat>
          <c:val>
            <c:numRef>
              <c:f>Quarterly!$AY$4:$AY$20</c:f>
              <c:numCache>
                <c:formatCode>_(* #,##0.0_);_(* \(#,##0.0\);_(* "-"??_);_(@_)</c:formatCode>
                <c:ptCount val="17"/>
                <c:pt idx="0">
                  <c:v>11366.654676258993</c:v>
                </c:pt>
                <c:pt idx="1">
                  <c:v>11039.545741324921</c:v>
                </c:pt>
                <c:pt idx="2">
                  <c:v>10715.023668639054</c:v>
                </c:pt>
                <c:pt idx="3">
                  <c:v>11049.647928994082</c:v>
                </c:pt>
                <c:pt idx="4">
                  <c:v>10559.351351351352</c:v>
                </c:pt>
                <c:pt idx="5">
                  <c:v>8598</c:v>
                </c:pt>
                <c:pt idx="6">
                  <c:v>9808.1</c:v>
                </c:pt>
                <c:pt idx="7">
                  <c:v>10519.38591549296</c:v>
                </c:pt>
                <c:pt idx="8">
                  <c:v>10362.887671232877</c:v>
                </c:pt>
                <c:pt idx="9">
                  <c:v>10057.844262295082</c:v>
                </c:pt>
                <c:pt idx="10">
                  <c:v>9929.8864864864863</c:v>
                </c:pt>
                <c:pt idx="11">
                  <c:v>9973.8418230563002</c:v>
                </c:pt>
                <c:pt idx="12">
                  <c:v>9437.579514824798</c:v>
                </c:pt>
                <c:pt idx="13">
                  <c:v>9264.6497326203207</c:v>
                </c:pt>
                <c:pt idx="14">
                  <c:v>8957.5967741935492</c:v>
                </c:pt>
                <c:pt idx="15">
                  <c:v>9428.7214854111407</c:v>
                </c:pt>
                <c:pt idx="16">
                  <c:v>9626.1024930747917</c:v>
                </c:pt>
              </c:numCache>
            </c:numRef>
          </c:val>
          <c:smooth val="0"/>
      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B284-4285-A603-C6BE16C78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3="http://schemas.microsoft.com/office/drawing/2017/03/chart" xmlns:c16="http://schemas.microsoft.com/office/drawing/2014/chart" xmlns:c15="http://schemas.microsoft.com/office/drawing/2012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391884</xdr:colOff>
      <xdr:row>1</xdr:row>
      <xdr:rowOff>21765</xdr:rowOff>
    </xdr:from>
    <xdr:to>
      <xdr:col>21</xdr:col>
      <xdr:colOff>334734</xdr:colOff>
      <xdr:row>34</xdr:row>
      <xdr:rowOff>127901</xdr:rowOff>
    </xdr:to>
    <xdr:graphicFrame macro="">
      <xdr:nvGraphicFramePr>
        <xdr:cNvPr id="33" name="Chart 3">
          <a:extLst>
            <a:ext uri="{FF2B5EF4-FFF2-40B4-BE49-F238E27FC236}">
              <a16:creationId xmlns:a16="http://schemas.microsoft.com/office/drawing/2014/main" id="{2FAFE477-C013-4951-9F85-30D617A1D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249461</xdr:colOff>
      <xdr:row>37</xdr:row>
      <xdr:rowOff>77106</xdr:rowOff>
    </xdr:from>
    <xdr:to>
      <xdr:col>21</xdr:col>
      <xdr:colOff>192311</xdr:colOff>
      <xdr:row>71</xdr:row>
      <xdr:rowOff>6349</xdr:rowOff>
    </xdr:to>
    <xdr:graphicFrame macro="">
      <xdr:nvGraphicFramePr>
        <xdr:cNvPr id="26" name="Chart 3">
          <a:extLst>
            <a:ext uri="{FF2B5EF4-FFF2-40B4-BE49-F238E27FC236}">
              <a16:creationId xmlns:a16="http://schemas.microsoft.com/office/drawing/2014/main" id="{1652CEAD-5D9F-4D49-BD68-18C97106A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483961</xdr:colOff>
      <xdr:row>76</xdr:row>
      <xdr:rowOff>103416</xdr:rowOff>
    </xdr:from>
    <xdr:to>
      <xdr:col>20</xdr:col>
      <xdr:colOff>464386</xdr:colOff>
      <xdr:row>109</xdr:row>
      <xdr:rowOff>164472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F4EF3CBB-A384-4D35-8E06-5CC684FFE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391884</xdr:colOff>
      <xdr:row>114</xdr:row>
      <xdr:rowOff>145141</xdr:rowOff>
    </xdr:from>
    <xdr:to>
      <xdr:col>21</xdr:col>
      <xdr:colOff>334734</xdr:colOff>
      <xdr:row>148</xdr:row>
      <xdr:rowOff>74384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602C0497-5324-486A-9D44-234744F72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383264</xdr:colOff>
      <xdr:row>1</xdr:row>
      <xdr:rowOff>75291</xdr:rowOff>
    </xdr:from>
    <xdr:to>
      <xdr:col>42</xdr:col>
      <xdr:colOff>323393</xdr:colOff>
      <xdr:row>34</xdr:row>
      <xdr:rowOff>175531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D514C554-3C17-4A5B-A787-47EF88E25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463548</xdr:colOff>
      <xdr:row>37</xdr:row>
      <xdr:rowOff>93889</xdr:rowOff>
    </xdr:from>
    <xdr:to>
      <xdr:col>42</xdr:col>
      <xdr:colOff>409119</xdr:colOff>
      <xdr:row>71</xdr:row>
      <xdr:rowOff>29482</xdr:rowOff>
    </xdr:to>
    <xdr:graphicFrame macro="">
      <xdr:nvGraphicFramePr>
        <xdr:cNvPr id="24" name="Chart 3">
          <a:extLst>
            <a:ext uri="{FF2B5EF4-FFF2-40B4-BE49-F238E27FC236}">
              <a16:creationId xmlns:a16="http://schemas.microsoft.com/office/drawing/2014/main" id="{848720D6-5E76-4C4C-985B-E5A6D3896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92977</xdr:colOff>
      <xdr:row>76</xdr:row>
      <xdr:rowOff>81642</xdr:rowOff>
    </xdr:from>
    <xdr:to>
      <xdr:col>43</xdr:col>
      <xdr:colOff>38548</xdr:colOff>
      <xdr:row>110</xdr:row>
      <xdr:rowOff>12246</xdr:rowOff>
    </xdr:to>
    <xdr:graphicFrame macro="">
      <xdr:nvGraphicFramePr>
        <xdr:cNvPr id="20" name="Chart 3">
          <a:extLst>
            <a:ext uri="{FF2B5EF4-FFF2-40B4-BE49-F238E27FC236}">
              <a16:creationId xmlns:a16="http://schemas.microsoft.com/office/drawing/2014/main" id="{15DD5164-9F37-493E-9164-1C321307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92977</xdr:colOff>
      <xdr:row>114</xdr:row>
      <xdr:rowOff>145141</xdr:rowOff>
    </xdr:from>
    <xdr:to>
      <xdr:col>43</xdr:col>
      <xdr:colOff>38548</xdr:colOff>
      <xdr:row>148</xdr:row>
      <xdr:rowOff>70302</xdr:rowOff>
    </xdr:to>
    <xdr:graphicFrame macro="">
      <xdr:nvGraphicFramePr>
        <xdr:cNvPr id="32" name="Chart 3">
          <a:extLst>
            <a:ext uri="{FF2B5EF4-FFF2-40B4-BE49-F238E27FC236}">
              <a16:creationId xmlns:a16="http://schemas.microsoft.com/office/drawing/2014/main" id="{544D2082-E9BC-475F-B7D8-D2A5FD10E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UMA Energy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8BE21"/>
      </a:accent1>
      <a:accent2>
        <a:srgbClr val="17214C"/>
      </a:accent2>
      <a:accent3>
        <a:srgbClr val="49B7E9"/>
      </a:accent3>
      <a:accent4>
        <a:srgbClr val="658D1B"/>
      </a:accent4>
      <a:accent5>
        <a:srgbClr val="FFC72C"/>
      </a:accent5>
      <a:accent6>
        <a:srgbClr val="E5E1E6"/>
      </a:accent6>
      <a:hlink>
        <a:srgbClr val="375C2C"/>
      </a:hlink>
      <a:folHlink>
        <a:srgbClr val="DB6B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A14B-FE2E-4CD2-ABF4-B976229C9C65}">
  <dimension ref="A2:AN94"/>
  <sheetViews>
    <sheetView showGridLines="0" zoomScale="85" zoomScaleNormal="85" workbookViewId="0">
      <pane xSplit="2" ySplit="4" topLeftCell="E30" activePane="bottomRight" state="frozen"/>
      <selection pane="topRight" activeCell="C4" sqref="C4"/>
      <selection pane="bottomLeft" activeCell="C4" sqref="C4"/>
      <selection pane="bottomRight" activeCell="G5" sqref="G5:G55"/>
    </sheetView>
  </sheetViews>
  <sheetFormatPr defaultColWidth="8.85546875" defaultRowHeight="15" x14ac:dyDescent="0.2"/>
  <cols>
    <col min="1" max="1" width="8.5703125" style="4" customWidth="1"/>
    <col min="2" max="2" width="17.85546875" style="4" customWidth="1"/>
    <col min="3" max="4" width="18.28515625" style="4" bestFit="1" customWidth="1"/>
    <col min="5" max="5" width="17.5703125" style="4" bestFit="1" customWidth="1"/>
    <col min="6" max="6" width="16.140625" style="4" bestFit="1" customWidth="1"/>
    <col min="7" max="7" width="12.28515625" style="4" bestFit="1" customWidth="1"/>
    <col min="8" max="12" width="13.5703125" style="4" customWidth="1"/>
    <col min="13" max="13" width="22.140625" style="4" bestFit="1" customWidth="1"/>
    <col min="14" max="17" width="13.5703125" style="4" customWidth="1"/>
    <col min="18" max="18" width="20.42578125" style="4" bestFit="1" customWidth="1"/>
    <col min="19" max="19" width="18.28515625" style="4" bestFit="1" customWidth="1"/>
    <col min="20" max="20" width="17" style="4" bestFit="1" customWidth="1"/>
    <col min="21" max="21" width="16.140625" style="4" bestFit="1" customWidth="1"/>
    <col min="22" max="22" width="14.7109375" style="4" bestFit="1" customWidth="1"/>
    <col min="23" max="23" width="20.42578125" style="4" bestFit="1" customWidth="1"/>
    <col min="24" max="24" width="18.28515625" style="4" bestFit="1" customWidth="1"/>
    <col min="25" max="25" width="17.5703125" style="4" bestFit="1" customWidth="1"/>
    <col min="26" max="27" width="16.140625" style="4" bestFit="1" customWidth="1"/>
    <col min="28" max="29" width="18.28515625" style="4" bestFit="1" customWidth="1"/>
    <col min="30" max="30" width="17" style="4" bestFit="1" customWidth="1"/>
    <col min="31" max="31" width="16.140625" style="4" bestFit="1" customWidth="1"/>
    <col min="32" max="32" width="14.7109375" style="4" bestFit="1" customWidth="1"/>
    <col min="33" max="33" width="20.42578125" style="4" bestFit="1" customWidth="1"/>
    <col min="34" max="34" width="17.5703125" style="4" bestFit="1" customWidth="1"/>
    <col min="35" max="35" width="17" style="4" bestFit="1" customWidth="1"/>
    <col min="36" max="36" width="16.140625" style="4" bestFit="1" customWidth="1"/>
    <col min="37" max="37" width="14.7109375" style="4" bestFit="1" customWidth="1"/>
    <col min="38" max="38" width="21.28515625" style="4" customWidth="1"/>
    <col min="39" max="39" width="8.85546875" style="4"/>
    <col min="40" max="40" width="9.5703125" style="4" bestFit="1" customWidth="1"/>
    <col min="41" max="16384" width="8.85546875" style="4"/>
  </cols>
  <sheetData>
    <row r="2" spans="1:37" x14ac:dyDescent="0.2">
      <c r="A2" s="31"/>
      <c r="B2" s="31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15.75" x14ac:dyDescent="0.25">
      <c r="A3" s="31"/>
      <c r="B3" s="11"/>
      <c r="C3" s="12" t="s">
        <v>0</v>
      </c>
      <c r="D3" s="12"/>
      <c r="E3" s="12"/>
      <c r="F3" s="12"/>
      <c r="G3" s="13"/>
      <c r="H3" s="14" t="s">
        <v>1</v>
      </c>
      <c r="I3" s="14"/>
      <c r="J3" s="14"/>
      <c r="K3" s="14"/>
      <c r="L3" s="15"/>
      <c r="M3" s="12" t="s">
        <v>2</v>
      </c>
      <c r="N3" s="12"/>
      <c r="O3" s="12"/>
      <c r="P3" s="12"/>
      <c r="Q3" s="12"/>
      <c r="R3" s="14" t="s">
        <v>3</v>
      </c>
      <c r="S3" s="14"/>
      <c r="T3" s="14"/>
      <c r="U3" s="14"/>
      <c r="V3" s="14"/>
      <c r="W3" s="12" t="s">
        <v>4</v>
      </c>
      <c r="X3" s="12"/>
      <c r="Y3" s="12"/>
      <c r="Z3" s="12"/>
      <c r="AA3" s="12"/>
      <c r="AB3" s="14" t="s">
        <v>5</v>
      </c>
      <c r="AC3" s="14"/>
      <c r="AD3" s="14"/>
      <c r="AE3" s="14"/>
      <c r="AF3" s="15"/>
      <c r="AG3" s="12" t="s">
        <v>6</v>
      </c>
      <c r="AH3" s="12"/>
      <c r="AI3" s="12"/>
      <c r="AJ3" s="12"/>
      <c r="AK3" s="12"/>
    </row>
    <row r="4" spans="1:37" ht="14.1" customHeight="1" thickBot="1" x14ac:dyDescent="0.3">
      <c r="A4" s="31"/>
      <c r="B4" s="16" t="s">
        <v>7</v>
      </c>
      <c r="C4" s="17" t="s">
        <v>8</v>
      </c>
      <c r="D4" s="17" t="s">
        <v>9</v>
      </c>
      <c r="E4" s="17" t="s">
        <v>10</v>
      </c>
      <c r="F4" s="18" t="s">
        <v>11</v>
      </c>
      <c r="G4" s="19" t="s">
        <v>12</v>
      </c>
      <c r="H4" s="20" t="s">
        <v>8</v>
      </c>
      <c r="I4" s="20" t="s">
        <v>9</v>
      </c>
      <c r="J4" s="20" t="s">
        <v>10</v>
      </c>
      <c r="K4" s="21" t="s">
        <v>11</v>
      </c>
      <c r="L4" s="22" t="s">
        <v>12</v>
      </c>
      <c r="M4" s="17" t="s">
        <v>8</v>
      </c>
      <c r="N4" s="17" t="s">
        <v>9</v>
      </c>
      <c r="O4" s="17" t="s">
        <v>10</v>
      </c>
      <c r="P4" s="18" t="s">
        <v>11</v>
      </c>
      <c r="Q4" s="19" t="s">
        <v>12</v>
      </c>
      <c r="R4" s="20" t="s">
        <v>8</v>
      </c>
      <c r="S4" s="20" t="s">
        <v>9</v>
      </c>
      <c r="T4" s="20" t="s">
        <v>10</v>
      </c>
      <c r="U4" s="21" t="s">
        <v>11</v>
      </c>
      <c r="V4" s="22" t="s">
        <v>12</v>
      </c>
      <c r="W4" s="17" t="s">
        <v>8</v>
      </c>
      <c r="X4" s="17" t="s">
        <v>9</v>
      </c>
      <c r="Y4" s="17" t="s">
        <v>10</v>
      </c>
      <c r="Z4" s="18" t="s">
        <v>11</v>
      </c>
      <c r="AA4" s="19" t="s">
        <v>12</v>
      </c>
      <c r="AB4" s="20" t="s">
        <v>8</v>
      </c>
      <c r="AC4" s="20" t="s">
        <v>9</v>
      </c>
      <c r="AD4" s="20" t="s">
        <v>10</v>
      </c>
      <c r="AE4" s="21" t="s">
        <v>11</v>
      </c>
      <c r="AF4" s="22" t="s">
        <v>12</v>
      </c>
      <c r="AG4" s="17" t="s">
        <v>8</v>
      </c>
      <c r="AH4" s="17" t="s">
        <v>9</v>
      </c>
      <c r="AI4" s="17" t="s">
        <v>10</v>
      </c>
      <c r="AJ4" s="18" t="s">
        <v>11</v>
      </c>
      <c r="AK4" s="19" t="s">
        <v>12</v>
      </c>
    </row>
    <row r="5" spans="1:37" ht="18.600000000000001" customHeight="1" x14ac:dyDescent="0.2">
      <c r="A5" s="35"/>
      <c r="B5" s="33">
        <v>44378</v>
      </c>
      <c r="C5" s="1">
        <v>32117</v>
      </c>
      <c r="D5" s="1">
        <v>1086</v>
      </c>
      <c r="E5" s="1">
        <v>20</v>
      </c>
      <c r="F5" s="1">
        <v>100</v>
      </c>
      <c r="G5" s="10">
        <f t="shared" ref="G5:G55" si="0">SUM(C5:F5)</f>
        <v>33323</v>
      </c>
      <c r="H5" s="45">
        <v>176608</v>
      </c>
      <c r="I5" s="45">
        <v>55073</v>
      </c>
      <c r="J5" s="3">
        <v>16243</v>
      </c>
      <c r="K5" s="3">
        <v>2572</v>
      </c>
      <c r="L5" s="10">
        <f t="shared" ref="L5:L45" si="1">SUM(H5:K5)</f>
        <v>250496</v>
      </c>
      <c r="M5" s="54">
        <v>28697</v>
      </c>
      <c r="N5" s="54">
        <v>989</v>
      </c>
      <c r="O5" s="54">
        <v>19</v>
      </c>
      <c r="P5" s="54">
        <v>92</v>
      </c>
      <c r="Q5" s="10">
        <f t="shared" ref="Q5:Q55" si="2">SUM(M5:P5)</f>
        <v>29797</v>
      </c>
      <c r="R5" s="55">
        <v>11110264.216</v>
      </c>
      <c r="S5" s="54">
        <v>2107741.3779999898</v>
      </c>
      <c r="T5" s="54">
        <v>210018</v>
      </c>
      <c r="U5" s="3">
        <v>78233</v>
      </c>
      <c r="V5" s="10">
        <f t="shared" ref="V5:V16" si="3">SUM(R5:U5)</f>
        <v>13506256.593999989</v>
      </c>
      <c r="W5" s="54">
        <v>16872516</v>
      </c>
      <c r="X5" s="54">
        <v>10290076</v>
      </c>
      <c r="Y5" s="54">
        <v>6086917</v>
      </c>
      <c r="Z5" s="54">
        <v>332217</v>
      </c>
      <c r="AA5" s="10">
        <f t="shared" ref="AA5:AA16" si="4">SUM(W5:Z5)</f>
        <v>33581726</v>
      </c>
      <c r="AB5" s="54">
        <v>6468986</v>
      </c>
      <c r="AC5" s="54">
        <v>6462989</v>
      </c>
      <c r="AD5" s="54">
        <v>5892299</v>
      </c>
      <c r="AE5" s="3">
        <v>211524</v>
      </c>
      <c r="AF5" s="10">
        <f t="shared" ref="AF5:AF16" si="5">SUM(AB5:AE5)</f>
        <v>19035798</v>
      </c>
      <c r="AG5" s="34">
        <f>W5-AB5</f>
        <v>10403530</v>
      </c>
      <c r="AH5" s="34">
        <f t="shared" ref="AH5:AJ20" si="6">X5-AC5</f>
        <v>3827087</v>
      </c>
      <c r="AI5" s="34">
        <f t="shared" si="6"/>
        <v>194618</v>
      </c>
      <c r="AJ5" s="34">
        <f t="shared" si="6"/>
        <v>120693</v>
      </c>
      <c r="AK5" s="34">
        <f>SUM(AG5:AJ5)</f>
        <v>14545928</v>
      </c>
    </row>
    <row r="6" spans="1:37" ht="18.600000000000001" customHeight="1" x14ac:dyDescent="0.2">
      <c r="A6" s="35"/>
      <c r="B6" s="33">
        <v>44409</v>
      </c>
      <c r="C6" s="1">
        <v>33777</v>
      </c>
      <c r="D6" s="1">
        <v>1109</v>
      </c>
      <c r="E6" s="1">
        <v>20</v>
      </c>
      <c r="F6" s="1">
        <v>101</v>
      </c>
      <c r="G6" s="10">
        <f t="shared" si="0"/>
        <v>35007</v>
      </c>
      <c r="H6" s="45">
        <v>185973</v>
      </c>
      <c r="I6" s="45">
        <v>55769</v>
      </c>
      <c r="J6" s="3">
        <v>16243</v>
      </c>
      <c r="K6" s="3">
        <v>2585</v>
      </c>
      <c r="L6" s="10">
        <f t="shared" si="1"/>
        <v>260570</v>
      </c>
      <c r="M6" s="54">
        <v>30859</v>
      </c>
      <c r="N6" s="54">
        <v>1032</v>
      </c>
      <c r="O6" s="54">
        <v>19</v>
      </c>
      <c r="P6" s="54">
        <v>89</v>
      </c>
      <c r="Q6" s="10">
        <f t="shared" si="2"/>
        <v>31999</v>
      </c>
      <c r="R6" s="55">
        <v>12822162</v>
      </c>
      <c r="S6" s="54">
        <v>3302505.7940000002</v>
      </c>
      <c r="T6" s="54">
        <v>282720</v>
      </c>
      <c r="U6" s="3">
        <v>81625</v>
      </c>
      <c r="V6" s="10">
        <f t="shared" si="3"/>
        <v>16489012.794</v>
      </c>
      <c r="W6" s="54">
        <v>20033965</v>
      </c>
      <c r="X6" s="54">
        <v>12527040</v>
      </c>
      <c r="Y6" s="54">
        <v>6384456</v>
      </c>
      <c r="Z6" s="54">
        <v>340192</v>
      </c>
      <c r="AA6" s="10">
        <f t="shared" si="4"/>
        <v>39285653</v>
      </c>
      <c r="AB6" s="54">
        <v>7936238</v>
      </c>
      <c r="AC6" s="54">
        <v>9204606</v>
      </c>
      <c r="AD6" s="54">
        <v>6123076</v>
      </c>
      <c r="AE6" s="3">
        <v>227964</v>
      </c>
      <c r="AF6" s="10">
        <f t="shared" si="5"/>
        <v>23491884</v>
      </c>
      <c r="AG6" s="34">
        <f>W6-AB6</f>
        <v>12097727</v>
      </c>
      <c r="AH6" s="34">
        <f t="shared" si="6"/>
        <v>3322434</v>
      </c>
      <c r="AI6" s="34">
        <f t="shared" si="6"/>
        <v>261380</v>
      </c>
      <c r="AJ6" s="34">
        <f t="shared" si="6"/>
        <v>112228</v>
      </c>
      <c r="AK6" s="34">
        <f t="shared" ref="AK6:AK37" si="7">SUM(AG6:AJ6)</f>
        <v>15793769</v>
      </c>
    </row>
    <row r="7" spans="1:37" ht="18.600000000000001" customHeight="1" x14ac:dyDescent="0.2">
      <c r="A7" s="35"/>
      <c r="B7" s="33">
        <v>44440</v>
      </c>
      <c r="C7" s="1">
        <v>35056</v>
      </c>
      <c r="D7" s="1">
        <v>1129</v>
      </c>
      <c r="E7" s="1">
        <v>20</v>
      </c>
      <c r="F7" s="1">
        <v>103</v>
      </c>
      <c r="G7" s="10">
        <f t="shared" si="0"/>
        <v>36308</v>
      </c>
      <c r="H7" s="45">
        <v>193340</v>
      </c>
      <c r="I7" s="45">
        <v>56928</v>
      </c>
      <c r="J7" s="3">
        <v>16243</v>
      </c>
      <c r="K7" s="3">
        <v>2629</v>
      </c>
      <c r="L7" s="10">
        <f t="shared" si="1"/>
        <v>269140</v>
      </c>
      <c r="M7" s="54">
        <v>32794</v>
      </c>
      <c r="N7" s="54">
        <v>1060</v>
      </c>
      <c r="O7" s="54">
        <v>18</v>
      </c>
      <c r="P7" s="54">
        <v>97</v>
      </c>
      <c r="Q7" s="10">
        <f t="shared" si="2"/>
        <v>33969</v>
      </c>
      <c r="R7" s="55">
        <v>13507264.5729999</v>
      </c>
      <c r="S7" s="54">
        <v>1907007</v>
      </c>
      <c r="T7" s="54">
        <v>192660</v>
      </c>
      <c r="U7" s="3">
        <v>89191</v>
      </c>
      <c r="V7" s="10">
        <f t="shared" si="3"/>
        <v>15696122.5729999</v>
      </c>
      <c r="W7" s="54">
        <v>22539766</v>
      </c>
      <c r="X7" s="54">
        <v>12135380</v>
      </c>
      <c r="Y7" s="54">
        <v>7580167</v>
      </c>
      <c r="Z7" s="54">
        <v>380901</v>
      </c>
      <c r="AA7" s="10">
        <f t="shared" si="4"/>
        <v>42636214</v>
      </c>
      <c r="AB7" s="54">
        <v>9378354</v>
      </c>
      <c r="AC7" s="54">
        <v>8887498</v>
      </c>
      <c r="AD7" s="54">
        <v>7409947</v>
      </c>
      <c r="AE7" s="3">
        <v>281543</v>
      </c>
      <c r="AF7" s="10">
        <f t="shared" si="5"/>
        <v>25957342</v>
      </c>
      <c r="AG7" s="34">
        <f t="shared" ref="AG7:AG37" si="8">W7-AB7</f>
        <v>13161412</v>
      </c>
      <c r="AH7" s="34">
        <f t="shared" si="6"/>
        <v>3247882</v>
      </c>
      <c r="AI7" s="34">
        <f t="shared" si="6"/>
        <v>170220</v>
      </c>
      <c r="AJ7" s="34">
        <f t="shared" si="6"/>
        <v>99358</v>
      </c>
      <c r="AK7" s="34">
        <f t="shared" si="7"/>
        <v>16678872</v>
      </c>
    </row>
    <row r="8" spans="1:37" ht="18.600000000000001" customHeight="1" x14ac:dyDescent="0.2">
      <c r="A8" s="35"/>
      <c r="B8" s="33">
        <v>44470</v>
      </c>
      <c r="C8" s="1">
        <v>36496</v>
      </c>
      <c r="D8" s="1">
        <v>1163</v>
      </c>
      <c r="E8" s="1">
        <v>21</v>
      </c>
      <c r="F8" s="1">
        <v>107</v>
      </c>
      <c r="G8" s="10">
        <f t="shared" si="0"/>
        <v>37787</v>
      </c>
      <c r="H8" s="45">
        <v>201578</v>
      </c>
      <c r="I8" s="45">
        <v>57649</v>
      </c>
      <c r="J8" s="3">
        <v>16428</v>
      </c>
      <c r="K8" s="3">
        <v>2737</v>
      </c>
      <c r="L8" s="10">
        <f t="shared" si="1"/>
        <v>278392</v>
      </c>
      <c r="M8" s="54">
        <v>34328</v>
      </c>
      <c r="N8" s="54">
        <v>1110</v>
      </c>
      <c r="O8" s="54">
        <v>20</v>
      </c>
      <c r="P8" s="54">
        <v>100</v>
      </c>
      <c r="Q8" s="10">
        <f t="shared" si="2"/>
        <v>35558</v>
      </c>
      <c r="R8" s="55">
        <v>12939046</v>
      </c>
      <c r="S8" s="54">
        <v>1769847</v>
      </c>
      <c r="T8" s="54">
        <v>272833</v>
      </c>
      <c r="U8" s="3">
        <v>117701</v>
      </c>
      <c r="V8" s="10">
        <f t="shared" si="3"/>
        <v>15099427</v>
      </c>
      <c r="W8" s="54">
        <v>21092861</v>
      </c>
      <c r="X8" s="54">
        <v>12725690</v>
      </c>
      <c r="Y8" s="54">
        <v>7463945</v>
      </c>
      <c r="Z8" s="54">
        <v>357736</v>
      </c>
      <c r="AA8" s="10">
        <f t="shared" si="4"/>
        <v>41640232</v>
      </c>
      <c r="AB8" s="54">
        <v>8779271</v>
      </c>
      <c r="AC8" s="54">
        <v>9611410</v>
      </c>
      <c r="AD8" s="54">
        <v>7208932</v>
      </c>
      <c r="AE8" s="3">
        <v>250666</v>
      </c>
      <c r="AF8" s="10">
        <f t="shared" si="5"/>
        <v>25850279</v>
      </c>
      <c r="AG8" s="34">
        <f t="shared" si="8"/>
        <v>12313590</v>
      </c>
      <c r="AH8" s="34">
        <f t="shared" si="6"/>
        <v>3114280</v>
      </c>
      <c r="AI8" s="34">
        <f t="shared" si="6"/>
        <v>255013</v>
      </c>
      <c r="AJ8" s="34">
        <f t="shared" si="6"/>
        <v>107070</v>
      </c>
      <c r="AK8" s="34">
        <f t="shared" si="7"/>
        <v>15789953</v>
      </c>
    </row>
    <row r="9" spans="1:37" ht="18.600000000000001" customHeight="1" x14ac:dyDescent="0.2">
      <c r="A9" s="35"/>
      <c r="B9" s="33">
        <v>44501</v>
      </c>
      <c r="C9" s="1">
        <v>37898</v>
      </c>
      <c r="D9" s="1">
        <v>1192</v>
      </c>
      <c r="E9" s="1">
        <v>23</v>
      </c>
      <c r="F9" s="1">
        <v>110</v>
      </c>
      <c r="G9" s="10">
        <f t="shared" si="0"/>
        <v>39223</v>
      </c>
      <c r="H9" s="45">
        <v>209532</v>
      </c>
      <c r="I9" s="45">
        <v>58145</v>
      </c>
      <c r="J9" s="3">
        <v>16664</v>
      </c>
      <c r="K9" s="3">
        <v>2808</v>
      </c>
      <c r="L9" s="10">
        <f t="shared" si="1"/>
        <v>287149</v>
      </c>
      <c r="M9" s="54">
        <v>35676</v>
      </c>
      <c r="N9" s="54">
        <v>1133</v>
      </c>
      <c r="O9" s="54">
        <v>21</v>
      </c>
      <c r="P9" s="54">
        <v>107</v>
      </c>
      <c r="Q9" s="10">
        <f t="shared" si="2"/>
        <v>36937</v>
      </c>
      <c r="R9" s="55">
        <v>13421355.712999901</v>
      </c>
      <c r="S9" s="54">
        <v>1608543.8699999901</v>
      </c>
      <c r="T9" s="54">
        <v>197018</v>
      </c>
      <c r="U9" s="3">
        <v>87903</v>
      </c>
      <c r="V9" s="10">
        <f t="shared" si="3"/>
        <v>15314820.582999891</v>
      </c>
      <c r="W9" s="54">
        <v>20250802</v>
      </c>
      <c r="X9" s="54">
        <v>12300299</v>
      </c>
      <c r="Y9" s="54">
        <v>8013639</v>
      </c>
      <c r="Z9" s="54">
        <v>394861</v>
      </c>
      <c r="AA9" s="10">
        <f t="shared" si="4"/>
        <v>40959601</v>
      </c>
      <c r="AB9" s="54">
        <v>8122841</v>
      </c>
      <c r="AC9" s="54">
        <v>9343182</v>
      </c>
      <c r="AD9" s="54">
        <v>6477701</v>
      </c>
      <c r="AE9" s="3">
        <v>291664</v>
      </c>
      <c r="AF9" s="10">
        <f t="shared" si="5"/>
        <v>24235388</v>
      </c>
      <c r="AG9" s="34">
        <f t="shared" si="8"/>
        <v>12127961</v>
      </c>
      <c r="AH9" s="34">
        <f t="shared" si="6"/>
        <v>2957117</v>
      </c>
      <c r="AI9" s="34">
        <f t="shared" si="6"/>
        <v>1535938</v>
      </c>
      <c r="AJ9" s="34">
        <f t="shared" si="6"/>
        <v>103197</v>
      </c>
      <c r="AK9" s="34">
        <f t="shared" si="7"/>
        <v>16724213</v>
      </c>
    </row>
    <row r="10" spans="1:37" ht="18.600000000000001" customHeight="1" x14ac:dyDescent="0.2">
      <c r="A10" s="35"/>
      <c r="B10" s="33">
        <v>44531</v>
      </c>
      <c r="C10" s="1">
        <v>39145</v>
      </c>
      <c r="D10" s="1">
        <v>1213</v>
      </c>
      <c r="E10" s="23">
        <v>22</v>
      </c>
      <c r="F10" s="1">
        <v>112</v>
      </c>
      <c r="G10" s="10">
        <f t="shared" si="0"/>
        <v>40492</v>
      </c>
      <c r="H10" s="45">
        <v>216682</v>
      </c>
      <c r="I10" s="45">
        <v>58722</v>
      </c>
      <c r="J10" s="3">
        <v>12684</v>
      </c>
      <c r="K10" s="3">
        <v>2856</v>
      </c>
      <c r="L10" s="10">
        <f t="shared" si="1"/>
        <v>290944</v>
      </c>
      <c r="M10" s="54">
        <v>37590</v>
      </c>
      <c r="N10" s="54">
        <v>1180</v>
      </c>
      <c r="O10" s="54">
        <v>21</v>
      </c>
      <c r="P10" s="54">
        <v>110</v>
      </c>
      <c r="Q10" s="10">
        <f t="shared" si="2"/>
        <v>38901</v>
      </c>
      <c r="R10" s="55">
        <v>13117713.3349999</v>
      </c>
      <c r="S10" s="54">
        <v>3298229.872</v>
      </c>
      <c r="T10" s="54">
        <v>316900.40000000002</v>
      </c>
      <c r="U10" s="3">
        <v>83594</v>
      </c>
      <c r="V10" s="10">
        <f t="shared" si="3"/>
        <v>16816437.6069999</v>
      </c>
      <c r="W10" s="54">
        <v>20460301</v>
      </c>
      <c r="X10" s="54">
        <v>12857471</v>
      </c>
      <c r="Y10" s="54">
        <v>5445001</v>
      </c>
      <c r="Z10" s="54">
        <v>413915</v>
      </c>
      <c r="AA10" s="10">
        <f t="shared" si="4"/>
        <v>39176688</v>
      </c>
      <c r="AB10" s="54">
        <v>8578441</v>
      </c>
      <c r="AC10" s="54">
        <v>9867362</v>
      </c>
      <c r="AD10" s="54">
        <v>5256801</v>
      </c>
      <c r="AE10" s="3">
        <v>316274</v>
      </c>
      <c r="AF10" s="10">
        <f t="shared" si="5"/>
        <v>24018878</v>
      </c>
      <c r="AG10" s="34">
        <f t="shared" si="8"/>
        <v>11881860</v>
      </c>
      <c r="AH10" s="34">
        <f t="shared" si="6"/>
        <v>2990109</v>
      </c>
      <c r="AI10" s="34">
        <f t="shared" si="6"/>
        <v>188200</v>
      </c>
      <c r="AJ10" s="34">
        <f t="shared" si="6"/>
        <v>97641</v>
      </c>
      <c r="AK10" s="34">
        <f t="shared" si="7"/>
        <v>15157810</v>
      </c>
    </row>
    <row r="11" spans="1:37" ht="18.600000000000001" customHeight="1" x14ac:dyDescent="0.2">
      <c r="A11" s="35"/>
      <c r="B11" s="33">
        <v>44562</v>
      </c>
      <c r="C11" s="1">
        <v>40727</v>
      </c>
      <c r="D11" s="1">
        <v>1229</v>
      </c>
      <c r="E11" s="23">
        <v>23</v>
      </c>
      <c r="F11" s="1">
        <v>115</v>
      </c>
      <c r="G11" s="10">
        <f t="shared" si="0"/>
        <v>42094</v>
      </c>
      <c r="H11" s="45">
        <v>225577</v>
      </c>
      <c r="I11" s="45">
        <v>59072</v>
      </c>
      <c r="J11" s="3">
        <v>13332</v>
      </c>
      <c r="K11" s="3">
        <v>2904</v>
      </c>
      <c r="L11" s="10">
        <f t="shared" si="1"/>
        <v>300885</v>
      </c>
      <c r="M11" s="54">
        <v>38934</v>
      </c>
      <c r="N11" s="54">
        <v>1198</v>
      </c>
      <c r="O11" s="54">
        <v>22</v>
      </c>
      <c r="P11" s="54">
        <v>111</v>
      </c>
      <c r="Q11" s="10">
        <f t="shared" si="2"/>
        <v>40265</v>
      </c>
      <c r="R11" s="55">
        <v>13002134.4799999</v>
      </c>
      <c r="S11" s="54">
        <v>3032383.5039999899</v>
      </c>
      <c r="T11" s="54">
        <v>222161.4</v>
      </c>
      <c r="U11" s="3">
        <v>97064</v>
      </c>
      <c r="V11" s="10">
        <f t="shared" si="3"/>
        <v>16353743.38399989</v>
      </c>
      <c r="W11" s="54">
        <v>19048716</v>
      </c>
      <c r="X11" s="54">
        <v>11808838</v>
      </c>
      <c r="Y11" s="54">
        <v>5529996</v>
      </c>
      <c r="Z11" s="54">
        <v>417183</v>
      </c>
      <c r="AA11" s="10">
        <f t="shared" si="4"/>
        <v>36804733</v>
      </c>
      <c r="AB11" s="54">
        <v>7704539</v>
      </c>
      <c r="AC11" s="54">
        <v>8744472</v>
      </c>
      <c r="AD11" s="54">
        <v>5292025</v>
      </c>
      <c r="AE11" s="3">
        <v>318679</v>
      </c>
      <c r="AF11" s="10">
        <f t="shared" si="5"/>
        <v>22059715</v>
      </c>
      <c r="AG11" s="34">
        <f t="shared" si="8"/>
        <v>11344177</v>
      </c>
      <c r="AH11" s="34">
        <f t="shared" si="6"/>
        <v>3064366</v>
      </c>
      <c r="AI11" s="34">
        <f t="shared" si="6"/>
        <v>237971</v>
      </c>
      <c r="AJ11" s="34">
        <f t="shared" si="6"/>
        <v>98504</v>
      </c>
      <c r="AK11" s="34">
        <f t="shared" si="7"/>
        <v>14745018</v>
      </c>
    </row>
    <row r="12" spans="1:37" ht="18.600000000000001" customHeight="1" x14ac:dyDescent="0.2">
      <c r="A12" s="35"/>
      <c r="B12" s="33">
        <v>44593</v>
      </c>
      <c r="C12" s="1">
        <v>42581</v>
      </c>
      <c r="D12" s="1">
        <v>1249</v>
      </c>
      <c r="E12" s="23">
        <v>23</v>
      </c>
      <c r="F12" s="1">
        <v>115</v>
      </c>
      <c r="G12" s="10">
        <f t="shared" si="0"/>
        <v>43968</v>
      </c>
      <c r="H12" s="45">
        <v>235903</v>
      </c>
      <c r="I12" s="45">
        <v>59800</v>
      </c>
      <c r="J12" s="3">
        <v>13332</v>
      </c>
      <c r="K12" s="3">
        <v>2904</v>
      </c>
      <c r="L12" s="10">
        <f t="shared" si="1"/>
        <v>311939</v>
      </c>
      <c r="M12" s="54">
        <v>40546</v>
      </c>
      <c r="N12" s="54">
        <v>1220</v>
      </c>
      <c r="O12" s="54">
        <v>23</v>
      </c>
      <c r="P12" s="54">
        <v>113</v>
      </c>
      <c r="Q12" s="10">
        <f t="shared" si="2"/>
        <v>41902</v>
      </c>
      <c r="R12" s="55">
        <v>14620027.747</v>
      </c>
      <c r="S12" s="54">
        <v>1815545.75999999</v>
      </c>
      <c r="T12" s="54">
        <v>244414.6</v>
      </c>
      <c r="U12" s="3">
        <v>91266</v>
      </c>
      <c r="V12" s="10">
        <f t="shared" si="3"/>
        <v>16771254.10699999</v>
      </c>
      <c r="W12" s="54">
        <v>16384104</v>
      </c>
      <c r="X12" s="54">
        <v>10935523</v>
      </c>
      <c r="Y12" s="54">
        <v>4556892</v>
      </c>
      <c r="Z12" s="54">
        <v>401373</v>
      </c>
      <c r="AA12" s="10">
        <f t="shared" si="4"/>
        <v>32277892</v>
      </c>
      <c r="AB12" s="54">
        <v>5277316</v>
      </c>
      <c r="AC12" s="54">
        <v>8035202</v>
      </c>
      <c r="AD12" s="54">
        <v>4328067</v>
      </c>
      <c r="AE12" s="3">
        <v>306740</v>
      </c>
      <c r="AF12" s="10">
        <f t="shared" si="5"/>
        <v>17947325</v>
      </c>
      <c r="AG12" s="34">
        <f t="shared" si="8"/>
        <v>11106788</v>
      </c>
      <c r="AH12" s="34">
        <f t="shared" si="6"/>
        <v>2900321</v>
      </c>
      <c r="AI12" s="34">
        <f t="shared" si="6"/>
        <v>228825</v>
      </c>
      <c r="AJ12" s="34">
        <f t="shared" si="6"/>
        <v>94633</v>
      </c>
      <c r="AK12" s="34">
        <f t="shared" si="7"/>
        <v>14330567</v>
      </c>
    </row>
    <row r="13" spans="1:37" ht="18.600000000000001" customHeight="1" x14ac:dyDescent="0.2">
      <c r="A13" s="35"/>
      <c r="B13" s="33">
        <v>44621</v>
      </c>
      <c r="C13" s="1">
        <v>44322</v>
      </c>
      <c r="D13" s="1">
        <v>1268</v>
      </c>
      <c r="E13" s="23">
        <v>23</v>
      </c>
      <c r="F13" s="1">
        <v>116</v>
      </c>
      <c r="G13" s="10">
        <f t="shared" si="0"/>
        <v>45729</v>
      </c>
      <c r="H13" s="45">
        <v>245654</v>
      </c>
      <c r="I13" s="45">
        <v>60139</v>
      </c>
      <c r="J13" s="3">
        <v>13332</v>
      </c>
      <c r="K13" s="3">
        <v>2929</v>
      </c>
      <c r="L13" s="10">
        <f t="shared" si="1"/>
        <v>322054</v>
      </c>
      <c r="M13" s="54">
        <v>42188</v>
      </c>
      <c r="N13" s="54">
        <v>1235</v>
      </c>
      <c r="O13" s="54">
        <v>23</v>
      </c>
      <c r="P13" s="54">
        <v>114</v>
      </c>
      <c r="Q13" s="10">
        <f t="shared" si="2"/>
        <v>43560</v>
      </c>
      <c r="R13" s="55">
        <v>16764020.2739999</v>
      </c>
      <c r="S13" s="54">
        <v>1981584.02999999</v>
      </c>
      <c r="T13" s="54">
        <v>220539.8</v>
      </c>
      <c r="U13" s="3">
        <v>97682</v>
      </c>
      <c r="V13" s="10">
        <f t="shared" si="3"/>
        <v>19063826.10399989</v>
      </c>
      <c r="W13" s="54">
        <v>16243162</v>
      </c>
      <c r="X13" s="54">
        <v>10860514</v>
      </c>
      <c r="Y13" s="54">
        <v>4323290</v>
      </c>
      <c r="Z13" s="54">
        <v>388670</v>
      </c>
      <c r="AA13" s="10">
        <f t="shared" si="4"/>
        <v>31815636</v>
      </c>
      <c r="AB13" s="54">
        <v>4426864</v>
      </c>
      <c r="AC13" s="54">
        <v>7881064</v>
      </c>
      <c r="AD13" s="54">
        <v>4119250</v>
      </c>
      <c r="AE13" s="3">
        <v>281781</v>
      </c>
      <c r="AF13" s="10">
        <f t="shared" si="5"/>
        <v>16708959</v>
      </c>
      <c r="AG13" s="34">
        <f t="shared" si="8"/>
        <v>11816298</v>
      </c>
      <c r="AH13" s="34">
        <f t="shared" si="6"/>
        <v>2979450</v>
      </c>
      <c r="AI13" s="34">
        <f t="shared" si="6"/>
        <v>204040</v>
      </c>
      <c r="AJ13" s="34">
        <f t="shared" si="6"/>
        <v>106889</v>
      </c>
      <c r="AK13" s="34">
        <f t="shared" si="7"/>
        <v>15106677</v>
      </c>
    </row>
    <row r="14" spans="1:37" ht="18.600000000000001" customHeight="1" x14ac:dyDescent="0.2">
      <c r="A14" s="35"/>
      <c r="B14" s="33">
        <v>44652</v>
      </c>
      <c r="C14" s="1">
        <v>46435</v>
      </c>
      <c r="D14" s="1">
        <v>1289</v>
      </c>
      <c r="E14" s="23">
        <v>23</v>
      </c>
      <c r="F14" s="1">
        <v>116</v>
      </c>
      <c r="G14" s="10">
        <f t="shared" si="0"/>
        <v>47863</v>
      </c>
      <c r="H14" s="45">
        <v>257670</v>
      </c>
      <c r="I14" s="45">
        <v>61305</v>
      </c>
      <c r="J14" s="3">
        <v>13332</v>
      </c>
      <c r="K14" s="3">
        <v>2929</v>
      </c>
      <c r="L14" s="10">
        <f t="shared" si="1"/>
        <v>335236</v>
      </c>
      <c r="M14" s="54">
        <v>41929</v>
      </c>
      <c r="N14" s="54">
        <v>1222</v>
      </c>
      <c r="O14" s="54">
        <v>22</v>
      </c>
      <c r="P14" s="54">
        <v>107</v>
      </c>
      <c r="Q14" s="10">
        <f t="shared" si="2"/>
        <v>43280</v>
      </c>
      <c r="R14" s="55">
        <v>20523843.939999901</v>
      </c>
      <c r="S14" s="54">
        <v>2247626.3539999998</v>
      </c>
      <c r="T14" s="54">
        <v>350559</v>
      </c>
      <c r="U14" s="3">
        <v>115172</v>
      </c>
      <c r="V14" s="10">
        <f t="shared" si="3"/>
        <v>23237201.293999899</v>
      </c>
      <c r="W14" s="54">
        <v>18117704</v>
      </c>
      <c r="X14" s="54">
        <v>11425809</v>
      </c>
      <c r="Y14" s="54">
        <v>4265321</v>
      </c>
      <c r="Z14" s="54">
        <v>405906</v>
      </c>
      <c r="AA14" s="10">
        <f t="shared" si="4"/>
        <v>34214740</v>
      </c>
      <c r="AB14" s="54">
        <v>4505575</v>
      </c>
      <c r="AC14" s="54">
        <v>8248325</v>
      </c>
      <c r="AD14" s="54">
        <v>4004082</v>
      </c>
      <c r="AE14" s="3">
        <v>291523</v>
      </c>
      <c r="AF14" s="10">
        <f t="shared" si="5"/>
        <v>17049505</v>
      </c>
      <c r="AG14" s="34">
        <f t="shared" si="8"/>
        <v>13612129</v>
      </c>
      <c r="AH14" s="34">
        <f t="shared" si="6"/>
        <v>3177484</v>
      </c>
      <c r="AI14" s="34">
        <f t="shared" si="6"/>
        <v>261239</v>
      </c>
      <c r="AJ14" s="34">
        <f t="shared" si="6"/>
        <v>114383</v>
      </c>
      <c r="AK14" s="34">
        <f t="shared" si="7"/>
        <v>17165235</v>
      </c>
    </row>
    <row r="15" spans="1:37" ht="18.600000000000001" customHeight="1" x14ac:dyDescent="0.2">
      <c r="A15" s="35"/>
      <c r="B15" s="33">
        <v>44682</v>
      </c>
      <c r="C15" s="1">
        <v>48252</v>
      </c>
      <c r="D15" s="1">
        <v>1311</v>
      </c>
      <c r="E15" s="23">
        <v>23</v>
      </c>
      <c r="F15" s="1">
        <v>116</v>
      </c>
      <c r="G15" s="10">
        <f t="shared" si="0"/>
        <v>49702</v>
      </c>
      <c r="H15" s="45">
        <v>268135</v>
      </c>
      <c r="I15" s="45">
        <v>61567</v>
      </c>
      <c r="J15" s="3">
        <v>13332</v>
      </c>
      <c r="K15" s="3">
        <v>2929</v>
      </c>
      <c r="L15" s="10">
        <f t="shared" si="1"/>
        <v>345963</v>
      </c>
      <c r="M15" s="54">
        <v>46197</v>
      </c>
      <c r="N15" s="54">
        <v>1276</v>
      </c>
      <c r="O15" s="54">
        <v>22</v>
      </c>
      <c r="P15" s="54">
        <v>115</v>
      </c>
      <c r="Q15" s="10">
        <f t="shared" si="2"/>
        <v>47610</v>
      </c>
      <c r="R15" s="55">
        <v>21621504.274</v>
      </c>
      <c r="S15" s="54">
        <v>3821765.4279999998</v>
      </c>
      <c r="T15" s="54">
        <v>460985</v>
      </c>
      <c r="U15" s="3">
        <v>171853</v>
      </c>
      <c r="V15" s="10">
        <f t="shared" si="3"/>
        <v>26076107.702</v>
      </c>
      <c r="W15" s="54">
        <v>20783035</v>
      </c>
      <c r="X15" s="54">
        <v>11437484</v>
      </c>
      <c r="Y15" s="54">
        <v>3723834</v>
      </c>
      <c r="Z15" s="54">
        <v>399649</v>
      </c>
      <c r="AA15" s="10">
        <f t="shared" si="4"/>
        <v>36344002</v>
      </c>
      <c r="AB15" s="54">
        <v>5468545</v>
      </c>
      <c r="AC15" s="54">
        <v>8426585</v>
      </c>
      <c r="AD15" s="54">
        <v>3405549</v>
      </c>
      <c r="AE15" s="3">
        <v>285842</v>
      </c>
      <c r="AF15" s="10">
        <f t="shared" si="5"/>
        <v>17586521</v>
      </c>
      <c r="AG15" s="34">
        <f t="shared" si="8"/>
        <v>15314490</v>
      </c>
      <c r="AH15" s="34">
        <f t="shared" si="6"/>
        <v>3010899</v>
      </c>
      <c r="AI15" s="34">
        <f t="shared" si="6"/>
        <v>318285</v>
      </c>
      <c r="AJ15" s="34">
        <f t="shared" si="6"/>
        <v>113807</v>
      </c>
      <c r="AK15" s="34">
        <f t="shared" si="7"/>
        <v>18757481</v>
      </c>
    </row>
    <row r="16" spans="1:37" ht="18.600000000000001" customHeight="1" x14ac:dyDescent="0.2">
      <c r="A16" s="35"/>
      <c r="B16" s="33">
        <v>44713</v>
      </c>
      <c r="C16" s="1">
        <v>50913</v>
      </c>
      <c r="D16" s="1">
        <v>1338</v>
      </c>
      <c r="E16" s="23">
        <v>23</v>
      </c>
      <c r="F16" s="1">
        <v>116</v>
      </c>
      <c r="G16" s="10">
        <f t="shared" si="0"/>
        <v>52390</v>
      </c>
      <c r="H16" s="45">
        <v>283490</v>
      </c>
      <c r="I16" s="45">
        <v>62097</v>
      </c>
      <c r="J16" s="3">
        <v>13332</v>
      </c>
      <c r="K16" s="3">
        <v>2929</v>
      </c>
      <c r="L16" s="10">
        <f t="shared" si="1"/>
        <v>361848</v>
      </c>
      <c r="M16" s="54">
        <v>48076</v>
      </c>
      <c r="N16" s="54">
        <v>1302</v>
      </c>
      <c r="O16" s="54">
        <v>23</v>
      </c>
      <c r="P16" s="54">
        <v>116</v>
      </c>
      <c r="Q16" s="10">
        <f t="shared" si="2"/>
        <v>49517</v>
      </c>
      <c r="R16" s="55">
        <v>21084553.736999899</v>
      </c>
      <c r="S16" s="54">
        <v>3470841.4959999998</v>
      </c>
      <c r="T16" s="54">
        <v>325731</v>
      </c>
      <c r="U16" s="3">
        <v>120998</v>
      </c>
      <c r="V16" s="10">
        <f t="shared" si="3"/>
        <v>25002124.232999898</v>
      </c>
      <c r="W16" s="54">
        <v>26661983</v>
      </c>
      <c r="X16" s="54">
        <v>12530145</v>
      </c>
      <c r="Y16" s="54">
        <v>4733506</v>
      </c>
      <c r="Z16" s="54">
        <v>439372</v>
      </c>
      <c r="AA16" s="10">
        <f t="shared" si="4"/>
        <v>44365006</v>
      </c>
      <c r="AB16" s="54">
        <v>8311404</v>
      </c>
      <c r="AC16" s="54">
        <v>9624939</v>
      </c>
      <c r="AD16" s="54">
        <v>4450895</v>
      </c>
      <c r="AE16" s="3">
        <v>298280</v>
      </c>
      <c r="AF16" s="10">
        <f t="shared" si="5"/>
        <v>22685518</v>
      </c>
      <c r="AG16" s="34">
        <f t="shared" si="8"/>
        <v>18350579</v>
      </c>
      <c r="AH16" s="34">
        <f t="shared" si="6"/>
        <v>2905206</v>
      </c>
      <c r="AI16" s="34">
        <f t="shared" si="6"/>
        <v>282611</v>
      </c>
      <c r="AJ16" s="34">
        <f t="shared" si="6"/>
        <v>141092</v>
      </c>
      <c r="AK16" s="34">
        <f t="shared" si="7"/>
        <v>21679488</v>
      </c>
    </row>
    <row r="17" spans="1:38" ht="18.600000000000001" customHeight="1" x14ac:dyDescent="0.2">
      <c r="A17" s="35"/>
      <c r="B17" s="33">
        <v>44743</v>
      </c>
      <c r="C17" s="1">
        <v>53640</v>
      </c>
      <c r="D17" s="1">
        <v>1376</v>
      </c>
      <c r="E17" s="23">
        <v>23</v>
      </c>
      <c r="F17" s="1">
        <v>116</v>
      </c>
      <c r="G17" s="10">
        <f t="shared" si="0"/>
        <v>55155</v>
      </c>
      <c r="H17" s="45">
        <v>299109</v>
      </c>
      <c r="I17" s="45">
        <v>62982</v>
      </c>
      <c r="J17" s="3">
        <v>13332</v>
      </c>
      <c r="K17" s="3">
        <v>2929</v>
      </c>
      <c r="L17" s="10">
        <f t="shared" si="1"/>
        <v>378352</v>
      </c>
      <c r="M17" s="54">
        <v>50576</v>
      </c>
      <c r="N17" s="54">
        <v>1313</v>
      </c>
      <c r="O17" s="54">
        <v>22</v>
      </c>
      <c r="P17" s="54">
        <v>111</v>
      </c>
      <c r="Q17" s="10">
        <f t="shared" si="2"/>
        <v>52022</v>
      </c>
      <c r="R17" s="55">
        <v>20373713.726</v>
      </c>
      <c r="S17" s="54">
        <v>2120826</v>
      </c>
      <c r="T17" s="54">
        <v>196491</v>
      </c>
      <c r="U17" s="3">
        <v>108822</v>
      </c>
      <c r="V17" s="10">
        <f>SUM(R17:U17)</f>
        <v>22799852.726</v>
      </c>
      <c r="W17" s="54">
        <v>28444869</v>
      </c>
      <c r="X17" s="54">
        <v>12270567</v>
      </c>
      <c r="Y17" s="54">
        <v>5322666</v>
      </c>
      <c r="Z17" s="54">
        <v>386011</v>
      </c>
      <c r="AA17" s="10">
        <f>SUM(W17:Z17)</f>
        <v>46424113</v>
      </c>
      <c r="AB17" s="54">
        <v>9867993</v>
      </c>
      <c r="AC17" s="54">
        <v>9526177</v>
      </c>
      <c r="AD17" s="54">
        <v>5140915</v>
      </c>
      <c r="AE17" s="3">
        <v>288717</v>
      </c>
      <c r="AF17" s="10">
        <f>SUM(AB17:AE17)</f>
        <v>24823802</v>
      </c>
      <c r="AG17" s="34">
        <f t="shared" si="8"/>
        <v>18576876</v>
      </c>
      <c r="AH17" s="34">
        <f t="shared" si="6"/>
        <v>2744390</v>
      </c>
      <c r="AI17" s="34">
        <f t="shared" si="6"/>
        <v>181751</v>
      </c>
      <c r="AJ17" s="34">
        <f t="shared" si="6"/>
        <v>97294</v>
      </c>
      <c r="AK17" s="34">
        <f t="shared" si="7"/>
        <v>21600311</v>
      </c>
      <c r="AL17" s="31"/>
    </row>
    <row r="18" spans="1:38" ht="18.600000000000001" customHeight="1" x14ac:dyDescent="0.2">
      <c r="A18" s="35"/>
      <c r="B18" s="33">
        <f t="shared" ref="B18:B28" si="9">+DATE(YEAR(B17),MONTH(B17)+1,1)</f>
        <v>44774</v>
      </c>
      <c r="C18" s="1">
        <v>56334</v>
      </c>
      <c r="D18" s="1">
        <v>1411</v>
      </c>
      <c r="E18" s="23">
        <v>23</v>
      </c>
      <c r="F18" s="1">
        <v>117</v>
      </c>
      <c r="G18" s="10">
        <f t="shared" si="0"/>
        <v>57885</v>
      </c>
      <c r="H18" s="45">
        <v>314927</v>
      </c>
      <c r="I18" s="45">
        <v>63697</v>
      </c>
      <c r="J18" s="3">
        <v>13332</v>
      </c>
      <c r="K18" s="3">
        <v>2939</v>
      </c>
      <c r="L18" s="10">
        <f t="shared" si="1"/>
        <v>394895</v>
      </c>
      <c r="M18" s="54">
        <v>53173</v>
      </c>
      <c r="N18" s="54">
        <v>1354</v>
      </c>
      <c r="O18" s="54">
        <v>22</v>
      </c>
      <c r="P18" s="54">
        <v>109</v>
      </c>
      <c r="Q18" s="10">
        <f t="shared" si="2"/>
        <v>54658</v>
      </c>
      <c r="R18" s="55">
        <v>22027657.302999899</v>
      </c>
      <c r="S18" s="54">
        <v>2329017</v>
      </c>
      <c r="T18" s="54">
        <v>332409</v>
      </c>
      <c r="U18" s="3">
        <v>108872</v>
      </c>
      <c r="V18" s="10">
        <f t="shared" ref="V18:V34" si="10">SUM(R18:U18)</f>
        <v>24797955.302999899</v>
      </c>
      <c r="W18" s="54">
        <v>29982602</v>
      </c>
      <c r="X18" s="54">
        <v>12682221</v>
      </c>
      <c r="Y18" s="54">
        <v>6124677</v>
      </c>
      <c r="Z18" s="54">
        <v>383800</v>
      </c>
      <c r="AA18" s="10">
        <f t="shared" ref="AA18:AA34" si="11">SUM(W18:Z18)</f>
        <v>49173300</v>
      </c>
      <c r="AB18" s="54">
        <v>10418081</v>
      </c>
      <c r="AC18" s="54">
        <v>9989964</v>
      </c>
      <c r="AD18" s="54">
        <v>5861508</v>
      </c>
      <c r="AE18" s="3">
        <v>286755</v>
      </c>
      <c r="AF18" s="10">
        <f t="shared" ref="AF18:AF34" si="12">SUM(AB18:AE18)</f>
        <v>26556308</v>
      </c>
      <c r="AG18" s="34">
        <f t="shared" si="8"/>
        <v>19564521</v>
      </c>
      <c r="AH18" s="34">
        <f t="shared" si="6"/>
        <v>2692257</v>
      </c>
      <c r="AI18" s="34">
        <f t="shared" si="6"/>
        <v>263169</v>
      </c>
      <c r="AJ18" s="34">
        <f t="shared" si="6"/>
        <v>97045</v>
      </c>
      <c r="AK18" s="34">
        <f t="shared" si="7"/>
        <v>22616992</v>
      </c>
      <c r="AL18" s="31"/>
    </row>
    <row r="19" spans="1:38" ht="18.600000000000001" customHeight="1" x14ac:dyDescent="0.2">
      <c r="A19" s="35"/>
      <c r="B19" s="33">
        <f t="shared" si="9"/>
        <v>44805</v>
      </c>
      <c r="C19" s="1">
        <v>59968</v>
      </c>
      <c r="D19" s="1">
        <v>1473</v>
      </c>
      <c r="E19" s="23">
        <v>23</v>
      </c>
      <c r="F19" s="1">
        <v>118</v>
      </c>
      <c r="G19" s="10">
        <f t="shared" si="0"/>
        <v>61582</v>
      </c>
      <c r="H19" s="45">
        <v>336417</v>
      </c>
      <c r="I19" s="45">
        <v>64376</v>
      </c>
      <c r="J19" s="3">
        <v>13332</v>
      </c>
      <c r="K19" s="3">
        <v>2981</v>
      </c>
      <c r="L19" s="10">
        <f t="shared" si="1"/>
        <v>417106</v>
      </c>
      <c r="M19" s="54">
        <v>54061</v>
      </c>
      <c r="N19" s="54">
        <v>1355</v>
      </c>
      <c r="O19" s="54">
        <v>20</v>
      </c>
      <c r="P19" s="54">
        <v>113</v>
      </c>
      <c r="Q19" s="10">
        <f t="shared" si="2"/>
        <v>55549</v>
      </c>
      <c r="R19" s="55">
        <v>21158385.3899999</v>
      </c>
      <c r="S19" s="54">
        <v>2199575</v>
      </c>
      <c r="T19" s="54">
        <v>214361.2</v>
      </c>
      <c r="U19" s="3">
        <v>106721</v>
      </c>
      <c r="V19" s="10">
        <f t="shared" si="10"/>
        <v>23679042.589999899</v>
      </c>
      <c r="W19" s="54">
        <v>30113795</v>
      </c>
      <c r="X19" s="54">
        <v>13435595</v>
      </c>
      <c r="Y19" s="54">
        <v>5366022</v>
      </c>
      <c r="Z19" s="54">
        <v>402277</v>
      </c>
      <c r="AA19" s="10">
        <f t="shared" si="11"/>
        <v>49317689</v>
      </c>
      <c r="AB19" s="54">
        <v>11990791</v>
      </c>
      <c r="AC19" s="54">
        <v>10720841</v>
      </c>
      <c r="AD19" s="54">
        <v>5189061</v>
      </c>
      <c r="AE19" s="3">
        <v>304596</v>
      </c>
      <c r="AF19" s="10">
        <f t="shared" si="12"/>
        <v>28205289</v>
      </c>
      <c r="AG19" s="34">
        <f t="shared" si="8"/>
        <v>18123004</v>
      </c>
      <c r="AH19" s="34">
        <f t="shared" si="6"/>
        <v>2714754</v>
      </c>
      <c r="AI19" s="34">
        <f t="shared" si="6"/>
        <v>176961</v>
      </c>
      <c r="AJ19" s="34">
        <f t="shared" si="6"/>
        <v>97681</v>
      </c>
      <c r="AK19" s="34">
        <f t="shared" si="7"/>
        <v>21112400</v>
      </c>
      <c r="AL19" s="31"/>
    </row>
    <row r="20" spans="1:38" ht="18.600000000000001" customHeight="1" x14ac:dyDescent="0.2">
      <c r="A20" s="35"/>
      <c r="B20" s="33">
        <f t="shared" si="9"/>
        <v>44835</v>
      </c>
      <c r="C20" s="1">
        <v>62848</v>
      </c>
      <c r="D20" s="1">
        <v>1544</v>
      </c>
      <c r="E20" s="23">
        <v>23</v>
      </c>
      <c r="F20" s="1">
        <v>118</v>
      </c>
      <c r="G20" s="10">
        <f t="shared" si="0"/>
        <v>64533</v>
      </c>
      <c r="H20" s="45">
        <v>353651</v>
      </c>
      <c r="I20" s="45">
        <v>66092</v>
      </c>
      <c r="J20" s="3">
        <v>13332</v>
      </c>
      <c r="K20" s="3">
        <v>2981</v>
      </c>
      <c r="L20" s="10">
        <f t="shared" si="1"/>
        <v>436056</v>
      </c>
      <c r="M20" s="54">
        <v>58527</v>
      </c>
      <c r="N20" s="54">
        <v>1416</v>
      </c>
      <c r="O20" s="54">
        <v>22</v>
      </c>
      <c r="P20" s="54">
        <v>110</v>
      </c>
      <c r="Q20" s="10">
        <f t="shared" si="2"/>
        <v>60075</v>
      </c>
      <c r="R20" s="55">
        <v>19643773.6639999</v>
      </c>
      <c r="S20" s="54">
        <v>1421369.3259999901</v>
      </c>
      <c r="T20" s="54">
        <v>180925.4</v>
      </c>
      <c r="U20" s="3">
        <v>86231</v>
      </c>
      <c r="V20" s="10">
        <f t="shared" si="10"/>
        <v>21332299.389999889</v>
      </c>
      <c r="W20" s="54">
        <v>27655317</v>
      </c>
      <c r="X20" s="54">
        <v>11143270</v>
      </c>
      <c r="Y20" s="54">
        <v>4677914</v>
      </c>
      <c r="Z20" s="54">
        <v>280808</v>
      </c>
      <c r="AA20" s="10">
        <f t="shared" si="11"/>
        <v>43757309</v>
      </c>
      <c r="AB20" s="54">
        <v>10631563</v>
      </c>
      <c r="AC20" s="54">
        <v>8804961</v>
      </c>
      <c r="AD20" s="54">
        <v>4498969</v>
      </c>
      <c r="AE20" s="3">
        <v>202953</v>
      </c>
      <c r="AF20" s="10">
        <f t="shared" si="12"/>
        <v>24138446</v>
      </c>
      <c r="AG20" s="34">
        <f t="shared" si="8"/>
        <v>17023754</v>
      </c>
      <c r="AH20" s="34">
        <f t="shared" si="6"/>
        <v>2338309</v>
      </c>
      <c r="AI20" s="34">
        <f t="shared" si="6"/>
        <v>178945</v>
      </c>
      <c r="AJ20" s="34">
        <f t="shared" si="6"/>
        <v>77855</v>
      </c>
      <c r="AK20" s="34">
        <f t="shared" si="7"/>
        <v>19618863</v>
      </c>
      <c r="AL20" s="31"/>
    </row>
    <row r="21" spans="1:38" ht="18.600000000000001" customHeight="1" x14ac:dyDescent="0.2">
      <c r="A21" s="35"/>
      <c r="B21" s="33">
        <f t="shared" si="9"/>
        <v>44866</v>
      </c>
      <c r="C21" s="1">
        <v>65751</v>
      </c>
      <c r="D21" s="1">
        <v>1642</v>
      </c>
      <c r="E21" s="23">
        <v>23</v>
      </c>
      <c r="F21" s="1">
        <v>119</v>
      </c>
      <c r="G21" s="10">
        <f t="shared" si="0"/>
        <v>67535</v>
      </c>
      <c r="H21" s="45">
        <v>371046</v>
      </c>
      <c r="I21" s="45">
        <v>67048</v>
      </c>
      <c r="J21" s="3">
        <v>13332</v>
      </c>
      <c r="K21" s="3">
        <v>2983</v>
      </c>
      <c r="L21" s="10">
        <f t="shared" si="1"/>
        <v>454409</v>
      </c>
      <c r="M21" s="54">
        <v>62044</v>
      </c>
      <c r="N21" s="54">
        <v>1506</v>
      </c>
      <c r="O21" s="54">
        <v>22</v>
      </c>
      <c r="P21" s="54">
        <v>115</v>
      </c>
      <c r="Q21" s="10">
        <f t="shared" si="2"/>
        <v>63687</v>
      </c>
      <c r="R21" s="55">
        <v>22237499.151999898</v>
      </c>
      <c r="S21" s="54">
        <v>3138925.5</v>
      </c>
      <c r="T21" s="54">
        <v>158464.20000000001</v>
      </c>
      <c r="U21" s="3">
        <v>106931</v>
      </c>
      <c r="V21" s="10">
        <f t="shared" si="10"/>
        <v>25641819.851999898</v>
      </c>
      <c r="W21" s="54">
        <v>31308335</v>
      </c>
      <c r="X21" s="54">
        <v>13331410</v>
      </c>
      <c r="Y21" s="54">
        <v>6836309</v>
      </c>
      <c r="Z21" s="54">
        <v>359334</v>
      </c>
      <c r="AA21" s="10">
        <f t="shared" si="11"/>
        <v>51835388</v>
      </c>
      <c r="AB21" s="54">
        <v>12081820</v>
      </c>
      <c r="AC21" s="54">
        <v>11088615</v>
      </c>
      <c r="AD21" s="54">
        <v>6682245</v>
      </c>
      <c r="AE21" s="3">
        <v>272537</v>
      </c>
      <c r="AF21" s="10">
        <f t="shared" si="12"/>
        <v>30125217</v>
      </c>
      <c r="AG21" s="34">
        <f t="shared" si="8"/>
        <v>19226515</v>
      </c>
      <c r="AH21" s="34">
        <f t="shared" ref="AH21:AH37" si="13">X21-AC21</f>
        <v>2242795</v>
      </c>
      <c r="AI21" s="34">
        <f t="shared" ref="AI21:AI37" si="14">Y21-AD21</f>
        <v>154064</v>
      </c>
      <c r="AJ21" s="34">
        <f t="shared" ref="AJ21:AJ37" si="15">Z21-AE21</f>
        <v>86797</v>
      </c>
      <c r="AK21" s="34">
        <f t="shared" si="7"/>
        <v>21710171</v>
      </c>
      <c r="AL21" s="31"/>
    </row>
    <row r="22" spans="1:38" ht="18.600000000000001" customHeight="1" x14ac:dyDescent="0.2">
      <c r="A22" s="35"/>
      <c r="B22" s="33">
        <f t="shared" si="9"/>
        <v>44896</v>
      </c>
      <c r="C22" s="1">
        <v>69036</v>
      </c>
      <c r="D22" s="1">
        <v>1730</v>
      </c>
      <c r="E22" s="23">
        <v>23</v>
      </c>
      <c r="F22" s="1">
        <v>121</v>
      </c>
      <c r="G22" s="10">
        <f t="shared" si="0"/>
        <v>70910</v>
      </c>
      <c r="H22" s="45">
        <v>390892</v>
      </c>
      <c r="I22" s="45">
        <v>68078</v>
      </c>
      <c r="J22" s="3">
        <v>13332</v>
      </c>
      <c r="K22" s="3">
        <v>2999</v>
      </c>
      <c r="L22" s="10">
        <f t="shared" si="1"/>
        <v>475301</v>
      </c>
      <c r="M22" s="54">
        <v>65177</v>
      </c>
      <c r="N22" s="54">
        <v>1624</v>
      </c>
      <c r="O22" s="54">
        <v>23</v>
      </c>
      <c r="P22" s="54">
        <v>118</v>
      </c>
      <c r="Q22" s="10">
        <f t="shared" si="2"/>
        <v>66942</v>
      </c>
      <c r="R22" s="55">
        <v>24412711.219000001</v>
      </c>
      <c r="S22" s="54">
        <v>3805708.8799999901</v>
      </c>
      <c r="T22" s="54">
        <v>180140.2</v>
      </c>
      <c r="U22" s="3">
        <v>113297</v>
      </c>
      <c r="V22" s="10">
        <f t="shared" si="10"/>
        <v>28511857.298999991</v>
      </c>
      <c r="W22" s="54">
        <v>29604984</v>
      </c>
      <c r="X22" s="54">
        <v>13077729</v>
      </c>
      <c r="Y22" s="54">
        <v>6096381</v>
      </c>
      <c r="Z22" s="54">
        <v>342896</v>
      </c>
      <c r="AA22" s="10">
        <f t="shared" si="11"/>
        <v>49121990</v>
      </c>
      <c r="AB22" s="54">
        <v>9867565</v>
      </c>
      <c r="AC22" s="54">
        <v>10625628</v>
      </c>
      <c r="AD22" s="54">
        <v>5918221</v>
      </c>
      <c r="AE22" s="3">
        <v>260946</v>
      </c>
      <c r="AF22" s="10">
        <f t="shared" si="12"/>
        <v>26672360</v>
      </c>
      <c r="AG22" s="34">
        <f t="shared" si="8"/>
        <v>19737419</v>
      </c>
      <c r="AH22" s="34">
        <f t="shared" si="13"/>
        <v>2452101</v>
      </c>
      <c r="AI22" s="34">
        <f t="shared" si="14"/>
        <v>178160</v>
      </c>
      <c r="AJ22" s="34">
        <f t="shared" si="15"/>
        <v>81950</v>
      </c>
      <c r="AK22" s="34">
        <f t="shared" si="7"/>
        <v>22449630</v>
      </c>
      <c r="AL22" s="31"/>
    </row>
    <row r="23" spans="1:38" ht="18.600000000000001" customHeight="1" x14ac:dyDescent="0.2">
      <c r="A23" s="35"/>
      <c r="B23" s="33">
        <f t="shared" si="9"/>
        <v>44927</v>
      </c>
      <c r="C23" s="3">
        <v>71993</v>
      </c>
      <c r="D23" s="3">
        <v>1804</v>
      </c>
      <c r="E23" s="24">
        <v>23</v>
      </c>
      <c r="F23" s="3">
        <v>121</v>
      </c>
      <c r="G23" s="10">
        <f t="shared" si="0"/>
        <v>73941</v>
      </c>
      <c r="H23" s="45">
        <v>408508</v>
      </c>
      <c r="I23" s="45">
        <v>69215</v>
      </c>
      <c r="J23" s="3">
        <v>13332</v>
      </c>
      <c r="K23" s="3">
        <v>3025</v>
      </c>
      <c r="L23" s="10">
        <f t="shared" si="1"/>
        <v>494080</v>
      </c>
      <c r="M23" s="54">
        <v>68309</v>
      </c>
      <c r="N23" s="54">
        <v>1709</v>
      </c>
      <c r="O23" s="54">
        <v>22</v>
      </c>
      <c r="P23" s="54">
        <v>120</v>
      </c>
      <c r="Q23" s="10">
        <f t="shared" si="2"/>
        <v>70160</v>
      </c>
      <c r="R23" s="55">
        <v>26167059.110999901</v>
      </c>
      <c r="S23" s="54">
        <v>2080258.71</v>
      </c>
      <c r="T23" s="54">
        <v>190730.2</v>
      </c>
      <c r="U23" s="3">
        <v>99846</v>
      </c>
      <c r="V23" s="10">
        <f t="shared" si="10"/>
        <v>28537894.020999901</v>
      </c>
      <c r="W23" s="54">
        <v>28502623</v>
      </c>
      <c r="X23" s="54">
        <v>12340295</v>
      </c>
      <c r="Y23" s="54">
        <v>5941076</v>
      </c>
      <c r="Z23" s="54">
        <v>391040</v>
      </c>
      <c r="AA23" s="10">
        <f t="shared" si="11"/>
        <v>47175034</v>
      </c>
      <c r="AB23" s="54">
        <v>8587183</v>
      </c>
      <c r="AC23" s="54">
        <v>9878485</v>
      </c>
      <c r="AD23" s="54">
        <v>5748246</v>
      </c>
      <c r="AE23" s="3">
        <v>290648</v>
      </c>
      <c r="AF23" s="10">
        <f t="shared" si="12"/>
        <v>24504562</v>
      </c>
      <c r="AG23" s="34">
        <f t="shared" si="8"/>
        <v>19915440</v>
      </c>
      <c r="AH23" s="34">
        <f t="shared" si="13"/>
        <v>2461810</v>
      </c>
      <c r="AI23" s="34">
        <f t="shared" si="14"/>
        <v>192830</v>
      </c>
      <c r="AJ23" s="34">
        <f t="shared" si="15"/>
        <v>100392</v>
      </c>
      <c r="AK23" s="34">
        <f t="shared" si="7"/>
        <v>22670472</v>
      </c>
      <c r="AL23" s="31"/>
    </row>
    <row r="24" spans="1:38" ht="18.600000000000001" customHeight="1" x14ac:dyDescent="0.2">
      <c r="A24" s="35"/>
      <c r="B24" s="33">
        <f t="shared" si="9"/>
        <v>44958</v>
      </c>
      <c r="C24" s="3">
        <v>75026</v>
      </c>
      <c r="D24" s="3">
        <v>1886</v>
      </c>
      <c r="E24" s="24">
        <v>24</v>
      </c>
      <c r="F24" s="3">
        <v>122</v>
      </c>
      <c r="G24" s="10">
        <f t="shared" si="0"/>
        <v>77058</v>
      </c>
      <c r="H24" s="45">
        <v>426974</v>
      </c>
      <c r="I24" s="45">
        <v>70510</v>
      </c>
      <c r="J24" s="3">
        <v>13356</v>
      </c>
      <c r="K24" s="3">
        <v>3033</v>
      </c>
      <c r="L24" s="10">
        <f t="shared" si="1"/>
        <v>513873</v>
      </c>
      <c r="M24" s="54">
        <v>71367</v>
      </c>
      <c r="N24" s="54">
        <v>1779</v>
      </c>
      <c r="O24" s="54">
        <v>23</v>
      </c>
      <c r="P24" s="54">
        <v>120</v>
      </c>
      <c r="Q24" s="10">
        <f t="shared" si="2"/>
        <v>73289</v>
      </c>
      <c r="R24" s="55">
        <v>28851945.436999999</v>
      </c>
      <c r="S24" s="54">
        <v>2080897.93</v>
      </c>
      <c r="T24" s="54">
        <v>173696.8</v>
      </c>
      <c r="U24" s="3">
        <v>100819</v>
      </c>
      <c r="V24" s="10">
        <f t="shared" si="10"/>
        <v>31207359.166999999</v>
      </c>
      <c r="W24" s="54">
        <v>25975609</v>
      </c>
      <c r="X24" s="54">
        <v>12018161</v>
      </c>
      <c r="Y24" s="54">
        <v>5835357</v>
      </c>
      <c r="Z24" s="54">
        <v>389186</v>
      </c>
      <c r="AA24" s="10">
        <f t="shared" si="11"/>
        <v>44218313</v>
      </c>
      <c r="AB24" s="54">
        <v>6232583</v>
      </c>
      <c r="AC24" s="54">
        <v>9614393</v>
      </c>
      <c r="AD24" s="54">
        <v>5669580</v>
      </c>
      <c r="AE24" s="3">
        <v>288659</v>
      </c>
      <c r="AF24" s="10">
        <f t="shared" si="12"/>
        <v>21805215</v>
      </c>
      <c r="AG24" s="34">
        <f t="shared" si="8"/>
        <v>19743026</v>
      </c>
      <c r="AH24" s="34">
        <f t="shared" si="13"/>
        <v>2403768</v>
      </c>
      <c r="AI24" s="34">
        <f t="shared" si="14"/>
        <v>165777</v>
      </c>
      <c r="AJ24" s="34">
        <f t="shared" si="15"/>
        <v>100527</v>
      </c>
      <c r="AK24" s="34">
        <f t="shared" si="7"/>
        <v>22413098</v>
      </c>
      <c r="AL24" s="31"/>
    </row>
    <row r="25" spans="1:38" ht="18.600000000000001" customHeight="1" x14ac:dyDescent="0.2">
      <c r="A25" s="35"/>
      <c r="B25" s="33">
        <f t="shared" si="9"/>
        <v>44986</v>
      </c>
      <c r="C25" s="3">
        <v>77713</v>
      </c>
      <c r="D25" s="3">
        <v>1967</v>
      </c>
      <c r="E25" s="24">
        <v>24</v>
      </c>
      <c r="F25" s="3">
        <v>121</v>
      </c>
      <c r="G25" s="10">
        <f t="shared" si="0"/>
        <v>79825</v>
      </c>
      <c r="H25" s="45">
        <v>443848</v>
      </c>
      <c r="I25" s="45">
        <v>71680</v>
      </c>
      <c r="J25" s="3">
        <v>13356</v>
      </c>
      <c r="K25" s="3">
        <v>3012</v>
      </c>
      <c r="L25" s="10">
        <f t="shared" si="1"/>
        <v>531896</v>
      </c>
      <c r="M25" s="54">
        <v>74056</v>
      </c>
      <c r="N25" s="54">
        <v>1855</v>
      </c>
      <c r="O25" s="54">
        <v>24</v>
      </c>
      <c r="P25" s="54">
        <v>120</v>
      </c>
      <c r="Q25" s="10">
        <f t="shared" si="2"/>
        <v>76055</v>
      </c>
      <c r="R25" s="55">
        <v>35599226.620999999</v>
      </c>
      <c r="S25" s="54">
        <v>2647568</v>
      </c>
      <c r="T25" s="54">
        <v>198557</v>
      </c>
      <c r="U25" s="3">
        <v>109825</v>
      </c>
      <c r="V25" s="10">
        <f t="shared" si="10"/>
        <v>38555176.620999999</v>
      </c>
      <c r="W25" s="54">
        <v>26494260</v>
      </c>
      <c r="X25" s="54">
        <v>12555333</v>
      </c>
      <c r="Y25" s="54">
        <v>6076135</v>
      </c>
      <c r="Z25" s="54">
        <v>396746</v>
      </c>
      <c r="AA25" s="10">
        <f t="shared" si="11"/>
        <v>45522474</v>
      </c>
      <c r="AB25" s="54">
        <v>4911957</v>
      </c>
      <c r="AC25" s="54">
        <v>9831307</v>
      </c>
      <c r="AD25" s="54">
        <v>5881538</v>
      </c>
      <c r="AE25" s="3">
        <v>297911</v>
      </c>
      <c r="AF25" s="10">
        <f t="shared" si="12"/>
        <v>20922713</v>
      </c>
      <c r="AG25" s="34">
        <f t="shared" si="8"/>
        <v>21582303</v>
      </c>
      <c r="AH25" s="34">
        <f t="shared" si="13"/>
        <v>2724026</v>
      </c>
      <c r="AI25" s="34">
        <f t="shared" si="14"/>
        <v>194597</v>
      </c>
      <c r="AJ25" s="34">
        <f t="shared" si="15"/>
        <v>98835</v>
      </c>
      <c r="AK25" s="34">
        <f t="shared" si="7"/>
        <v>24599761</v>
      </c>
      <c r="AL25" s="31"/>
    </row>
    <row r="26" spans="1:38" ht="18.600000000000001" customHeight="1" x14ac:dyDescent="0.2">
      <c r="A26" s="35"/>
      <c r="B26" s="33">
        <f t="shared" si="9"/>
        <v>45017</v>
      </c>
      <c r="C26" s="3">
        <v>80765</v>
      </c>
      <c r="D26" s="3">
        <v>2047</v>
      </c>
      <c r="E26" s="24">
        <v>25</v>
      </c>
      <c r="F26" s="3">
        <v>120</v>
      </c>
      <c r="G26" s="10">
        <f t="shared" si="0"/>
        <v>82957</v>
      </c>
      <c r="H26" s="45">
        <v>463795</v>
      </c>
      <c r="I26" s="45">
        <v>73180</v>
      </c>
      <c r="J26" s="3">
        <v>14356</v>
      </c>
      <c r="K26" s="3">
        <v>3005</v>
      </c>
      <c r="L26" s="10">
        <f t="shared" si="1"/>
        <v>554336</v>
      </c>
      <c r="M26" s="54">
        <v>76551</v>
      </c>
      <c r="N26" s="54">
        <v>1944</v>
      </c>
      <c r="O26" s="54">
        <v>24</v>
      </c>
      <c r="P26" s="54">
        <v>119</v>
      </c>
      <c r="Q26" s="10">
        <f t="shared" si="2"/>
        <v>78638</v>
      </c>
      <c r="R26" s="55">
        <v>42285594.269000001</v>
      </c>
      <c r="S26" s="54">
        <v>3329156.36</v>
      </c>
      <c r="T26" s="54">
        <v>261238.2</v>
      </c>
      <c r="U26" s="3">
        <v>124902</v>
      </c>
      <c r="V26" s="10">
        <f t="shared" si="10"/>
        <v>46000890.829000004</v>
      </c>
      <c r="W26" s="54">
        <v>30913004</v>
      </c>
      <c r="X26" s="54">
        <v>13111465</v>
      </c>
      <c r="Y26" s="54">
        <v>6239425</v>
      </c>
      <c r="Z26" s="54">
        <v>412149</v>
      </c>
      <c r="AA26" s="10">
        <f t="shared" si="11"/>
        <v>50676043</v>
      </c>
      <c r="AB26" s="54">
        <v>5328469</v>
      </c>
      <c r="AC26" s="54">
        <v>9909893</v>
      </c>
      <c r="AD26" s="54">
        <v>5999767</v>
      </c>
      <c r="AE26" s="3">
        <v>301935</v>
      </c>
      <c r="AF26" s="10">
        <f t="shared" si="12"/>
        <v>21540064</v>
      </c>
      <c r="AG26" s="34">
        <f t="shared" si="8"/>
        <v>25584535</v>
      </c>
      <c r="AH26" s="34">
        <f t="shared" si="13"/>
        <v>3201572</v>
      </c>
      <c r="AI26" s="34">
        <f t="shared" si="14"/>
        <v>239658</v>
      </c>
      <c r="AJ26" s="34">
        <f t="shared" si="15"/>
        <v>110214</v>
      </c>
      <c r="AK26" s="34">
        <f t="shared" si="7"/>
        <v>29135979</v>
      </c>
      <c r="AL26" s="31"/>
    </row>
    <row r="27" spans="1:38" ht="18.600000000000001" customHeight="1" x14ac:dyDescent="0.2">
      <c r="A27" s="35"/>
      <c r="B27" s="33">
        <f t="shared" si="9"/>
        <v>45047</v>
      </c>
      <c r="C27" s="3">
        <v>83849</v>
      </c>
      <c r="D27" s="3">
        <v>2113</v>
      </c>
      <c r="E27" s="24">
        <v>25</v>
      </c>
      <c r="F27" s="3">
        <v>122</v>
      </c>
      <c r="G27" s="10">
        <f t="shared" si="0"/>
        <v>86109</v>
      </c>
      <c r="H27" s="45">
        <v>484550</v>
      </c>
      <c r="I27" s="45">
        <v>73980</v>
      </c>
      <c r="J27" s="3">
        <v>14356</v>
      </c>
      <c r="K27" s="3">
        <v>3053</v>
      </c>
      <c r="L27" s="10">
        <f t="shared" si="1"/>
        <v>575939</v>
      </c>
      <c r="M27" s="54">
        <v>79949</v>
      </c>
      <c r="N27" s="54">
        <v>2018</v>
      </c>
      <c r="O27" s="54">
        <v>25</v>
      </c>
      <c r="P27" s="54">
        <v>119</v>
      </c>
      <c r="Q27" s="10">
        <f t="shared" si="2"/>
        <v>82111</v>
      </c>
      <c r="R27" s="55">
        <v>43937022</v>
      </c>
      <c r="S27" s="54">
        <v>3350581</v>
      </c>
      <c r="T27" s="54">
        <v>207152.6</v>
      </c>
      <c r="U27" s="3">
        <v>126019</v>
      </c>
      <c r="V27" s="10">
        <f t="shared" si="10"/>
        <v>47620774.600000001</v>
      </c>
      <c r="W27" s="54">
        <v>38344957</v>
      </c>
      <c r="X27" s="54">
        <v>14306014</v>
      </c>
      <c r="Y27" s="54">
        <v>7201075</v>
      </c>
      <c r="Z27" s="54">
        <v>408131</v>
      </c>
      <c r="AA27" s="10">
        <f t="shared" si="11"/>
        <v>60260177</v>
      </c>
      <c r="AB27" s="54">
        <v>7440072</v>
      </c>
      <c r="AC27" s="54">
        <v>11095052</v>
      </c>
      <c r="AD27" s="54">
        <v>6985322</v>
      </c>
      <c r="AE27" s="3">
        <v>300367</v>
      </c>
      <c r="AF27" s="10">
        <f t="shared" si="12"/>
        <v>25820813</v>
      </c>
      <c r="AG27" s="34">
        <f t="shared" si="8"/>
        <v>30904885</v>
      </c>
      <c r="AH27" s="34">
        <f t="shared" si="13"/>
        <v>3210962</v>
      </c>
      <c r="AI27" s="34">
        <f t="shared" si="14"/>
        <v>215753</v>
      </c>
      <c r="AJ27" s="34">
        <f t="shared" si="15"/>
        <v>107764</v>
      </c>
      <c r="AK27" s="34">
        <f t="shared" si="7"/>
        <v>34439364</v>
      </c>
      <c r="AL27" s="31"/>
    </row>
    <row r="28" spans="1:38" ht="18.600000000000001" customHeight="1" x14ac:dyDescent="0.2">
      <c r="A28" s="35"/>
      <c r="B28" s="33">
        <f t="shared" si="9"/>
        <v>45078</v>
      </c>
      <c r="C28" s="3">
        <v>86747</v>
      </c>
      <c r="D28" s="3">
        <v>2188</v>
      </c>
      <c r="E28" s="24">
        <v>25</v>
      </c>
      <c r="F28" s="3">
        <v>122</v>
      </c>
      <c r="G28" s="10">
        <f t="shared" si="0"/>
        <v>89082</v>
      </c>
      <c r="H28" s="45">
        <v>505741</v>
      </c>
      <c r="I28" s="45">
        <v>75313</v>
      </c>
      <c r="J28" s="3">
        <v>14355</v>
      </c>
      <c r="K28" s="3">
        <v>3006</v>
      </c>
      <c r="L28" s="10">
        <f t="shared" si="1"/>
        <v>598415</v>
      </c>
      <c r="M28" s="54">
        <v>82458</v>
      </c>
      <c r="N28" s="54">
        <v>2083</v>
      </c>
      <c r="O28" s="54">
        <v>25</v>
      </c>
      <c r="P28" s="54">
        <v>117</v>
      </c>
      <c r="Q28" s="10">
        <f t="shared" si="2"/>
        <v>84683</v>
      </c>
      <c r="R28" s="55">
        <v>40005228.430999897</v>
      </c>
      <c r="S28" s="54">
        <v>3268350.7059999998</v>
      </c>
      <c r="T28" s="54">
        <v>199283.20000000001</v>
      </c>
      <c r="U28" s="3">
        <v>121939</v>
      </c>
      <c r="V28" s="10">
        <f t="shared" si="10"/>
        <v>43594801.336999901</v>
      </c>
      <c r="W28" s="54">
        <v>49119234</v>
      </c>
      <c r="X28" s="54">
        <v>15202300</v>
      </c>
      <c r="Y28" s="54">
        <v>6138404</v>
      </c>
      <c r="Z28" s="54">
        <v>424514</v>
      </c>
      <c r="AA28" s="10">
        <f t="shared" si="11"/>
        <v>70884452</v>
      </c>
      <c r="AB28" s="54">
        <v>13043048</v>
      </c>
      <c r="AC28" s="54">
        <v>12202680</v>
      </c>
      <c r="AD28" s="54">
        <v>5971681</v>
      </c>
      <c r="AE28" s="3">
        <v>315193</v>
      </c>
      <c r="AF28" s="10">
        <f t="shared" si="12"/>
        <v>31532602</v>
      </c>
      <c r="AG28" s="34">
        <f t="shared" si="8"/>
        <v>36076186</v>
      </c>
      <c r="AH28" s="34">
        <f t="shared" si="13"/>
        <v>2999620</v>
      </c>
      <c r="AI28" s="34">
        <f t="shared" si="14"/>
        <v>166723</v>
      </c>
      <c r="AJ28" s="34">
        <f t="shared" si="15"/>
        <v>109321</v>
      </c>
      <c r="AK28" s="34">
        <f t="shared" si="7"/>
        <v>39351850</v>
      </c>
      <c r="AL28" s="31"/>
    </row>
    <row r="29" spans="1:38" ht="18.600000000000001" customHeight="1" x14ac:dyDescent="0.2">
      <c r="A29" s="35"/>
      <c r="B29" s="33">
        <f>+DATE(YEAR(B28),MONTH(B28)+1,1)</f>
        <v>45108</v>
      </c>
      <c r="C29" s="3">
        <v>89616</v>
      </c>
      <c r="D29" s="3">
        <v>2251</v>
      </c>
      <c r="E29" s="24">
        <v>25</v>
      </c>
      <c r="F29" s="3">
        <v>123</v>
      </c>
      <c r="G29" s="10">
        <f t="shared" si="0"/>
        <v>92015</v>
      </c>
      <c r="H29" s="45">
        <v>526717</v>
      </c>
      <c r="I29" s="45">
        <v>76177</v>
      </c>
      <c r="J29" s="3">
        <v>14355</v>
      </c>
      <c r="K29" s="3">
        <v>3011</v>
      </c>
      <c r="L29" s="10">
        <f t="shared" si="1"/>
        <v>620260</v>
      </c>
      <c r="M29" s="54">
        <v>85919</v>
      </c>
      <c r="N29" s="54">
        <v>2180</v>
      </c>
      <c r="O29" s="54">
        <v>24</v>
      </c>
      <c r="P29" s="54">
        <v>120</v>
      </c>
      <c r="Q29" s="10">
        <f t="shared" si="2"/>
        <v>88243</v>
      </c>
      <c r="R29" s="55">
        <v>35429990.655999899</v>
      </c>
      <c r="S29" s="54">
        <v>7202692</v>
      </c>
      <c r="T29" s="54">
        <v>147879.79999999999</v>
      </c>
      <c r="U29" s="3">
        <v>113962</v>
      </c>
      <c r="V29" s="10">
        <f t="shared" si="10"/>
        <v>42894524.455999896</v>
      </c>
      <c r="W29" s="54">
        <v>53337483</v>
      </c>
      <c r="X29" s="54">
        <v>15439482</v>
      </c>
      <c r="Y29" s="54">
        <v>6758462</v>
      </c>
      <c r="Z29" s="54">
        <v>414041</v>
      </c>
      <c r="AA29" s="10">
        <f t="shared" si="11"/>
        <v>75949468</v>
      </c>
      <c r="AB29" s="54">
        <v>22944953</v>
      </c>
      <c r="AC29" s="54">
        <v>12669935</v>
      </c>
      <c r="AD29" s="54">
        <v>6633682</v>
      </c>
      <c r="AE29" s="3">
        <v>324116</v>
      </c>
      <c r="AF29" s="10">
        <f t="shared" si="12"/>
        <v>42572686</v>
      </c>
      <c r="AG29" s="34">
        <f t="shared" si="8"/>
        <v>30392530</v>
      </c>
      <c r="AH29" s="34">
        <f t="shared" si="13"/>
        <v>2769547</v>
      </c>
      <c r="AI29" s="34">
        <f t="shared" si="14"/>
        <v>124780</v>
      </c>
      <c r="AJ29" s="34">
        <f t="shared" si="15"/>
        <v>89925</v>
      </c>
      <c r="AK29" s="34">
        <f t="shared" si="7"/>
        <v>33376782</v>
      </c>
      <c r="AL29" s="31"/>
    </row>
    <row r="30" spans="1:38" ht="18.600000000000001" customHeight="1" x14ac:dyDescent="0.2">
      <c r="A30" s="35"/>
      <c r="B30" s="33">
        <f>+DATE(YEAR(B29),MONTH(B29)+1,1)</f>
        <v>45139</v>
      </c>
      <c r="C30" s="3">
        <v>93795</v>
      </c>
      <c r="D30" s="3">
        <v>2396</v>
      </c>
      <c r="E30" s="24">
        <v>25</v>
      </c>
      <c r="F30" s="3">
        <v>123</v>
      </c>
      <c r="G30" s="10">
        <f t="shared" si="0"/>
        <v>96339</v>
      </c>
      <c r="H30" s="45">
        <v>556368</v>
      </c>
      <c r="I30" s="45">
        <v>77801</v>
      </c>
      <c r="J30" s="3">
        <v>14355</v>
      </c>
      <c r="K30" s="3">
        <v>3011</v>
      </c>
      <c r="L30" s="10">
        <f t="shared" si="1"/>
        <v>651535</v>
      </c>
      <c r="M30" s="54">
        <v>88880</v>
      </c>
      <c r="N30" s="54">
        <v>2247</v>
      </c>
      <c r="O30" s="54">
        <v>24</v>
      </c>
      <c r="P30" s="54">
        <v>123</v>
      </c>
      <c r="Q30" s="10">
        <f t="shared" si="2"/>
        <v>91274</v>
      </c>
      <c r="R30" s="55">
        <v>37554755.454999998</v>
      </c>
      <c r="S30" s="54">
        <v>4662241</v>
      </c>
      <c r="T30" s="54">
        <v>189819.2</v>
      </c>
      <c r="U30" s="3">
        <v>116395</v>
      </c>
      <c r="V30" s="10">
        <f t="shared" si="10"/>
        <v>42523210.655000001</v>
      </c>
      <c r="W30" s="54">
        <v>56870074</v>
      </c>
      <c r="X30" s="54">
        <v>16096969</v>
      </c>
      <c r="Y30" s="54">
        <v>6649135</v>
      </c>
      <c r="Z30" s="54">
        <v>442089</v>
      </c>
      <c r="AA30" s="10">
        <f t="shared" si="11"/>
        <v>80058267</v>
      </c>
      <c r="AB30" s="54">
        <v>24065160</v>
      </c>
      <c r="AC30" s="54">
        <v>13234204</v>
      </c>
      <c r="AD30" s="54">
        <v>6499906</v>
      </c>
      <c r="AE30" s="3">
        <v>345441</v>
      </c>
      <c r="AF30" s="10">
        <f t="shared" si="12"/>
        <v>44144711</v>
      </c>
      <c r="AG30" s="34">
        <f t="shared" si="8"/>
        <v>32804914</v>
      </c>
      <c r="AH30" s="34">
        <f t="shared" si="13"/>
        <v>2862765</v>
      </c>
      <c r="AI30" s="34">
        <f t="shared" si="14"/>
        <v>149229</v>
      </c>
      <c r="AJ30" s="34">
        <f t="shared" si="15"/>
        <v>96648</v>
      </c>
      <c r="AK30" s="34">
        <f t="shared" si="7"/>
        <v>35913556</v>
      </c>
      <c r="AL30" s="31"/>
    </row>
    <row r="31" spans="1:38" ht="18.600000000000001" customHeight="1" x14ac:dyDescent="0.2">
      <c r="A31" s="35"/>
      <c r="B31" s="33">
        <f>+DATE(YEAR(B30),MONTH(B30)+1,1)</f>
        <v>45170</v>
      </c>
      <c r="C31" s="3">
        <v>97717</v>
      </c>
      <c r="D31" s="3">
        <v>2519</v>
      </c>
      <c r="E31" s="24">
        <v>25</v>
      </c>
      <c r="F31" s="3">
        <v>123</v>
      </c>
      <c r="G31" s="10">
        <f t="shared" si="0"/>
        <v>100384</v>
      </c>
      <c r="H31" s="45">
        <v>583513</v>
      </c>
      <c r="I31" s="45">
        <v>79598</v>
      </c>
      <c r="J31" s="3">
        <v>14355</v>
      </c>
      <c r="K31" s="3">
        <v>3011</v>
      </c>
      <c r="L31" s="10">
        <f t="shared" si="1"/>
        <v>680477</v>
      </c>
      <c r="M31" s="54">
        <v>92840</v>
      </c>
      <c r="N31" s="54">
        <v>2390</v>
      </c>
      <c r="O31" s="54">
        <v>23</v>
      </c>
      <c r="P31" s="54">
        <v>122</v>
      </c>
      <c r="Q31" s="10">
        <f t="shared" si="2"/>
        <v>95375</v>
      </c>
      <c r="R31" s="55">
        <v>37160828.210000001</v>
      </c>
      <c r="S31" s="54">
        <v>2337326</v>
      </c>
      <c r="T31" s="54">
        <v>159893</v>
      </c>
      <c r="U31" s="3">
        <v>109417</v>
      </c>
      <c r="V31" s="10">
        <f t="shared" si="10"/>
        <v>39767464.210000001</v>
      </c>
      <c r="W31" s="54">
        <v>59446997</v>
      </c>
      <c r="X31" s="54">
        <v>17163758</v>
      </c>
      <c r="Y31" s="54">
        <v>6814008</v>
      </c>
      <c r="Z31" s="54">
        <v>404688</v>
      </c>
      <c r="AA31" s="10">
        <f t="shared" si="11"/>
        <v>83829451</v>
      </c>
      <c r="AB31" s="54">
        <v>25773797</v>
      </c>
      <c r="AC31" s="54">
        <v>14429932</v>
      </c>
      <c r="AD31" s="54">
        <v>6662145</v>
      </c>
      <c r="AE31" s="3">
        <v>322219</v>
      </c>
      <c r="AF31" s="10">
        <f t="shared" si="12"/>
        <v>47188093</v>
      </c>
      <c r="AG31" s="34">
        <f t="shared" si="8"/>
        <v>33673200</v>
      </c>
      <c r="AH31" s="34">
        <f t="shared" si="13"/>
        <v>2733826</v>
      </c>
      <c r="AI31" s="34">
        <f t="shared" si="14"/>
        <v>151863</v>
      </c>
      <c r="AJ31" s="34">
        <f t="shared" si="15"/>
        <v>82469</v>
      </c>
      <c r="AK31" s="34">
        <f t="shared" si="7"/>
        <v>36641358</v>
      </c>
      <c r="AL31" s="31"/>
    </row>
    <row r="32" spans="1:38" ht="18.600000000000001" customHeight="1" x14ac:dyDescent="0.2">
      <c r="A32" s="35"/>
      <c r="B32" s="33">
        <f>+DATE(YEAR(B31),MONTH(B31)+1,1)</f>
        <v>45200</v>
      </c>
      <c r="C32" s="3">
        <v>101900</v>
      </c>
      <c r="D32" s="3">
        <v>2636</v>
      </c>
      <c r="E32" s="24">
        <v>25</v>
      </c>
      <c r="F32" s="3">
        <v>123</v>
      </c>
      <c r="G32" s="10">
        <f t="shared" si="0"/>
        <v>104684</v>
      </c>
      <c r="H32" s="45">
        <v>612211</v>
      </c>
      <c r="I32" s="45">
        <v>81449</v>
      </c>
      <c r="J32" s="3">
        <v>14355</v>
      </c>
      <c r="K32" s="3">
        <v>3011</v>
      </c>
      <c r="L32" s="10">
        <f t="shared" si="1"/>
        <v>711026</v>
      </c>
      <c r="M32" s="54">
        <v>96920</v>
      </c>
      <c r="N32" s="54">
        <v>2512</v>
      </c>
      <c r="O32" s="54">
        <v>25</v>
      </c>
      <c r="P32" s="54">
        <v>121</v>
      </c>
      <c r="Q32" s="10">
        <f t="shared" si="2"/>
        <v>99578</v>
      </c>
      <c r="R32" s="55">
        <v>41097648.056999899</v>
      </c>
      <c r="S32" s="54">
        <v>2635090.4649999999</v>
      </c>
      <c r="T32" s="54">
        <v>151477.79999999999</v>
      </c>
      <c r="U32" s="3">
        <v>114220</v>
      </c>
      <c r="V32" s="10">
        <f t="shared" si="10"/>
        <v>43998436.321999893</v>
      </c>
      <c r="W32" s="54">
        <v>63500689</v>
      </c>
      <c r="X32" s="54">
        <v>17689535</v>
      </c>
      <c r="Y32" s="54">
        <v>7531370</v>
      </c>
      <c r="Z32" s="54">
        <v>421813</v>
      </c>
      <c r="AA32" s="10">
        <f t="shared" si="11"/>
        <v>89143407</v>
      </c>
      <c r="AB32" s="54">
        <v>26707422</v>
      </c>
      <c r="AC32" s="54">
        <v>14857468</v>
      </c>
      <c r="AD32" s="54">
        <v>7370762</v>
      </c>
      <c r="AE32" s="3">
        <v>329931</v>
      </c>
      <c r="AF32" s="10">
        <f t="shared" si="12"/>
        <v>49265583</v>
      </c>
      <c r="AG32" s="34">
        <f t="shared" si="8"/>
        <v>36793267</v>
      </c>
      <c r="AH32" s="34">
        <f t="shared" si="13"/>
        <v>2832067</v>
      </c>
      <c r="AI32" s="34">
        <f t="shared" si="14"/>
        <v>160608</v>
      </c>
      <c r="AJ32" s="34">
        <f t="shared" si="15"/>
        <v>91882</v>
      </c>
      <c r="AK32" s="34">
        <f t="shared" si="7"/>
        <v>39877824</v>
      </c>
      <c r="AL32" s="31"/>
    </row>
    <row r="33" spans="1:40" ht="18.600000000000001" customHeight="1" x14ac:dyDescent="0.2">
      <c r="A33" s="35"/>
      <c r="B33" s="33">
        <f t="shared" ref="B33" si="16">+DATE(YEAR(B32),MONTH(B32)+1,1)</f>
        <v>45231</v>
      </c>
      <c r="C33" s="3">
        <v>106043</v>
      </c>
      <c r="D33" s="3">
        <v>2760</v>
      </c>
      <c r="E33" s="24">
        <v>25</v>
      </c>
      <c r="F33" s="3">
        <v>124</v>
      </c>
      <c r="G33" s="10">
        <f t="shared" si="0"/>
        <v>108952</v>
      </c>
      <c r="H33" s="45">
        <v>640659</v>
      </c>
      <c r="I33" s="45">
        <v>83382</v>
      </c>
      <c r="J33" s="3">
        <v>14355</v>
      </c>
      <c r="K33" s="3">
        <v>3026</v>
      </c>
      <c r="L33" s="10">
        <f t="shared" si="1"/>
        <v>741422</v>
      </c>
      <c r="M33" s="54">
        <v>100438</v>
      </c>
      <c r="N33" s="54">
        <v>2605</v>
      </c>
      <c r="O33" s="54">
        <v>24</v>
      </c>
      <c r="P33" s="54">
        <v>122</v>
      </c>
      <c r="Q33" s="10">
        <f t="shared" si="2"/>
        <v>103189</v>
      </c>
      <c r="R33" s="55">
        <v>36276080.770999998</v>
      </c>
      <c r="S33" s="54">
        <v>2265490.9890000001</v>
      </c>
      <c r="T33" s="54">
        <v>152826.4</v>
      </c>
      <c r="U33" s="3">
        <v>102057</v>
      </c>
      <c r="V33" s="10">
        <f t="shared" si="10"/>
        <v>38796455.159999996</v>
      </c>
      <c r="W33" s="54">
        <v>58669240</v>
      </c>
      <c r="X33" s="54">
        <v>17799735</v>
      </c>
      <c r="Y33" s="54">
        <v>7725894</v>
      </c>
      <c r="Z33" s="54">
        <v>410179</v>
      </c>
      <c r="AA33" s="10">
        <f t="shared" si="11"/>
        <v>84605048</v>
      </c>
      <c r="AB33" s="54">
        <v>25332309</v>
      </c>
      <c r="AC33" s="54">
        <v>15125173</v>
      </c>
      <c r="AD33" s="54">
        <v>7576918</v>
      </c>
      <c r="AE33" s="3">
        <v>333424</v>
      </c>
      <c r="AF33" s="10">
        <f t="shared" si="12"/>
        <v>48367824</v>
      </c>
      <c r="AG33" s="34">
        <f t="shared" si="8"/>
        <v>33336931</v>
      </c>
      <c r="AH33" s="34">
        <f t="shared" si="13"/>
        <v>2674562</v>
      </c>
      <c r="AI33" s="34">
        <f t="shared" si="14"/>
        <v>148976</v>
      </c>
      <c r="AJ33" s="34">
        <f t="shared" si="15"/>
        <v>76755</v>
      </c>
      <c r="AK33" s="34">
        <f t="shared" si="7"/>
        <v>36237224</v>
      </c>
      <c r="AL33" s="31"/>
      <c r="AM33" s="31"/>
      <c r="AN33" s="31"/>
    </row>
    <row r="34" spans="1:40" ht="18.600000000000001" customHeight="1" x14ac:dyDescent="0.2">
      <c r="A34" s="35"/>
      <c r="B34" s="33">
        <f>+DATE(YEAR(B33),MONTH(B33)+1,1)</f>
        <v>45261</v>
      </c>
      <c r="C34" s="25">
        <v>108982</v>
      </c>
      <c r="D34" s="25">
        <v>2857</v>
      </c>
      <c r="E34" s="26">
        <v>25</v>
      </c>
      <c r="F34" s="25">
        <v>124</v>
      </c>
      <c r="G34" s="10">
        <f t="shared" si="0"/>
        <v>111988</v>
      </c>
      <c r="H34" s="46">
        <v>661252</v>
      </c>
      <c r="I34" s="46">
        <v>84878</v>
      </c>
      <c r="J34" s="25">
        <v>14355</v>
      </c>
      <c r="K34" s="25">
        <v>3026</v>
      </c>
      <c r="L34" s="10">
        <f t="shared" si="1"/>
        <v>763511</v>
      </c>
      <c r="M34" s="54">
        <v>104512</v>
      </c>
      <c r="N34" s="54">
        <v>2739</v>
      </c>
      <c r="O34" s="54">
        <v>24</v>
      </c>
      <c r="P34" s="54">
        <v>123</v>
      </c>
      <c r="Q34" s="10">
        <f t="shared" si="2"/>
        <v>107398</v>
      </c>
      <c r="R34" s="56">
        <v>36681144</v>
      </c>
      <c r="S34" s="57">
        <v>2239356</v>
      </c>
      <c r="T34" s="57">
        <v>131697.79999999999</v>
      </c>
      <c r="U34" s="25">
        <v>93494</v>
      </c>
      <c r="V34" s="10">
        <f t="shared" si="10"/>
        <v>39145691.799999997</v>
      </c>
      <c r="W34" s="57">
        <v>53544829</v>
      </c>
      <c r="X34" s="57">
        <v>17196529</v>
      </c>
      <c r="Y34" s="57">
        <v>7509247</v>
      </c>
      <c r="Z34" s="57">
        <v>395065</v>
      </c>
      <c r="AA34" s="10">
        <f t="shared" si="11"/>
        <v>78645670</v>
      </c>
      <c r="AB34" s="57">
        <v>21246488</v>
      </c>
      <c r="AC34" s="57">
        <v>14633889</v>
      </c>
      <c r="AD34" s="57">
        <v>7366329</v>
      </c>
      <c r="AE34" s="25">
        <v>323994</v>
      </c>
      <c r="AF34" s="10">
        <f t="shared" si="12"/>
        <v>43570700</v>
      </c>
      <c r="AG34" s="34">
        <f t="shared" si="8"/>
        <v>32298341</v>
      </c>
      <c r="AH34" s="34">
        <f t="shared" si="13"/>
        <v>2562640</v>
      </c>
      <c r="AI34" s="34">
        <f t="shared" si="14"/>
        <v>142918</v>
      </c>
      <c r="AJ34" s="34">
        <f t="shared" si="15"/>
        <v>71071</v>
      </c>
      <c r="AK34" s="34">
        <f t="shared" si="7"/>
        <v>35074970</v>
      </c>
      <c r="AL34" s="31"/>
      <c r="AM34" s="31"/>
      <c r="AN34" s="31"/>
    </row>
    <row r="35" spans="1:40" x14ac:dyDescent="0.2">
      <c r="A35" s="35"/>
      <c r="B35" s="33">
        <f>+DATE(YEAR(B34),MONTH(B34)+1,1)</f>
        <v>45292</v>
      </c>
      <c r="C35" s="25">
        <v>110602</v>
      </c>
      <c r="D35" s="25">
        <v>2900</v>
      </c>
      <c r="E35" s="26">
        <v>25</v>
      </c>
      <c r="F35" s="25">
        <v>124</v>
      </c>
      <c r="G35" s="10">
        <f t="shared" si="0"/>
        <v>113651</v>
      </c>
      <c r="H35" s="46">
        <v>673021</v>
      </c>
      <c r="I35" s="46">
        <v>85947</v>
      </c>
      <c r="J35" s="25">
        <v>15291</v>
      </c>
      <c r="K35" s="25">
        <v>3026</v>
      </c>
      <c r="L35" s="10">
        <f t="shared" si="1"/>
        <v>777285</v>
      </c>
      <c r="M35" s="54">
        <v>107037</v>
      </c>
      <c r="N35" s="54">
        <v>2841</v>
      </c>
      <c r="O35" s="54">
        <v>25</v>
      </c>
      <c r="P35" s="54">
        <v>124</v>
      </c>
      <c r="Q35" s="10">
        <f t="shared" si="2"/>
        <v>110027</v>
      </c>
      <c r="R35" s="56">
        <v>37116645.714000002</v>
      </c>
      <c r="S35" s="57">
        <v>2535223.892</v>
      </c>
      <c r="T35" s="57">
        <v>142543.4</v>
      </c>
      <c r="U35" s="25">
        <v>88231</v>
      </c>
      <c r="V35" s="10">
        <f>SUM(R35:U35)</f>
        <v>39882644.005999997</v>
      </c>
      <c r="W35" s="57">
        <v>47401899</v>
      </c>
      <c r="X35" s="57">
        <v>15232032</v>
      </c>
      <c r="Y35" s="57">
        <v>8354949</v>
      </c>
      <c r="Z35" s="57">
        <v>409157</v>
      </c>
      <c r="AA35" s="10">
        <f>SUM(W35:Z35)</f>
        <v>71398037</v>
      </c>
      <c r="AB35" s="57">
        <v>16616522</v>
      </c>
      <c r="AC35" s="57">
        <v>12529748</v>
      </c>
      <c r="AD35" s="57">
        <v>8208446</v>
      </c>
      <c r="AE35" s="25">
        <v>333510</v>
      </c>
      <c r="AF35" s="10">
        <f>SUM(AB35:AE35)</f>
        <v>37688226</v>
      </c>
      <c r="AG35" s="34">
        <f t="shared" si="8"/>
        <v>30785377</v>
      </c>
      <c r="AH35" s="34">
        <f t="shared" si="13"/>
        <v>2702284</v>
      </c>
      <c r="AI35" s="34">
        <f t="shared" si="14"/>
        <v>146503</v>
      </c>
      <c r="AJ35" s="34">
        <f t="shared" si="15"/>
        <v>75647</v>
      </c>
      <c r="AK35" s="34">
        <f t="shared" si="7"/>
        <v>33709811</v>
      </c>
      <c r="AL35" s="31"/>
      <c r="AM35" s="31"/>
      <c r="AN35" s="31"/>
    </row>
    <row r="36" spans="1:40" x14ac:dyDescent="0.2">
      <c r="A36" s="35"/>
      <c r="B36" s="33">
        <f>+DATE(YEAR(B35),MONTH(B35)+1,1)</f>
        <v>45323</v>
      </c>
      <c r="C36" s="25">
        <v>112900</v>
      </c>
      <c r="D36" s="25">
        <v>2942</v>
      </c>
      <c r="E36" s="26">
        <v>24</v>
      </c>
      <c r="F36" s="25">
        <v>124</v>
      </c>
      <c r="G36" s="10">
        <f t="shared" si="0"/>
        <v>115990</v>
      </c>
      <c r="H36" s="46">
        <v>689293</v>
      </c>
      <c r="I36" s="46">
        <v>86536</v>
      </c>
      <c r="J36" s="25">
        <v>10291</v>
      </c>
      <c r="K36" s="25">
        <v>3026</v>
      </c>
      <c r="L36" s="10">
        <f t="shared" si="1"/>
        <v>789146</v>
      </c>
      <c r="M36" s="54">
        <v>109465</v>
      </c>
      <c r="N36" s="54">
        <v>2861</v>
      </c>
      <c r="O36" s="54">
        <v>23</v>
      </c>
      <c r="P36" s="54">
        <v>122</v>
      </c>
      <c r="Q36" s="10">
        <f t="shared" si="2"/>
        <v>112471</v>
      </c>
      <c r="R36" s="56">
        <v>41073509.736999899</v>
      </c>
      <c r="S36" s="57">
        <v>2656598.7929999898</v>
      </c>
      <c r="T36" s="57">
        <v>133730.20000000001</v>
      </c>
      <c r="U36" s="25">
        <v>82185</v>
      </c>
      <c r="V36" s="10">
        <f t="shared" ref="V36:V55" si="17">SUM(R36:U36)</f>
        <v>43946023.729999892</v>
      </c>
      <c r="W36" s="57">
        <v>46714688</v>
      </c>
      <c r="X36" s="57">
        <v>15617136</v>
      </c>
      <c r="Y36" s="57">
        <v>2828993</v>
      </c>
      <c r="Z36" s="57">
        <v>421364</v>
      </c>
      <c r="AA36" s="10">
        <f>SUM(W36:Z36)</f>
        <v>65582181</v>
      </c>
      <c r="AB36" s="57">
        <v>14144936</v>
      </c>
      <c r="AC36" s="57">
        <v>12724447</v>
      </c>
      <c r="AD36" s="57">
        <v>2693283</v>
      </c>
      <c r="AE36" s="25">
        <v>348824</v>
      </c>
      <c r="AF36" s="10">
        <f>SUM(AB36:AE36)</f>
        <v>29911490</v>
      </c>
      <c r="AG36" s="34">
        <f t="shared" si="8"/>
        <v>32569752</v>
      </c>
      <c r="AH36" s="34">
        <f t="shared" si="13"/>
        <v>2892689</v>
      </c>
      <c r="AI36" s="34">
        <f t="shared" si="14"/>
        <v>135710</v>
      </c>
      <c r="AJ36" s="34">
        <f t="shared" si="15"/>
        <v>72540</v>
      </c>
      <c r="AK36" s="34">
        <f t="shared" si="7"/>
        <v>35670691</v>
      </c>
      <c r="AL36" s="31"/>
      <c r="AM36" s="31"/>
      <c r="AN36" s="31"/>
    </row>
    <row r="37" spans="1:40" x14ac:dyDescent="0.2">
      <c r="A37" s="35"/>
      <c r="B37" s="33">
        <f>+DATE(YEAR(B36),MONTH(B36)+1,1)</f>
        <v>45352</v>
      </c>
      <c r="C37" s="25">
        <v>115671</v>
      </c>
      <c r="D37" s="25">
        <v>3015</v>
      </c>
      <c r="E37" s="25">
        <v>24</v>
      </c>
      <c r="F37" s="25">
        <v>124</v>
      </c>
      <c r="G37" s="10">
        <f t="shared" si="0"/>
        <v>118834</v>
      </c>
      <c r="H37" s="46">
        <v>708476</v>
      </c>
      <c r="I37" s="46">
        <v>88113</v>
      </c>
      <c r="J37" s="25">
        <v>10291</v>
      </c>
      <c r="K37" s="25">
        <v>3026</v>
      </c>
      <c r="L37" s="10">
        <f t="shared" si="1"/>
        <v>809906</v>
      </c>
      <c r="M37" s="54">
        <v>111886</v>
      </c>
      <c r="N37" s="54">
        <v>2928</v>
      </c>
      <c r="O37" s="54">
        <v>24</v>
      </c>
      <c r="P37" s="54">
        <v>124</v>
      </c>
      <c r="Q37" s="10">
        <f t="shared" si="2"/>
        <v>114962</v>
      </c>
      <c r="R37" s="56">
        <v>50638347.417999998</v>
      </c>
      <c r="S37" s="57">
        <v>3304852.5059999898</v>
      </c>
      <c r="T37" s="57">
        <v>139064.4</v>
      </c>
      <c r="U37" s="25">
        <v>98701</v>
      </c>
      <c r="V37" s="10">
        <f t="shared" si="17"/>
        <v>54180965.323999986</v>
      </c>
      <c r="W37" s="57">
        <v>46325843</v>
      </c>
      <c r="X37" s="57">
        <v>15708147</v>
      </c>
      <c r="Y37" s="57">
        <v>2670696</v>
      </c>
      <c r="Z37" s="57">
        <v>394165</v>
      </c>
      <c r="AA37" s="10">
        <f>SUM(W37:Z37)</f>
        <v>65098851</v>
      </c>
      <c r="AB37" s="57">
        <v>10531800</v>
      </c>
      <c r="AC37" s="57">
        <v>12431632</v>
      </c>
      <c r="AD37" s="57">
        <v>2532072</v>
      </c>
      <c r="AE37" s="25">
        <v>318580</v>
      </c>
      <c r="AF37" s="10">
        <f>SUM(AB37:AE37)</f>
        <v>25814084</v>
      </c>
      <c r="AG37" s="34">
        <f t="shared" si="8"/>
        <v>35794043</v>
      </c>
      <c r="AH37" s="34">
        <f t="shared" si="13"/>
        <v>3276515</v>
      </c>
      <c r="AI37" s="34">
        <f t="shared" si="14"/>
        <v>138624</v>
      </c>
      <c r="AJ37" s="34">
        <f t="shared" si="15"/>
        <v>75585</v>
      </c>
      <c r="AK37" s="34">
        <f t="shared" si="7"/>
        <v>39284767</v>
      </c>
      <c r="AL37" s="31"/>
      <c r="AM37" s="31"/>
      <c r="AN37" s="31"/>
    </row>
    <row r="38" spans="1:40" x14ac:dyDescent="0.2">
      <c r="A38" s="35"/>
      <c r="B38" s="33">
        <f>+DATE(YEAR(B37),MONTH(B37)+1,1)</f>
        <v>45383</v>
      </c>
      <c r="C38" s="25">
        <v>118114</v>
      </c>
      <c r="D38" s="25">
        <v>3107</v>
      </c>
      <c r="E38" s="25">
        <v>24</v>
      </c>
      <c r="F38" s="25">
        <v>125</v>
      </c>
      <c r="G38" s="10">
        <f t="shared" si="0"/>
        <v>121370</v>
      </c>
      <c r="H38" s="46">
        <v>725759</v>
      </c>
      <c r="I38" s="46">
        <v>89401</v>
      </c>
      <c r="J38" s="25">
        <v>10291</v>
      </c>
      <c r="K38" s="25">
        <v>3035</v>
      </c>
      <c r="L38" s="10">
        <f t="shared" si="1"/>
        <v>828486</v>
      </c>
      <c r="M38" s="54">
        <v>114577</v>
      </c>
      <c r="N38" s="54">
        <v>3003</v>
      </c>
      <c r="O38" s="54">
        <v>24</v>
      </c>
      <c r="P38" s="54">
        <v>123</v>
      </c>
      <c r="Q38" s="10">
        <f t="shared" si="2"/>
        <v>117727</v>
      </c>
      <c r="R38" s="56">
        <v>59004712.902000003</v>
      </c>
      <c r="S38" s="57">
        <v>3695402</v>
      </c>
      <c r="T38" s="57">
        <v>173226</v>
      </c>
      <c r="U38" s="25">
        <v>108495</v>
      </c>
      <c r="V38" s="10">
        <f t="shared" si="17"/>
        <v>62981835.902000003</v>
      </c>
      <c r="W38" s="57">
        <v>52703695</v>
      </c>
      <c r="X38" s="57">
        <v>16595328</v>
      </c>
      <c r="Y38" s="57">
        <v>2663081</v>
      </c>
      <c r="Z38" s="57">
        <v>404960</v>
      </c>
      <c r="AA38" s="10">
        <f t="shared" ref="AA38:AA55" si="18">SUM(W38:Z38)</f>
        <v>72367064</v>
      </c>
      <c r="AB38" s="57">
        <v>11272649</v>
      </c>
      <c r="AC38" s="57">
        <v>12962753</v>
      </c>
      <c r="AD38" s="57">
        <v>2497555</v>
      </c>
      <c r="AE38" s="25">
        <v>313263</v>
      </c>
      <c r="AF38" s="10">
        <f t="shared" ref="AF38:AF55" si="19">SUM(AB38:AE38)</f>
        <v>27046220</v>
      </c>
      <c r="AG38" s="34">
        <f t="shared" ref="AG38" si="20">W38-AB38</f>
        <v>41431046</v>
      </c>
      <c r="AH38" s="34">
        <f t="shared" ref="AH38" si="21">X38-AC38</f>
        <v>3632575</v>
      </c>
      <c r="AI38" s="34">
        <f t="shared" ref="AI38" si="22">Y38-AD38</f>
        <v>165526</v>
      </c>
      <c r="AJ38" s="34">
        <f t="shared" ref="AJ38" si="23">Z38-AE38</f>
        <v>91697</v>
      </c>
      <c r="AK38" s="34">
        <f t="shared" ref="AK38" si="24">SUM(AG38:AJ38)</f>
        <v>45320844</v>
      </c>
      <c r="AL38" s="31"/>
      <c r="AM38" s="31"/>
      <c r="AN38" s="31"/>
    </row>
    <row r="39" spans="1:40" x14ac:dyDescent="0.2">
      <c r="A39" s="35"/>
      <c r="B39" s="33">
        <v>45413</v>
      </c>
      <c r="C39" s="25">
        <v>121195</v>
      </c>
      <c r="D39" s="25">
        <v>3212</v>
      </c>
      <c r="E39" s="25">
        <v>24</v>
      </c>
      <c r="F39" s="25">
        <v>126</v>
      </c>
      <c r="G39" s="10">
        <f t="shared" si="0"/>
        <v>124557</v>
      </c>
      <c r="H39" s="46">
        <v>746873</v>
      </c>
      <c r="I39" s="46">
        <v>90961</v>
      </c>
      <c r="J39" s="25">
        <v>10291</v>
      </c>
      <c r="K39" s="25">
        <v>3047</v>
      </c>
      <c r="L39" s="10">
        <f t="shared" si="1"/>
        <v>851172</v>
      </c>
      <c r="M39" s="54">
        <v>117089</v>
      </c>
      <c r="N39" s="54">
        <v>3115</v>
      </c>
      <c r="O39" s="54">
        <v>24</v>
      </c>
      <c r="P39" s="54">
        <v>124</v>
      </c>
      <c r="Q39" s="10">
        <f t="shared" si="2"/>
        <v>120352</v>
      </c>
      <c r="R39" s="56">
        <v>49880084.075000003</v>
      </c>
      <c r="S39" s="57">
        <v>3066434.7509999899</v>
      </c>
      <c r="T39" s="57">
        <v>149754.6</v>
      </c>
      <c r="U39" s="25">
        <v>99376</v>
      </c>
      <c r="V39" s="10">
        <f t="shared" si="17"/>
        <v>53195649.425999992</v>
      </c>
      <c r="W39" s="57">
        <v>55694109</v>
      </c>
      <c r="X39" s="57">
        <v>17109241</v>
      </c>
      <c r="Y39" s="57">
        <v>2881508</v>
      </c>
      <c r="Z39" s="57">
        <v>413109</v>
      </c>
      <c r="AA39" s="10">
        <f t="shared" si="18"/>
        <v>76097967</v>
      </c>
      <c r="AB39" s="57">
        <v>15276847</v>
      </c>
      <c r="AC39" s="57">
        <v>13790979</v>
      </c>
      <c r="AD39" s="57">
        <v>2732853</v>
      </c>
      <c r="AE39" s="25">
        <v>327962</v>
      </c>
      <c r="AF39" s="10">
        <f t="shared" si="19"/>
        <v>32128641</v>
      </c>
      <c r="AG39" s="34">
        <f t="shared" ref="AG39:AG40" si="25">W39-AB39</f>
        <v>40417262</v>
      </c>
      <c r="AH39" s="34">
        <f t="shared" ref="AH39:AH40" si="26">X39-AC39</f>
        <v>3318262</v>
      </c>
      <c r="AI39" s="34">
        <f t="shared" ref="AI39:AI40" si="27">Y39-AD39</f>
        <v>148655</v>
      </c>
      <c r="AJ39" s="34">
        <f t="shared" ref="AJ39:AJ40" si="28">Z39-AE39</f>
        <v>85147</v>
      </c>
      <c r="AK39" s="34">
        <f t="shared" ref="AK39:AK40" si="29">SUM(AG39:AJ39)</f>
        <v>43969326</v>
      </c>
      <c r="AL39" s="31"/>
      <c r="AM39" s="31"/>
      <c r="AN39" s="31"/>
    </row>
    <row r="40" spans="1:40" x14ac:dyDescent="0.2">
      <c r="A40" s="35"/>
      <c r="B40" s="33">
        <f>+DATE(YEAR(B39),MONTH(B39)+1,1)</f>
        <v>45444</v>
      </c>
      <c r="C40" s="25">
        <v>124096</v>
      </c>
      <c r="D40" s="25">
        <v>3311</v>
      </c>
      <c r="E40" s="25">
        <v>24</v>
      </c>
      <c r="F40" s="25">
        <v>126</v>
      </c>
      <c r="G40" s="10">
        <f t="shared" si="0"/>
        <v>127557</v>
      </c>
      <c r="H40" s="46">
        <v>767935</v>
      </c>
      <c r="I40" s="46">
        <v>94497</v>
      </c>
      <c r="J40" s="25">
        <v>10941</v>
      </c>
      <c r="K40" s="25">
        <v>3047</v>
      </c>
      <c r="L40" s="10">
        <f t="shared" si="1"/>
        <v>876420</v>
      </c>
      <c r="M40" s="54">
        <v>120110</v>
      </c>
      <c r="N40" s="54">
        <v>3206</v>
      </c>
      <c r="O40" s="54">
        <v>24</v>
      </c>
      <c r="P40" s="54">
        <v>126</v>
      </c>
      <c r="Q40" s="10">
        <f t="shared" si="2"/>
        <v>123466</v>
      </c>
      <c r="R40" s="56">
        <v>50436393.719999999</v>
      </c>
      <c r="S40" s="57">
        <v>3016108</v>
      </c>
      <c r="T40" s="57">
        <v>119634.8</v>
      </c>
      <c r="U40" s="25">
        <v>109512</v>
      </c>
      <c r="V40" s="10">
        <f t="shared" si="17"/>
        <v>53681648.519999996</v>
      </c>
      <c r="W40" s="57">
        <v>73644422</v>
      </c>
      <c r="X40" s="57">
        <v>18196687</v>
      </c>
      <c r="Y40" s="57">
        <v>2791715</v>
      </c>
      <c r="Z40" s="57">
        <v>422012</v>
      </c>
      <c r="AA40" s="10">
        <f t="shared" si="18"/>
        <v>95054836</v>
      </c>
      <c r="AB40" s="57">
        <v>25621303</v>
      </c>
      <c r="AC40" s="57">
        <v>14838941</v>
      </c>
      <c r="AD40" s="57">
        <v>2676700</v>
      </c>
      <c r="AE40" s="25">
        <v>331147</v>
      </c>
      <c r="AF40" s="10">
        <f t="shared" si="19"/>
        <v>43468091</v>
      </c>
      <c r="AG40" s="34">
        <f t="shared" si="25"/>
        <v>48023119</v>
      </c>
      <c r="AH40" s="34">
        <f t="shared" si="26"/>
        <v>3357746</v>
      </c>
      <c r="AI40" s="34">
        <f t="shared" si="27"/>
        <v>115015</v>
      </c>
      <c r="AJ40" s="34">
        <f t="shared" si="28"/>
        <v>90865</v>
      </c>
      <c r="AK40" s="34">
        <f t="shared" si="29"/>
        <v>51586745</v>
      </c>
      <c r="AL40" s="31"/>
      <c r="AM40" s="31"/>
      <c r="AN40" s="31"/>
    </row>
    <row r="41" spans="1:40" x14ac:dyDescent="0.2">
      <c r="A41" s="35"/>
      <c r="B41" s="33">
        <f t="shared" ref="B41:B55" si="30">+DATE(YEAR(B40),MONTH(B40)+1,1)</f>
        <v>45474</v>
      </c>
      <c r="C41" s="25">
        <v>126456</v>
      </c>
      <c r="D41" s="25">
        <v>3356</v>
      </c>
      <c r="E41" s="25">
        <v>26</v>
      </c>
      <c r="F41" s="25">
        <v>124</v>
      </c>
      <c r="G41" s="10">
        <f t="shared" si="0"/>
        <v>129962</v>
      </c>
      <c r="H41" s="46">
        <v>785141</v>
      </c>
      <c r="I41" s="46">
        <v>95052</v>
      </c>
      <c r="J41" s="25">
        <v>16558</v>
      </c>
      <c r="K41" s="25">
        <v>3019</v>
      </c>
      <c r="L41" s="10">
        <f t="shared" si="1"/>
        <v>899770</v>
      </c>
      <c r="M41" s="54">
        <v>122859</v>
      </c>
      <c r="N41" s="54">
        <v>3314</v>
      </c>
      <c r="O41" s="54">
        <v>24</v>
      </c>
      <c r="P41" s="54">
        <v>123</v>
      </c>
      <c r="Q41" s="10">
        <f t="shared" si="2"/>
        <v>126320</v>
      </c>
      <c r="R41" s="56">
        <v>47900103.314999901</v>
      </c>
      <c r="S41" s="57">
        <v>2964614.5229999898</v>
      </c>
      <c r="T41" s="57">
        <v>136165.79999999999</v>
      </c>
      <c r="U41" s="25">
        <v>96266</v>
      </c>
      <c r="V41" s="10">
        <f t="shared" si="17"/>
        <v>51097149.637999885</v>
      </c>
      <c r="W41" s="57">
        <v>74779582</v>
      </c>
      <c r="X41" s="57">
        <v>19940715</v>
      </c>
      <c r="Y41" s="57">
        <v>2871822</v>
      </c>
      <c r="Z41" s="57">
        <v>395291</v>
      </c>
      <c r="AA41" s="10">
        <f t="shared" si="18"/>
        <v>97987410</v>
      </c>
      <c r="AB41" s="57">
        <v>33411899</v>
      </c>
      <c r="AC41" s="57">
        <v>16688557</v>
      </c>
      <c r="AD41" s="57">
        <v>2737636</v>
      </c>
      <c r="AE41" s="25">
        <v>318727</v>
      </c>
      <c r="AF41" s="10">
        <f t="shared" si="19"/>
        <v>53156819</v>
      </c>
      <c r="AG41" s="34">
        <f t="shared" ref="AG41:AG46" si="31">W41-AB41</f>
        <v>41367683</v>
      </c>
      <c r="AH41" s="34">
        <f t="shared" ref="AH41:AH46" si="32">X41-AC41</f>
        <v>3252158</v>
      </c>
      <c r="AI41" s="34">
        <f t="shared" ref="AI41:AI46" si="33">Y41-AD41</f>
        <v>134186</v>
      </c>
      <c r="AJ41" s="34">
        <f t="shared" ref="AJ41:AJ46" si="34">Z41-AE41</f>
        <v>76564</v>
      </c>
      <c r="AK41" s="34">
        <f t="shared" ref="AK41:AK55" si="35">SUM(AG41:AJ41)</f>
        <v>44830591</v>
      </c>
      <c r="AL41" s="31"/>
      <c r="AM41" s="31"/>
      <c r="AN41" s="31"/>
    </row>
    <row r="42" spans="1:40" x14ac:dyDescent="0.2">
      <c r="A42" s="35"/>
      <c r="B42" s="33">
        <f t="shared" si="30"/>
        <v>45505</v>
      </c>
      <c r="C42" s="25">
        <v>128706</v>
      </c>
      <c r="D42" s="25">
        <v>3397</v>
      </c>
      <c r="E42" s="25">
        <v>26</v>
      </c>
      <c r="F42" s="25">
        <v>125</v>
      </c>
      <c r="G42" s="10">
        <f t="shared" si="0"/>
        <v>132254</v>
      </c>
      <c r="H42" s="46">
        <v>802077</v>
      </c>
      <c r="I42" s="46">
        <v>95749</v>
      </c>
      <c r="J42" s="25">
        <v>16558</v>
      </c>
      <c r="K42" s="25">
        <v>3031</v>
      </c>
      <c r="L42" s="10">
        <f t="shared" si="1"/>
        <v>917415</v>
      </c>
      <c r="M42" s="54">
        <v>125352</v>
      </c>
      <c r="N42" s="54">
        <v>3355</v>
      </c>
      <c r="O42" s="54">
        <v>25</v>
      </c>
      <c r="P42" s="54">
        <v>126</v>
      </c>
      <c r="Q42" s="10">
        <f t="shared" si="2"/>
        <v>128858</v>
      </c>
      <c r="R42" s="56">
        <v>52167094.5279999</v>
      </c>
      <c r="S42" s="57">
        <v>3223069.11</v>
      </c>
      <c r="T42" s="57">
        <v>353247</v>
      </c>
      <c r="U42" s="25">
        <v>99045</v>
      </c>
      <c r="V42" s="10">
        <f t="shared" si="17"/>
        <v>55842455.6379999</v>
      </c>
      <c r="W42" s="57">
        <v>76944725</v>
      </c>
      <c r="X42" s="57">
        <v>19504886</v>
      </c>
      <c r="Y42" s="57">
        <v>3834832</v>
      </c>
      <c r="Z42" s="57">
        <v>403756</v>
      </c>
      <c r="AA42" s="10">
        <f t="shared" si="18"/>
        <v>100688199</v>
      </c>
      <c r="AB42" s="57">
        <v>32328912</v>
      </c>
      <c r="AC42" s="57">
        <v>16190044</v>
      </c>
      <c r="AD42" s="57">
        <v>3490104</v>
      </c>
      <c r="AE42" s="25">
        <v>318702</v>
      </c>
      <c r="AF42" s="10">
        <f t="shared" si="19"/>
        <v>52327762</v>
      </c>
      <c r="AG42" s="34">
        <f t="shared" si="31"/>
        <v>44615813</v>
      </c>
      <c r="AH42" s="34">
        <f t="shared" si="32"/>
        <v>3314842</v>
      </c>
      <c r="AI42" s="34">
        <f t="shared" si="33"/>
        <v>344728</v>
      </c>
      <c r="AJ42" s="34">
        <f t="shared" si="34"/>
        <v>85054</v>
      </c>
      <c r="AK42" s="34">
        <f t="shared" si="35"/>
        <v>48360437</v>
      </c>
      <c r="AL42" s="31"/>
      <c r="AM42" s="31"/>
      <c r="AN42" s="31"/>
    </row>
    <row r="43" spans="1:40" x14ac:dyDescent="0.2">
      <c r="A43" s="35"/>
      <c r="B43" s="33">
        <f t="shared" si="30"/>
        <v>45536</v>
      </c>
      <c r="C43" s="25">
        <v>132061</v>
      </c>
      <c r="D43" s="25">
        <v>3468</v>
      </c>
      <c r="E43" s="25">
        <v>26</v>
      </c>
      <c r="F43" s="25">
        <v>126</v>
      </c>
      <c r="G43" s="10">
        <f t="shared" si="0"/>
        <v>135681</v>
      </c>
      <c r="H43" s="46">
        <v>828320</v>
      </c>
      <c r="I43" s="46">
        <v>98152</v>
      </c>
      <c r="J43" s="25">
        <v>16558</v>
      </c>
      <c r="K43" s="25">
        <v>3036</v>
      </c>
      <c r="L43" s="10">
        <f t="shared" si="1"/>
        <v>946066</v>
      </c>
      <c r="M43" s="54">
        <v>128549</v>
      </c>
      <c r="N43" s="54">
        <v>3402</v>
      </c>
      <c r="O43" s="54">
        <v>27</v>
      </c>
      <c r="P43" s="54">
        <v>122</v>
      </c>
      <c r="Q43" s="10">
        <f t="shared" si="2"/>
        <v>132100</v>
      </c>
      <c r="R43" s="56">
        <v>55922276.943000004</v>
      </c>
      <c r="S43" s="57">
        <v>3180538.0809999998</v>
      </c>
      <c r="T43" s="57">
        <v>457774.2</v>
      </c>
      <c r="U43" s="25">
        <v>103251</v>
      </c>
      <c r="V43" s="10">
        <f t="shared" si="17"/>
        <v>59663840.224000007</v>
      </c>
      <c r="W43" s="57">
        <v>79614761</v>
      </c>
      <c r="X43" s="57">
        <v>20917645</v>
      </c>
      <c r="Y43" s="57">
        <v>3996688</v>
      </c>
      <c r="Z43" s="57">
        <v>368067</v>
      </c>
      <c r="AA43" s="10">
        <f t="shared" si="18"/>
        <v>104897161</v>
      </c>
      <c r="AB43" s="57">
        <v>30828181</v>
      </c>
      <c r="AC43" s="57">
        <v>17429929</v>
      </c>
      <c r="AD43" s="57">
        <v>3549739</v>
      </c>
      <c r="AE43" s="25">
        <v>290704</v>
      </c>
      <c r="AF43" s="10">
        <f t="shared" si="19"/>
        <v>52098553</v>
      </c>
      <c r="AG43" s="34">
        <f t="shared" si="31"/>
        <v>48786580</v>
      </c>
      <c r="AH43" s="34">
        <f t="shared" si="32"/>
        <v>3487716</v>
      </c>
      <c r="AI43" s="34">
        <f t="shared" si="33"/>
        <v>446949</v>
      </c>
      <c r="AJ43" s="34">
        <f t="shared" si="34"/>
        <v>77363</v>
      </c>
      <c r="AK43" s="34">
        <f t="shared" si="35"/>
        <v>52798608</v>
      </c>
      <c r="AL43" s="31"/>
      <c r="AM43" s="31"/>
      <c r="AN43" s="31"/>
    </row>
    <row r="44" spans="1:40" x14ac:dyDescent="0.2">
      <c r="A44" s="35"/>
      <c r="B44" s="33">
        <f t="shared" si="30"/>
        <v>45566</v>
      </c>
      <c r="C44" s="25">
        <v>135800</v>
      </c>
      <c r="D44" s="25">
        <v>3516</v>
      </c>
      <c r="E44" s="25">
        <v>26</v>
      </c>
      <c r="F44" s="25">
        <v>126</v>
      </c>
      <c r="G44" s="10">
        <f t="shared" si="0"/>
        <v>139468</v>
      </c>
      <c r="H44" s="46">
        <v>857101</v>
      </c>
      <c r="I44" s="46">
        <v>99658</v>
      </c>
      <c r="J44" s="25">
        <v>16558</v>
      </c>
      <c r="K44" s="25">
        <v>3036</v>
      </c>
      <c r="L44" s="10">
        <f t="shared" si="1"/>
        <v>976353</v>
      </c>
      <c r="M44" s="54">
        <v>132424</v>
      </c>
      <c r="N44" s="54">
        <v>3484</v>
      </c>
      <c r="O44" s="54">
        <v>27</v>
      </c>
      <c r="P44" s="54">
        <v>125</v>
      </c>
      <c r="Q44" s="10">
        <f t="shared" si="2"/>
        <v>136060</v>
      </c>
      <c r="R44" s="56">
        <v>55097632.985999897</v>
      </c>
      <c r="S44" s="57">
        <v>2919309</v>
      </c>
      <c r="T44" s="57">
        <v>420663.8</v>
      </c>
      <c r="U44" s="25">
        <v>102248</v>
      </c>
      <c r="V44" s="10">
        <f t="shared" si="17"/>
        <v>58539853.785999894</v>
      </c>
      <c r="W44" s="57">
        <v>79656454</v>
      </c>
      <c r="X44" s="57">
        <v>21211640</v>
      </c>
      <c r="Y44" s="57">
        <v>3819215</v>
      </c>
      <c r="Z44" s="57">
        <v>392304</v>
      </c>
      <c r="AA44" s="10">
        <f t="shared" si="18"/>
        <v>105079613</v>
      </c>
      <c r="AB44" s="57">
        <v>31407174</v>
      </c>
      <c r="AC44" s="57">
        <v>17953251</v>
      </c>
      <c r="AD44" s="57">
        <v>3412768</v>
      </c>
      <c r="AE44" s="25">
        <v>300052</v>
      </c>
      <c r="AF44" s="10">
        <f t="shared" si="19"/>
        <v>53073245</v>
      </c>
      <c r="AG44" s="34">
        <f t="shared" si="31"/>
        <v>48249280</v>
      </c>
      <c r="AH44" s="34">
        <f t="shared" si="32"/>
        <v>3258389</v>
      </c>
      <c r="AI44" s="34">
        <f t="shared" si="33"/>
        <v>406447</v>
      </c>
      <c r="AJ44" s="34">
        <f t="shared" si="34"/>
        <v>92252</v>
      </c>
      <c r="AK44" s="34">
        <f t="shared" si="35"/>
        <v>52006368</v>
      </c>
      <c r="AL44" s="31"/>
      <c r="AM44" s="31"/>
      <c r="AN44" s="31"/>
    </row>
    <row r="45" spans="1:40" x14ac:dyDescent="0.2">
      <c r="A45" s="35"/>
      <c r="B45" s="33">
        <f t="shared" si="30"/>
        <v>45597</v>
      </c>
      <c r="C45" s="25">
        <v>138900</v>
      </c>
      <c r="D45" s="25">
        <v>3573</v>
      </c>
      <c r="E45" s="25">
        <v>27</v>
      </c>
      <c r="F45" s="25">
        <v>126</v>
      </c>
      <c r="G45" s="10">
        <f t="shared" si="0"/>
        <v>142626</v>
      </c>
      <c r="H45" s="46">
        <v>881631</v>
      </c>
      <c r="I45" s="46">
        <v>100163</v>
      </c>
      <c r="J45" s="25">
        <v>17054</v>
      </c>
      <c r="K45" s="25">
        <v>3036</v>
      </c>
      <c r="L45" s="10">
        <f t="shared" si="1"/>
        <v>1001884</v>
      </c>
      <c r="M45" s="54">
        <v>135922</v>
      </c>
      <c r="N45" s="54">
        <v>3541</v>
      </c>
      <c r="O45" s="54">
        <v>28</v>
      </c>
      <c r="P45" s="54">
        <v>124</v>
      </c>
      <c r="Q45" s="10">
        <f t="shared" si="2"/>
        <v>139615</v>
      </c>
      <c r="R45" s="56">
        <v>46391447.939000003</v>
      </c>
      <c r="S45" s="57">
        <v>2385663</v>
      </c>
      <c r="T45" s="57">
        <v>305989.40000000002</v>
      </c>
      <c r="U45" s="25">
        <v>89178</v>
      </c>
      <c r="V45" s="10">
        <f t="shared" si="17"/>
        <v>49172278.339000002</v>
      </c>
      <c r="W45" s="57">
        <v>77317556</v>
      </c>
      <c r="X45" s="57">
        <v>21524551</v>
      </c>
      <c r="Y45" s="57">
        <v>4152183</v>
      </c>
      <c r="Z45" s="57">
        <v>387174</v>
      </c>
      <c r="AA45" s="10">
        <f t="shared" si="18"/>
        <v>103381464</v>
      </c>
      <c r="AB45" s="57">
        <v>34574577</v>
      </c>
      <c r="AC45" s="57">
        <v>18636643</v>
      </c>
      <c r="AD45" s="57">
        <v>3855075</v>
      </c>
      <c r="AE45" s="25">
        <v>317474</v>
      </c>
      <c r="AF45" s="10">
        <f t="shared" si="19"/>
        <v>57383769</v>
      </c>
      <c r="AG45" s="34">
        <f t="shared" si="31"/>
        <v>42742979</v>
      </c>
      <c r="AH45" s="34">
        <f t="shared" si="32"/>
        <v>2887908</v>
      </c>
      <c r="AI45" s="34">
        <f t="shared" si="33"/>
        <v>297108</v>
      </c>
      <c r="AJ45" s="34">
        <f t="shared" si="34"/>
        <v>69700</v>
      </c>
      <c r="AK45" s="34">
        <f t="shared" si="35"/>
        <v>45997695</v>
      </c>
      <c r="AL45" s="31"/>
      <c r="AM45" s="31"/>
      <c r="AN45" s="31"/>
    </row>
    <row r="46" spans="1:40" x14ac:dyDescent="0.2">
      <c r="A46" s="35"/>
      <c r="B46" s="33">
        <f t="shared" si="30"/>
        <v>45627</v>
      </c>
      <c r="C46" s="25">
        <v>141955</v>
      </c>
      <c r="D46" s="25">
        <v>3608</v>
      </c>
      <c r="E46" s="25">
        <v>27</v>
      </c>
      <c r="F46" s="25">
        <v>125</v>
      </c>
      <c r="G46" s="10">
        <f t="shared" si="0"/>
        <v>145715</v>
      </c>
      <c r="H46" s="46">
        <v>904785</v>
      </c>
      <c r="I46" s="46">
        <v>100945</v>
      </c>
      <c r="J46" s="25">
        <v>17054</v>
      </c>
      <c r="K46" s="25">
        <v>3012</v>
      </c>
      <c r="L46" s="10">
        <f t="shared" ref="L46:L55" si="36">SUM(H46:K46)</f>
        <v>1025796</v>
      </c>
      <c r="M46" s="54">
        <v>139053</v>
      </c>
      <c r="N46" s="54">
        <v>3591</v>
      </c>
      <c r="O46" s="54">
        <v>28</v>
      </c>
      <c r="P46" s="54">
        <v>125</v>
      </c>
      <c r="Q46" s="10">
        <f t="shared" si="2"/>
        <v>142797</v>
      </c>
      <c r="R46" s="56">
        <v>47036145.527999997</v>
      </c>
      <c r="S46" s="57">
        <v>2715552.5209999899</v>
      </c>
      <c r="T46" s="57">
        <v>321422.59999999998</v>
      </c>
      <c r="U46" s="25">
        <v>91015</v>
      </c>
      <c r="V46" s="10">
        <f t="shared" si="17"/>
        <v>50164135.648999989</v>
      </c>
      <c r="W46" s="57">
        <v>69007733</v>
      </c>
      <c r="X46" s="57">
        <v>20348028</v>
      </c>
      <c r="Y46" s="57">
        <v>4054546</v>
      </c>
      <c r="Z46" s="57">
        <v>375515</v>
      </c>
      <c r="AA46" s="10">
        <f t="shared" si="18"/>
        <v>93785822</v>
      </c>
      <c r="AB46" s="57">
        <v>27577070</v>
      </c>
      <c r="AC46" s="57">
        <v>17299686</v>
      </c>
      <c r="AD46" s="57">
        <v>3743773</v>
      </c>
      <c r="AE46" s="25">
        <v>295981</v>
      </c>
      <c r="AF46" s="10">
        <f t="shared" si="19"/>
        <v>48916510</v>
      </c>
      <c r="AG46" s="34">
        <f t="shared" si="31"/>
        <v>41430663</v>
      </c>
      <c r="AH46" s="34">
        <f t="shared" si="32"/>
        <v>3048342</v>
      </c>
      <c r="AI46" s="34">
        <f t="shared" si="33"/>
        <v>310773</v>
      </c>
      <c r="AJ46" s="34">
        <f t="shared" si="34"/>
        <v>79534</v>
      </c>
      <c r="AK46" s="34">
        <f t="shared" si="35"/>
        <v>44869312</v>
      </c>
      <c r="AL46" s="31"/>
      <c r="AM46" s="31"/>
      <c r="AN46" s="31"/>
    </row>
    <row r="47" spans="1:40" x14ac:dyDescent="0.2">
      <c r="A47" s="35"/>
      <c r="B47" s="33">
        <f t="shared" si="30"/>
        <v>45658</v>
      </c>
      <c r="C47" s="25">
        <v>145607</v>
      </c>
      <c r="D47" s="25">
        <v>3642</v>
      </c>
      <c r="E47" s="25">
        <v>27</v>
      </c>
      <c r="F47" s="25">
        <v>124</v>
      </c>
      <c r="G47" s="10">
        <f t="shared" si="0"/>
        <v>149400</v>
      </c>
      <c r="H47" s="46">
        <v>932238</v>
      </c>
      <c r="I47" s="46">
        <v>101927</v>
      </c>
      <c r="J47" s="46">
        <v>17054</v>
      </c>
      <c r="K47" s="46">
        <v>2987</v>
      </c>
      <c r="L47" s="10">
        <f t="shared" si="36"/>
        <v>1054206</v>
      </c>
      <c r="M47" s="54">
        <v>141709</v>
      </c>
      <c r="N47" s="54">
        <v>3611</v>
      </c>
      <c r="O47" s="54">
        <v>27</v>
      </c>
      <c r="P47" s="54">
        <v>123</v>
      </c>
      <c r="Q47" s="10">
        <f t="shared" si="2"/>
        <v>145470</v>
      </c>
      <c r="R47" s="57">
        <v>43733591.776999898</v>
      </c>
      <c r="S47" s="57">
        <v>2577021.7390000001</v>
      </c>
      <c r="T47" s="57">
        <v>226641</v>
      </c>
      <c r="U47" s="25">
        <v>78093</v>
      </c>
      <c r="V47" s="10">
        <f t="shared" si="17"/>
        <v>46615347.515999898</v>
      </c>
      <c r="W47" s="57">
        <v>62783507</v>
      </c>
      <c r="X47" s="57">
        <v>18869817</v>
      </c>
      <c r="Y47" s="57">
        <v>3579350</v>
      </c>
      <c r="Z47" s="57">
        <v>355670</v>
      </c>
      <c r="AA47" s="10">
        <f t="shared" si="18"/>
        <v>85588344</v>
      </c>
      <c r="AB47" s="57">
        <v>24565921</v>
      </c>
      <c r="AC47" s="57">
        <v>15970853</v>
      </c>
      <c r="AD47" s="57">
        <v>3354894</v>
      </c>
      <c r="AE47" s="25">
        <v>292036</v>
      </c>
      <c r="AF47" s="10">
        <f t="shared" si="19"/>
        <v>44183704</v>
      </c>
      <c r="AG47" s="34">
        <f t="shared" ref="AG47:AG55" si="37">W47-AB47</f>
        <v>38217586</v>
      </c>
      <c r="AH47" s="34">
        <f t="shared" ref="AH47:AH55" si="38">X47-AC47</f>
        <v>2898964</v>
      </c>
      <c r="AI47" s="34">
        <f t="shared" ref="AI47:AI55" si="39">Y47-AD47</f>
        <v>224456</v>
      </c>
      <c r="AJ47" s="34">
        <f t="shared" ref="AJ47:AJ55" si="40">Z47-AE47</f>
        <v>63634</v>
      </c>
      <c r="AK47" s="34">
        <f t="shared" si="35"/>
        <v>41404640</v>
      </c>
      <c r="AL47" s="31"/>
      <c r="AM47" s="31"/>
      <c r="AN47" s="31"/>
    </row>
    <row r="48" spans="1:40" x14ac:dyDescent="0.2">
      <c r="A48" s="35"/>
      <c r="B48" s="33">
        <f t="shared" si="30"/>
        <v>45689</v>
      </c>
      <c r="C48" s="25">
        <v>150532</v>
      </c>
      <c r="D48" s="25">
        <v>3712</v>
      </c>
      <c r="E48" s="25">
        <v>27</v>
      </c>
      <c r="F48" s="25">
        <v>124</v>
      </c>
      <c r="G48" s="10">
        <f t="shared" si="0"/>
        <v>154395</v>
      </c>
      <c r="H48" s="46">
        <v>971002</v>
      </c>
      <c r="I48" s="46">
        <v>103561</v>
      </c>
      <c r="J48" s="46">
        <v>17054</v>
      </c>
      <c r="K48" s="46">
        <v>2987</v>
      </c>
      <c r="L48" s="10">
        <f t="shared" si="36"/>
        <v>1094604</v>
      </c>
      <c r="M48" s="54">
        <v>144895</v>
      </c>
      <c r="N48" s="54">
        <v>3636</v>
      </c>
      <c r="O48" s="54">
        <v>28</v>
      </c>
      <c r="P48" s="54">
        <v>124</v>
      </c>
      <c r="Q48" s="10">
        <f t="shared" si="2"/>
        <v>148683</v>
      </c>
      <c r="R48" s="57">
        <v>62179687.375999898</v>
      </c>
      <c r="S48" s="57">
        <v>3333718.34499999</v>
      </c>
      <c r="T48" s="57">
        <v>151836.79999999999</v>
      </c>
      <c r="U48" s="25">
        <v>89076</v>
      </c>
      <c r="V48" s="10">
        <f t="shared" si="17"/>
        <v>65754318.520999886</v>
      </c>
      <c r="W48" s="57">
        <v>60376214</v>
      </c>
      <c r="X48" s="57">
        <v>18948218</v>
      </c>
      <c r="Y48" s="57">
        <v>4107819</v>
      </c>
      <c r="Z48" s="57">
        <v>380436</v>
      </c>
      <c r="AA48" s="10">
        <f t="shared" si="18"/>
        <v>83812687</v>
      </c>
      <c r="AB48" s="57">
        <v>15707213</v>
      </c>
      <c r="AC48" s="57">
        <v>15536921</v>
      </c>
      <c r="AD48" s="57">
        <v>3961787</v>
      </c>
      <c r="AE48" s="25">
        <v>301676</v>
      </c>
      <c r="AF48" s="10">
        <f t="shared" si="19"/>
        <v>35507597</v>
      </c>
      <c r="AG48" s="34">
        <f t="shared" si="37"/>
        <v>44669001</v>
      </c>
      <c r="AH48" s="34">
        <f t="shared" si="38"/>
        <v>3411297</v>
      </c>
      <c r="AI48" s="34">
        <f t="shared" si="39"/>
        <v>146032</v>
      </c>
      <c r="AJ48" s="34">
        <f t="shared" si="40"/>
        <v>78760</v>
      </c>
      <c r="AK48" s="34">
        <f t="shared" si="35"/>
        <v>48305090</v>
      </c>
      <c r="AL48" s="31"/>
      <c r="AM48" s="31"/>
      <c r="AN48" s="31"/>
    </row>
    <row r="49" spans="1:40" x14ac:dyDescent="0.2">
      <c r="A49" s="35"/>
      <c r="B49" s="33">
        <f t="shared" si="30"/>
        <v>45717</v>
      </c>
      <c r="C49" s="25">
        <v>154775</v>
      </c>
      <c r="D49" s="25">
        <v>3758</v>
      </c>
      <c r="E49" s="25">
        <v>27</v>
      </c>
      <c r="F49" s="25">
        <v>124</v>
      </c>
      <c r="G49" s="10">
        <f t="shared" si="0"/>
        <v>158684</v>
      </c>
      <c r="H49" s="46">
        <v>1006493</v>
      </c>
      <c r="I49" s="46">
        <v>104078</v>
      </c>
      <c r="J49" s="46">
        <v>17054</v>
      </c>
      <c r="K49" s="46">
        <v>2987</v>
      </c>
      <c r="L49" s="10">
        <f t="shared" si="36"/>
        <v>1130612</v>
      </c>
      <c r="M49" s="54">
        <v>150179</v>
      </c>
      <c r="N49" s="54">
        <v>3716</v>
      </c>
      <c r="O49" s="54">
        <v>28</v>
      </c>
      <c r="P49" s="54">
        <v>125</v>
      </c>
      <c r="Q49" s="10">
        <f t="shared" si="2"/>
        <v>154048</v>
      </c>
      <c r="R49" s="57">
        <v>73342011.578999996</v>
      </c>
      <c r="S49" s="57">
        <v>3798368.6889999998</v>
      </c>
      <c r="T49" s="57">
        <v>276500.59999999998</v>
      </c>
      <c r="U49" s="25">
        <v>100139</v>
      </c>
      <c r="V49" s="10">
        <f t="shared" si="17"/>
        <v>77517019.867999986</v>
      </c>
      <c r="W49" s="57">
        <v>61594876</v>
      </c>
      <c r="X49" s="57">
        <v>18490782</v>
      </c>
      <c r="Y49" s="57">
        <v>3954488</v>
      </c>
      <c r="Z49" s="57">
        <v>374636</v>
      </c>
      <c r="AA49" s="10">
        <f t="shared" si="18"/>
        <v>84414782</v>
      </c>
      <c r="AB49" s="57">
        <v>12932705</v>
      </c>
      <c r="AC49" s="57">
        <v>14854632</v>
      </c>
      <c r="AD49" s="57">
        <v>3682171</v>
      </c>
      <c r="AE49" s="25">
        <v>301894</v>
      </c>
      <c r="AF49" s="10">
        <f t="shared" si="19"/>
        <v>31771402</v>
      </c>
      <c r="AG49" s="34">
        <f t="shared" si="37"/>
        <v>48662171</v>
      </c>
      <c r="AH49" s="34">
        <f t="shared" si="38"/>
        <v>3636150</v>
      </c>
      <c r="AI49" s="34">
        <f t="shared" si="39"/>
        <v>272317</v>
      </c>
      <c r="AJ49" s="34">
        <f t="shared" si="40"/>
        <v>72742</v>
      </c>
      <c r="AK49" s="34">
        <f t="shared" si="35"/>
        <v>52643380</v>
      </c>
      <c r="AL49" s="31"/>
      <c r="AM49" s="31"/>
      <c r="AN49" s="31"/>
    </row>
    <row r="50" spans="1:40" x14ac:dyDescent="0.2">
      <c r="A50" s="35"/>
      <c r="B50" s="33">
        <f t="shared" si="30"/>
        <v>45748</v>
      </c>
      <c r="C50" s="25">
        <v>158110</v>
      </c>
      <c r="D50" s="25">
        <v>3833</v>
      </c>
      <c r="E50" s="25">
        <v>28</v>
      </c>
      <c r="F50" s="25">
        <v>125</v>
      </c>
      <c r="G50" s="10">
        <f t="shared" si="0"/>
        <v>162096</v>
      </c>
      <c r="H50" s="46">
        <v>1037161</v>
      </c>
      <c r="I50" s="46">
        <v>105528</v>
      </c>
      <c r="J50" s="46">
        <v>17112</v>
      </c>
      <c r="K50" s="46">
        <v>2995</v>
      </c>
      <c r="L50" s="10">
        <f t="shared" si="36"/>
        <v>1162796</v>
      </c>
      <c r="M50" s="54">
        <v>153959</v>
      </c>
      <c r="N50" s="54">
        <v>3753</v>
      </c>
      <c r="O50" s="54">
        <v>28</v>
      </c>
      <c r="P50" s="54">
        <v>126</v>
      </c>
      <c r="Q50" s="10">
        <f t="shared" si="2"/>
        <v>157866</v>
      </c>
      <c r="R50" s="57">
        <v>80263768.793999895</v>
      </c>
      <c r="S50" s="57">
        <v>4257301</v>
      </c>
      <c r="T50" s="57">
        <v>465177.59999999998</v>
      </c>
      <c r="U50" s="25">
        <v>102609</v>
      </c>
      <c r="V50" s="10">
        <f t="shared" si="17"/>
        <v>85088856.393999889</v>
      </c>
      <c r="W50" s="57">
        <v>65521427</v>
      </c>
      <c r="X50" s="57">
        <v>19169760</v>
      </c>
      <c r="Y50" s="57">
        <v>3874966</v>
      </c>
      <c r="Z50" s="57">
        <v>398153</v>
      </c>
      <c r="AA50" s="10">
        <f t="shared" si="18"/>
        <v>88964306</v>
      </c>
      <c r="AB50" s="57">
        <v>12825221</v>
      </c>
      <c r="AC50" s="57">
        <v>15121488</v>
      </c>
      <c r="AD50" s="57">
        <v>3423508</v>
      </c>
      <c r="AE50" s="25">
        <v>316678</v>
      </c>
      <c r="AF50" s="10">
        <f t="shared" si="19"/>
        <v>31686895</v>
      </c>
      <c r="AG50" s="34">
        <f t="shared" si="37"/>
        <v>52696206</v>
      </c>
      <c r="AH50" s="34">
        <f t="shared" si="38"/>
        <v>4048272</v>
      </c>
      <c r="AI50" s="34">
        <f t="shared" si="39"/>
        <v>451458</v>
      </c>
      <c r="AJ50" s="34">
        <f t="shared" si="40"/>
        <v>81475</v>
      </c>
      <c r="AK50" s="34">
        <f t="shared" si="35"/>
        <v>57277411</v>
      </c>
      <c r="AL50" s="31"/>
      <c r="AM50" s="31"/>
      <c r="AN50" s="31"/>
    </row>
    <row r="51" spans="1:40" x14ac:dyDescent="0.2">
      <c r="A51" s="35"/>
      <c r="B51" s="33">
        <f t="shared" si="30"/>
        <v>45778</v>
      </c>
      <c r="C51" s="25">
        <v>160940</v>
      </c>
      <c r="D51" s="25">
        <v>3888</v>
      </c>
      <c r="E51" s="25">
        <v>28</v>
      </c>
      <c r="F51" s="25">
        <v>126</v>
      </c>
      <c r="G51" s="10">
        <f t="shared" si="0"/>
        <v>164982</v>
      </c>
      <c r="H51" s="46">
        <v>1063493</v>
      </c>
      <c r="I51" s="46">
        <v>106418</v>
      </c>
      <c r="J51" s="46">
        <v>17112</v>
      </c>
      <c r="K51" s="46">
        <v>3013</v>
      </c>
      <c r="L51" s="10">
        <f t="shared" si="36"/>
        <v>1190036</v>
      </c>
      <c r="M51" s="54">
        <v>157274</v>
      </c>
      <c r="N51" s="54">
        <v>3811</v>
      </c>
      <c r="O51" s="54">
        <v>28</v>
      </c>
      <c r="P51" s="54">
        <v>125</v>
      </c>
      <c r="Q51" s="10">
        <f t="shared" si="2"/>
        <v>161238</v>
      </c>
      <c r="R51" s="57">
        <v>68132271.239999801</v>
      </c>
      <c r="S51" s="57">
        <v>3555092.15</v>
      </c>
      <c r="T51" s="57">
        <v>408161.8</v>
      </c>
      <c r="U51" s="25">
        <v>89327</v>
      </c>
      <c r="V51" s="10">
        <f t="shared" si="17"/>
        <v>72184852.189999804</v>
      </c>
      <c r="W51" s="57">
        <v>64353481</v>
      </c>
      <c r="X51" s="57">
        <v>18170410</v>
      </c>
      <c r="Y51" s="57">
        <v>3434939</v>
      </c>
      <c r="Z51" s="57">
        <v>364513</v>
      </c>
      <c r="AA51" s="10">
        <f t="shared" si="18"/>
        <v>86323343</v>
      </c>
      <c r="AB51" s="57">
        <v>14475302</v>
      </c>
      <c r="AC51" s="57">
        <v>14524816</v>
      </c>
      <c r="AD51" s="57">
        <v>3037717</v>
      </c>
      <c r="AE51" s="25">
        <v>299599</v>
      </c>
      <c r="AF51" s="10">
        <f t="shared" si="19"/>
        <v>32337434</v>
      </c>
      <c r="AG51" s="34">
        <f t="shared" si="37"/>
        <v>49878179</v>
      </c>
      <c r="AH51" s="34">
        <f t="shared" si="38"/>
        <v>3645594</v>
      </c>
      <c r="AI51" s="34">
        <f t="shared" si="39"/>
        <v>397222</v>
      </c>
      <c r="AJ51" s="34">
        <f t="shared" si="40"/>
        <v>64914</v>
      </c>
      <c r="AK51" s="34">
        <f t="shared" si="35"/>
        <v>53985909</v>
      </c>
      <c r="AL51" s="31"/>
      <c r="AM51" s="31"/>
      <c r="AN51" s="31"/>
    </row>
    <row r="52" spans="1:40" x14ac:dyDescent="0.2">
      <c r="A52" s="35"/>
      <c r="B52" s="33">
        <f t="shared" si="30"/>
        <v>45809</v>
      </c>
      <c r="C52" s="50">
        <v>163892</v>
      </c>
      <c r="D52" s="50">
        <v>3938</v>
      </c>
      <c r="E52" s="50">
        <v>28</v>
      </c>
      <c r="F52" s="50">
        <v>128</v>
      </c>
      <c r="G52" s="10">
        <f t="shared" si="0"/>
        <v>167986</v>
      </c>
      <c r="H52" s="51">
        <v>1090931</v>
      </c>
      <c r="I52" s="51">
        <v>107390</v>
      </c>
      <c r="J52" s="51">
        <v>17112</v>
      </c>
      <c r="K52" s="51">
        <v>3036</v>
      </c>
      <c r="L52" s="10">
        <f t="shared" si="36"/>
        <v>1218469</v>
      </c>
      <c r="M52" s="54">
        <v>156719</v>
      </c>
      <c r="N52" s="54">
        <v>3795</v>
      </c>
      <c r="O52" s="54">
        <v>28</v>
      </c>
      <c r="P52" s="54">
        <v>126</v>
      </c>
      <c r="Q52" s="10">
        <f t="shared" si="2"/>
        <v>160668</v>
      </c>
      <c r="R52" s="57">
        <v>72577998.588999897</v>
      </c>
      <c r="S52" s="57">
        <v>3694405</v>
      </c>
      <c r="T52" s="57">
        <v>533570.4</v>
      </c>
      <c r="U52" s="25">
        <v>97120</v>
      </c>
      <c r="V52" s="10">
        <f t="shared" si="17"/>
        <v>76903093.988999903</v>
      </c>
      <c r="W52" s="57">
        <v>78467691</v>
      </c>
      <c r="X52" s="57">
        <v>20308126</v>
      </c>
      <c r="Y52" s="57">
        <v>3853337</v>
      </c>
      <c r="Z52" s="57">
        <v>422210</v>
      </c>
      <c r="AA52" s="10">
        <f t="shared" si="18"/>
        <v>103051364</v>
      </c>
      <c r="AB52" s="57">
        <v>20107410</v>
      </c>
      <c r="AC52" s="57">
        <v>16429607</v>
      </c>
      <c r="AD52" s="57">
        <v>3341327</v>
      </c>
      <c r="AE52" s="25">
        <v>340545</v>
      </c>
      <c r="AF52" s="10">
        <f t="shared" si="19"/>
        <v>40218889</v>
      </c>
      <c r="AG52" s="34">
        <f t="shared" si="37"/>
        <v>58360281</v>
      </c>
      <c r="AH52" s="34">
        <f t="shared" si="38"/>
        <v>3878519</v>
      </c>
      <c r="AI52" s="34">
        <f t="shared" si="39"/>
        <v>512010</v>
      </c>
      <c r="AJ52" s="34">
        <f t="shared" si="40"/>
        <v>81665</v>
      </c>
      <c r="AK52" s="34">
        <f t="shared" si="35"/>
        <v>62832475</v>
      </c>
      <c r="AL52" s="31"/>
      <c r="AM52" s="31"/>
      <c r="AN52" s="31"/>
    </row>
    <row r="53" spans="1:40" x14ac:dyDescent="0.2">
      <c r="A53" s="31"/>
      <c r="B53" s="33">
        <f t="shared" si="30"/>
        <v>45839</v>
      </c>
      <c r="C53" s="25">
        <v>167441</v>
      </c>
      <c r="D53" s="25">
        <v>3993</v>
      </c>
      <c r="E53" s="25">
        <v>28</v>
      </c>
      <c r="F53" s="25">
        <v>129</v>
      </c>
      <c r="G53" s="10">
        <f t="shared" si="0"/>
        <v>171591</v>
      </c>
      <c r="H53" s="46">
        <v>1122379</v>
      </c>
      <c r="I53" s="46">
        <v>108394</v>
      </c>
      <c r="J53" s="46">
        <v>17112</v>
      </c>
      <c r="K53" s="46">
        <v>3051</v>
      </c>
      <c r="L53" s="10">
        <f t="shared" si="36"/>
        <v>1250936</v>
      </c>
      <c r="M53" s="54">
        <v>157620</v>
      </c>
      <c r="N53" s="54">
        <v>3749</v>
      </c>
      <c r="O53" s="54">
        <v>28</v>
      </c>
      <c r="P53" s="54">
        <v>125</v>
      </c>
      <c r="Q53" s="10">
        <f t="shared" si="2"/>
        <v>161522</v>
      </c>
      <c r="R53" s="57">
        <v>73212733.644000098</v>
      </c>
      <c r="S53" s="57">
        <v>3748095.7420000001</v>
      </c>
      <c r="T53" s="57">
        <v>357176.4</v>
      </c>
      <c r="U53" s="25">
        <v>94929</v>
      </c>
      <c r="V53" s="10">
        <f t="shared" si="17"/>
        <v>77412934.786000103</v>
      </c>
      <c r="W53" s="57">
        <v>86509550</v>
      </c>
      <c r="X53" s="57">
        <v>21261379</v>
      </c>
      <c r="Y53" s="57">
        <v>3726350</v>
      </c>
      <c r="Z53" s="57">
        <v>415727</v>
      </c>
      <c r="AA53" s="10">
        <f t="shared" si="18"/>
        <v>111913006</v>
      </c>
      <c r="AB53" s="57">
        <v>28971614</v>
      </c>
      <c r="AC53" s="57">
        <v>17540592</v>
      </c>
      <c r="AD53" s="57">
        <v>3396174</v>
      </c>
      <c r="AE53" s="25">
        <v>344880</v>
      </c>
      <c r="AF53" s="10">
        <f t="shared" si="19"/>
        <v>50253260</v>
      </c>
      <c r="AG53" s="34">
        <f t="shared" si="37"/>
        <v>57537936</v>
      </c>
      <c r="AH53" s="34">
        <f t="shared" si="38"/>
        <v>3720787</v>
      </c>
      <c r="AI53" s="34">
        <f t="shared" si="39"/>
        <v>330176</v>
      </c>
      <c r="AJ53" s="34">
        <f t="shared" si="40"/>
        <v>70847</v>
      </c>
      <c r="AK53" s="34">
        <f t="shared" si="35"/>
        <v>61659746</v>
      </c>
      <c r="AL53" s="31"/>
      <c r="AM53" s="31"/>
      <c r="AN53" s="31"/>
    </row>
    <row r="54" spans="1:40" x14ac:dyDescent="0.2">
      <c r="A54" s="31"/>
      <c r="B54" s="33">
        <f t="shared" si="30"/>
        <v>45870</v>
      </c>
      <c r="C54" s="25">
        <v>171289</v>
      </c>
      <c r="D54" s="25">
        <v>4035</v>
      </c>
      <c r="E54" s="25">
        <v>28</v>
      </c>
      <c r="F54" s="25">
        <v>129</v>
      </c>
      <c r="G54" s="10">
        <f t="shared" si="0"/>
        <v>175481</v>
      </c>
      <c r="H54" s="46">
        <v>1158081</v>
      </c>
      <c r="I54" s="46">
        <v>109221</v>
      </c>
      <c r="J54" s="46">
        <v>17112</v>
      </c>
      <c r="K54" s="46">
        <v>3051</v>
      </c>
      <c r="L54" s="10">
        <f t="shared" si="36"/>
        <v>1287465</v>
      </c>
      <c r="M54" s="54">
        <v>162133</v>
      </c>
      <c r="N54" s="54">
        <v>3768</v>
      </c>
      <c r="O54" s="54">
        <v>28</v>
      </c>
      <c r="P54" s="54">
        <v>123</v>
      </c>
      <c r="Q54" s="10">
        <f t="shared" si="2"/>
        <v>166052</v>
      </c>
      <c r="R54" s="57">
        <v>72264105.377000004</v>
      </c>
      <c r="S54" s="57">
        <v>9114652.2709999997</v>
      </c>
      <c r="T54" s="57">
        <v>410981.4</v>
      </c>
      <c r="U54" s="25">
        <v>125551</v>
      </c>
      <c r="V54" s="10">
        <f t="shared" si="17"/>
        <v>81915290.048000008</v>
      </c>
      <c r="W54" s="57">
        <v>89703171</v>
      </c>
      <c r="X54" s="57">
        <v>19604206</v>
      </c>
      <c r="Y54" s="57">
        <v>3886447</v>
      </c>
      <c r="Z54" s="57">
        <v>385063</v>
      </c>
      <c r="AA54" s="10">
        <f t="shared" si="18"/>
        <v>113578887</v>
      </c>
      <c r="AB54" s="57">
        <v>30634441</v>
      </c>
      <c r="AC54" s="57">
        <v>15821799</v>
      </c>
      <c r="AD54" s="57">
        <v>3488356</v>
      </c>
      <c r="AE54" s="25">
        <v>302128</v>
      </c>
      <c r="AF54" s="10">
        <f t="shared" si="19"/>
        <v>50246724</v>
      </c>
      <c r="AG54" s="34">
        <f t="shared" si="37"/>
        <v>59068730</v>
      </c>
      <c r="AH54" s="34">
        <f t="shared" si="38"/>
        <v>3782407</v>
      </c>
      <c r="AI54" s="34">
        <f t="shared" si="39"/>
        <v>398091</v>
      </c>
      <c r="AJ54" s="34">
        <f t="shared" si="40"/>
        <v>82935</v>
      </c>
      <c r="AK54" s="34">
        <f t="shared" si="35"/>
        <v>63332163</v>
      </c>
      <c r="AL54" s="31"/>
      <c r="AM54" s="31"/>
      <c r="AN54" s="31"/>
    </row>
    <row r="55" spans="1:40" x14ac:dyDescent="0.2">
      <c r="A55" s="31"/>
      <c r="B55" s="33">
        <f t="shared" si="30"/>
        <v>45901</v>
      </c>
      <c r="C55" s="25">
        <v>175703</v>
      </c>
      <c r="D55" s="25">
        <v>4086</v>
      </c>
      <c r="E55" s="25">
        <v>29</v>
      </c>
      <c r="F55" s="25">
        <v>129</v>
      </c>
      <c r="G55" s="10">
        <f t="shared" si="0"/>
        <v>179947</v>
      </c>
      <c r="H55" s="46">
        <v>1201893</v>
      </c>
      <c r="I55" s="46">
        <v>113175</v>
      </c>
      <c r="J55" s="46">
        <v>16922</v>
      </c>
      <c r="K55" s="46">
        <v>3051</v>
      </c>
      <c r="L55" s="10">
        <f t="shared" si="36"/>
        <v>1335041</v>
      </c>
      <c r="M55" s="54">
        <v>162570</v>
      </c>
      <c r="N55" s="54">
        <v>3701</v>
      </c>
      <c r="O55" s="54">
        <v>23</v>
      </c>
      <c r="P55" s="54">
        <v>113</v>
      </c>
      <c r="Q55" s="10">
        <f t="shared" si="2"/>
        <v>166407</v>
      </c>
      <c r="R55" s="57">
        <v>74988670</v>
      </c>
      <c r="S55" s="57">
        <v>7265214</v>
      </c>
      <c r="T55" s="57">
        <v>435824.4</v>
      </c>
      <c r="U55" s="57">
        <v>153306</v>
      </c>
      <c r="V55" s="10">
        <f t="shared" si="17"/>
        <v>82843014.400000006</v>
      </c>
      <c r="W55" s="35">
        <v>100000000</v>
      </c>
      <c r="X55" s="35">
        <v>21695385</v>
      </c>
      <c r="Y55" s="35">
        <v>3893426</v>
      </c>
      <c r="Z55" s="35">
        <v>357551</v>
      </c>
      <c r="AA55" s="10">
        <f t="shared" si="18"/>
        <v>125946362</v>
      </c>
      <c r="AB55" s="57">
        <v>35693905</v>
      </c>
      <c r="AC55" s="57">
        <v>17850739</v>
      </c>
      <c r="AD55" s="57">
        <v>3449132</v>
      </c>
      <c r="AE55" s="57">
        <v>288749</v>
      </c>
      <c r="AF55" s="10">
        <f t="shared" si="19"/>
        <v>57282525</v>
      </c>
      <c r="AG55" s="34">
        <f t="shared" si="37"/>
        <v>64306095</v>
      </c>
      <c r="AH55" s="34">
        <f t="shared" si="38"/>
        <v>3844646</v>
      </c>
      <c r="AI55" s="34">
        <f t="shared" si="39"/>
        <v>444294</v>
      </c>
      <c r="AJ55" s="34">
        <f t="shared" si="40"/>
        <v>68802</v>
      </c>
      <c r="AK55" s="34">
        <f t="shared" si="35"/>
        <v>68663837</v>
      </c>
      <c r="AL55" s="31"/>
      <c r="AM55" s="31"/>
      <c r="AN55" s="31"/>
    </row>
    <row r="56" spans="1:40" x14ac:dyDescent="0.2">
      <c r="A56" s="31"/>
      <c r="B56" s="31"/>
      <c r="C56" s="31"/>
      <c r="D56" s="31"/>
      <c r="E56" s="31"/>
      <c r="F56" s="31"/>
      <c r="G56" s="35"/>
      <c r="H56" s="31"/>
      <c r="I56" s="31"/>
      <c r="J56" s="31"/>
      <c r="K56" s="31"/>
      <c r="L56" s="31"/>
      <c r="M56" s="35"/>
      <c r="N56" s="35"/>
      <c r="O56" s="35"/>
      <c r="P56" s="35"/>
      <c r="Q56" s="35"/>
      <c r="R56" s="31"/>
      <c r="S56" s="31"/>
      <c r="T56" s="31"/>
      <c r="U56" s="31"/>
      <c r="V56" s="35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</row>
    <row r="57" spans="1:40" x14ac:dyDescent="0.2">
      <c r="A57" s="31"/>
      <c r="B57" s="31"/>
      <c r="C57" s="31"/>
      <c r="D57" s="31"/>
      <c r="E57" s="31"/>
      <c r="F57" s="31"/>
      <c r="G57" s="35"/>
      <c r="H57" s="31"/>
      <c r="I57" s="31"/>
      <c r="J57" s="31"/>
      <c r="K57" s="31"/>
      <c r="L57" s="31"/>
      <c r="M57" s="35"/>
      <c r="N57" s="35"/>
      <c r="O57" s="35"/>
      <c r="P57" s="35"/>
      <c r="Q57" s="35"/>
      <c r="R57" s="31"/>
      <c r="S57" s="31"/>
      <c r="T57" s="31"/>
      <c r="U57" s="31"/>
      <c r="V57" s="35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</row>
    <row r="58" spans="1:40" x14ac:dyDescent="0.2">
      <c r="A58" s="31"/>
      <c r="B58" s="31"/>
      <c r="C58" s="31"/>
      <c r="D58" s="31"/>
      <c r="E58" s="31"/>
      <c r="F58" s="31"/>
      <c r="G58" s="35"/>
      <c r="H58" s="31"/>
      <c r="I58" s="31"/>
      <c r="J58" s="31"/>
      <c r="K58" s="31"/>
      <c r="L58" s="31"/>
      <c r="M58" s="35"/>
      <c r="N58" s="35"/>
      <c r="O58" s="35"/>
      <c r="P58" s="35"/>
      <c r="Q58" s="35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</row>
    <row r="59" spans="1:40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5"/>
      <c r="N59" s="35"/>
      <c r="O59" s="35"/>
      <c r="P59" s="35"/>
      <c r="Q59" s="35"/>
      <c r="R59" s="52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</row>
    <row r="60" spans="1:40" x14ac:dyDescent="0.2">
      <c r="A60" s="31"/>
      <c r="B60" s="31"/>
      <c r="C60" s="49"/>
      <c r="D60" s="34"/>
      <c r="E60" s="34"/>
      <c r="F60" s="31"/>
      <c r="G60" s="31"/>
      <c r="H60" s="34"/>
      <c r="I60" s="31"/>
      <c r="J60" s="31"/>
      <c r="K60" s="31"/>
      <c r="L60" s="31"/>
      <c r="M60" s="35"/>
      <c r="N60" s="35"/>
      <c r="O60" s="35"/>
      <c r="P60" s="35"/>
      <c r="Q60" s="35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</row>
    <row r="61" spans="1:40" x14ac:dyDescent="0.2">
      <c r="A61" s="31"/>
      <c r="B61" s="31"/>
      <c r="C61" s="49"/>
      <c r="D61" s="34"/>
      <c r="E61" s="34"/>
      <c r="F61" s="31"/>
      <c r="G61" s="31"/>
      <c r="H61" s="31"/>
      <c r="I61" s="31"/>
      <c r="J61" s="31"/>
      <c r="K61" s="31"/>
      <c r="L61" s="31"/>
      <c r="M61" s="35"/>
      <c r="N61" s="35"/>
      <c r="O61" s="35"/>
      <c r="P61" s="35"/>
      <c r="Q61" s="35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</row>
    <row r="62" spans="1:40" x14ac:dyDescent="0.2">
      <c r="A62" s="31"/>
      <c r="B62" s="31"/>
      <c r="C62" s="49"/>
      <c r="D62" s="34"/>
      <c r="E62" s="34"/>
      <c r="F62" s="31"/>
      <c r="G62" s="31"/>
      <c r="H62" s="31"/>
      <c r="I62" s="31"/>
      <c r="J62" s="31"/>
      <c r="K62" s="49"/>
      <c r="L62" s="53"/>
      <c r="M62" s="35"/>
      <c r="N62" s="35"/>
      <c r="O62" s="35"/>
      <c r="P62" s="35"/>
      <c r="Q62" s="3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</row>
    <row r="63" spans="1:40" x14ac:dyDescent="0.2">
      <c r="A63" s="31"/>
      <c r="B63" s="31"/>
      <c r="C63" s="49"/>
      <c r="D63" s="34"/>
      <c r="E63" s="34"/>
      <c r="F63" s="31"/>
      <c r="G63" s="31"/>
      <c r="H63" s="31"/>
      <c r="I63" s="31"/>
      <c r="J63" s="31"/>
      <c r="K63" s="49"/>
      <c r="L63" s="53"/>
      <c r="M63" s="35"/>
      <c r="N63" s="35"/>
      <c r="O63" s="35"/>
      <c r="P63" s="35"/>
      <c r="Q63" s="35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</row>
    <row r="64" spans="1:40" x14ac:dyDescent="0.2">
      <c r="A64" s="31"/>
      <c r="B64" s="31"/>
      <c r="C64" s="49"/>
      <c r="D64" s="34"/>
      <c r="E64" s="34"/>
      <c r="F64" s="31"/>
      <c r="G64" s="31"/>
      <c r="H64" s="31"/>
      <c r="I64" s="31"/>
      <c r="J64" s="31"/>
      <c r="K64" s="49"/>
      <c r="L64" s="53"/>
      <c r="M64" s="35"/>
      <c r="N64" s="35"/>
      <c r="O64" s="35"/>
      <c r="P64" s="35"/>
      <c r="Q64" s="35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3:17" x14ac:dyDescent="0.2">
      <c r="C65" s="49"/>
      <c r="D65" s="34"/>
      <c r="E65" s="34"/>
      <c r="F65" s="31"/>
      <c r="G65" s="31"/>
      <c r="H65" s="31"/>
      <c r="I65" s="31"/>
      <c r="J65" s="31"/>
      <c r="K65" s="49"/>
      <c r="L65" s="53"/>
      <c r="M65" s="35"/>
      <c r="N65" s="35"/>
      <c r="O65" s="35"/>
      <c r="P65" s="35"/>
      <c r="Q65" s="35"/>
    </row>
    <row r="66" spans="3:17" x14ac:dyDescent="0.2">
      <c r="C66" s="31"/>
      <c r="D66" s="31"/>
      <c r="E66" s="31"/>
      <c r="F66" s="31"/>
      <c r="G66" s="31"/>
      <c r="H66" s="31"/>
      <c r="I66" s="31"/>
      <c r="J66" s="31"/>
      <c r="K66" s="49"/>
      <c r="L66" s="53"/>
      <c r="M66" s="35"/>
      <c r="N66" s="35"/>
      <c r="O66" s="35"/>
      <c r="P66" s="35"/>
      <c r="Q66" s="35"/>
    </row>
    <row r="67" spans="3:17" x14ac:dyDescent="0.2">
      <c r="C67" s="31"/>
      <c r="D67" s="31"/>
      <c r="E67" s="31"/>
      <c r="F67" s="31"/>
      <c r="G67" s="31"/>
      <c r="H67" s="31"/>
      <c r="I67" s="31"/>
      <c r="J67" s="31"/>
      <c r="K67" s="49"/>
      <c r="L67" s="53"/>
      <c r="M67" s="35"/>
      <c r="N67" s="35"/>
      <c r="O67" s="35"/>
      <c r="P67" s="35"/>
      <c r="Q67" s="35"/>
    </row>
    <row r="68" spans="3:17" x14ac:dyDescent="0.2">
      <c r="C68" s="31"/>
      <c r="D68" s="34"/>
      <c r="E68" s="34"/>
      <c r="F68" s="34"/>
      <c r="G68" s="31"/>
      <c r="H68" s="31"/>
      <c r="I68" s="31"/>
      <c r="J68" s="31"/>
      <c r="K68" s="49"/>
      <c r="L68" s="53"/>
      <c r="M68" s="35"/>
      <c r="N68" s="35"/>
      <c r="O68" s="35"/>
      <c r="P68" s="35"/>
      <c r="Q68" s="35"/>
    </row>
    <row r="69" spans="3:17" x14ac:dyDescent="0.2">
      <c r="C69" s="31"/>
      <c r="D69" s="34"/>
      <c r="E69" s="34"/>
      <c r="F69" s="34"/>
      <c r="G69" s="31"/>
      <c r="H69" s="31"/>
      <c r="I69" s="31"/>
      <c r="J69" s="31"/>
      <c r="K69" s="49"/>
      <c r="L69" s="53"/>
      <c r="M69" s="35"/>
      <c r="N69" s="35"/>
      <c r="O69" s="35"/>
      <c r="P69" s="35"/>
      <c r="Q69" s="35"/>
    </row>
    <row r="70" spans="3:17" x14ac:dyDescent="0.2">
      <c r="C70" s="31"/>
      <c r="D70" s="31"/>
      <c r="E70" s="31"/>
      <c r="F70" s="31"/>
      <c r="G70" s="31"/>
      <c r="H70" s="31"/>
      <c r="I70" s="31"/>
      <c r="J70" s="31"/>
      <c r="K70" s="49"/>
      <c r="L70" s="31"/>
      <c r="M70" s="35"/>
      <c r="N70" s="35"/>
      <c r="O70" s="35"/>
      <c r="P70" s="35"/>
      <c r="Q70" s="35"/>
    </row>
    <row r="71" spans="3:17" x14ac:dyDescent="0.2">
      <c r="C71" s="31"/>
      <c r="D71" s="31"/>
      <c r="E71" s="31"/>
      <c r="F71" s="31"/>
      <c r="G71" s="31"/>
      <c r="H71" s="31"/>
      <c r="I71" s="31"/>
      <c r="J71" s="31"/>
      <c r="K71" s="49"/>
      <c r="L71" s="31"/>
      <c r="M71" s="35"/>
      <c r="N71" s="35"/>
      <c r="O71" s="35"/>
      <c r="P71" s="35"/>
      <c r="Q71" s="35"/>
    </row>
    <row r="72" spans="3:17" x14ac:dyDescent="0.2">
      <c r="C72" s="31"/>
      <c r="D72" s="31"/>
      <c r="E72" s="31"/>
      <c r="F72" s="31"/>
      <c r="G72" s="31"/>
      <c r="H72" s="31"/>
      <c r="I72" s="31"/>
      <c r="J72" s="31"/>
      <c r="K72" s="49"/>
      <c r="L72" s="31"/>
      <c r="M72" s="35"/>
      <c r="N72" s="35"/>
      <c r="O72" s="35"/>
      <c r="P72" s="35"/>
      <c r="Q72" s="35"/>
    </row>
    <row r="73" spans="3:17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5"/>
      <c r="N73" s="35"/>
      <c r="O73" s="35"/>
      <c r="P73" s="35"/>
      <c r="Q73" s="35"/>
    </row>
    <row r="74" spans="3:17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5"/>
      <c r="N74" s="35"/>
      <c r="O74" s="35"/>
      <c r="P74" s="35"/>
      <c r="Q74" s="35"/>
    </row>
    <row r="75" spans="3:17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5"/>
      <c r="N75" s="35"/>
      <c r="O75" s="35"/>
      <c r="P75" s="35"/>
      <c r="Q75" s="35"/>
    </row>
    <row r="76" spans="3:17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5"/>
      <c r="N76" s="35"/>
      <c r="O76" s="35"/>
      <c r="P76" s="35"/>
      <c r="Q76" s="35"/>
    </row>
    <row r="77" spans="3:17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5"/>
      <c r="N77" s="35"/>
      <c r="O77" s="35"/>
      <c r="P77" s="35"/>
      <c r="Q77" s="35"/>
    </row>
    <row r="78" spans="3:17" x14ac:dyDescent="0.2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5"/>
      <c r="N78" s="35"/>
      <c r="O78" s="35"/>
      <c r="P78" s="35"/>
      <c r="Q78" s="35"/>
    </row>
    <row r="79" spans="3:17" x14ac:dyDescent="0.2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5"/>
      <c r="N79" s="35"/>
      <c r="O79" s="35"/>
      <c r="P79" s="35"/>
      <c r="Q79" s="35"/>
    </row>
    <row r="80" spans="3:17" x14ac:dyDescent="0.2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5"/>
      <c r="N80" s="35"/>
      <c r="O80" s="35"/>
      <c r="P80" s="35"/>
      <c r="Q80" s="35"/>
    </row>
    <row r="81" spans="13:17" x14ac:dyDescent="0.2">
      <c r="M81" s="35"/>
      <c r="N81" s="35"/>
      <c r="O81" s="35"/>
      <c r="P81" s="35"/>
      <c r="Q81" s="35"/>
    </row>
    <row r="82" spans="13:17" x14ac:dyDescent="0.2">
      <c r="M82" s="35"/>
      <c r="N82" s="35"/>
      <c r="O82" s="35"/>
      <c r="P82" s="35"/>
      <c r="Q82" s="35"/>
    </row>
    <row r="83" spans="13:17" x14ac:dyDescent="0.2">
      <c r="M83" s="35"/>
      <c r="N83" s="35"/>
      <c r="O83" s="35"/>
      <c r="P83" s="35"/>
      <c r="Q83" s="35"/>
    </row>
    <row r="84" spans="13:17" x14ac:dyDescent="0.2">
      <c r="M84" s="35"/>
      <c r="N84" s="35"/>
      <c r="O84" s="35"/>
      <c r="P84" s="35"/>
      <c r="Q84" s="35"/>
    </row>
    <row r="85" spans="13:17" x14ac:dyDescent="0.2">
      <c r="M85" s="35"/>
      <c r="N85" s="35"/>
      <c r="O85" s="35"/>
      <c r="P85" s="35"/>
      <c r="Q85" s="35"/>
    </row>
    <row r="86" spans="13:17" x14ac:dyDescent="0.2">
      <c r="M86" s="35"/>
      <c r="N86" s="35"/>
      <c r="O86" s="35"/>
      <c r="P86" s="35"/>
      <c r="Q86" s="35"/>
    </row>
    <row r="87" spans="13:17" x14ac:dyDescent="0.2">
      <c r="M87" s="35"/>
      <c r="N87" s="35"/>
      <c r="O87" s="35"/>
      <c r="P87" s="35"/>
      <c r="Q87" s="35"/>
    </row>
    <row r="88" spans="13:17" x14ac:dyDescent="0.2">
      <c r="M88" s="35"/>
      <c r="N88" s="35"/>
      <c r="O88" s="35"/>
      <c r="P88" s="35"/>
      <c r="Q88" s="35"/>
    </row>
    <row r="89" spans="13:17" x14ac:dyDescent="0.2">
      <c r="M89" s="35"/>
      <c r="N89" s="35"/>
      <c r="O89" s="35"/>
      <c r="P89" s="35"/>
      <c r="Q89" s="35"/>
    </row>
    <row r="90" spans="13:17" x14ac:dyDescent="0.2">
      <c r="M90" s="35"/>
      <c r="N90" s="35"/>
      <c r="O90" s="35"/>
      <c r="P90" s="35"/>
      <c r="Q90" s="35"/>
    </row>
    <row r="91" spans="13:17" x14ac:dyDescent="0.2">
      <c r="M91" s="35"/>
      <c r="N91" s="35"/>
      <c r="O91" s="35"/>
      <c r="P91" s="35"/>
      <c r="Q91" s="35"/>
    </row>
    <row r="92" spans="13:17" x14ac:dyDescent="0.2">
      <c r="M92" s="35"/>
      <c r="N92" s="35"/>
      <c r="O92" s="35"/>
      <c r="P92" s="35"/>
      <c r="Q92" s="35"/>
    </row>
    <row r="93" spans="13:17" x14ac:dyDescent="0.2">
      <c r="M93" s="35"/>
      <c r="N93" s="35"/>
      <c r="O93" s="35"/>
      <c r="P93" s="35"/>
      <c r="Q93" s="31"/>
    </row>
    <row r="94" spans="13:17" x14ac:dyDescent="0.2">
      <c r="M94" s="35"/>
      <c r="N94" s="35"/>
      <c r="O94" s="35"/>
      <c r="P94" s="35"/>
      <c r="Q94" s="31"/>
    </row>
  </sheetData>
  <autoFilter ref="B4:AK52" xr:uid="{D406A14B-FE2E-4CD2-ABF4-B976229C9C65}"/>
  <pageMargins left="0.7" right="0.7" top="0.75" bottom="0.75" header="0.3" footer="0.3"/>
  <ignoredErrors>
    <ignoredError sqref="G5 Q5 G6:G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10F4-D343-4E8F-88BA-1A03BB1C7565}">
  <dimension ref="A1:BJ67"/>
  <sheetViews>
    <sheetView showGridLines="0" topLeftCell="A41" zoomScaleNormal="100" workbookViewId="0">
      <selection activeCell="B57" sqref="B57"/>
    </sheetView>
  </sheetViews>
  <sheetFormatPr defaultColWidth="8.85546875" defaultRowHeight="15" x14ac:dyDescent="0.2"/>
  <cols>
    <col min="1" max="1" width="5.28515625" style="4" customWidth="1"/>
    <col min="2" max="2" width="21.5703125" style="4" customWidth="1"/>
    <col min="3" max="17" width="13.5703125" style="4" customWidth="1"/>
    <col min="18" max="18" width="15.42578125" style="4" bestFit="1" customWidth="1"/>
    <col min="19" max="19" width="14" style="4" bestFit="1" customWidth="1"/>
    <col min="20" max="20" width="11.42578125" style="4" bestFit="1" customWidth="1"/>
    <col min="21" max="21" width="10.5703125" style="4" bestFit="1" customWidth="1"/>
    <col min="22" max="23" width="15.42578125" style="4" bestFit="1" customWidth="1"/>
    <col min="24" max="25" width="14" style="4" bestFit="1" customWidth="1"/>
    <col min="26" max="26" width="12.5703125" style="4" bestFit="1" customWidth="1"/>
    <col min="27" max="27" width="15.42578125" style="4" bestFit="1" customWidth="1"/>
    <col min="28" max="30" width="14" style="4" bestFit="1" customWidth="1"/>
    <col min="31" max="31" width="12.140625" style="4" bestFit="1" customWidth="1"/>
    <col min="32" max="32" width="15.42578125" style="4" bestFit="1" customWidth="1"/>
    <col min="33" max="33" width="14" style="4" bestFit="1" customWidth="1"/>
    <col min="34" max="34" width="12.5703125" style="4" bestFit="1" customWidth="1"/>
    <col min="35" max="36" width="10.5703125" style="4" bestFit="1" customWidth="1"/>
    <col min="37" max="37" width="14.140625" style="4" bestFit="1" customWidth="1"/>
    <col min="38" max="49" width="13" style="4" customWidth="1"/>
    <col min="50" max="50" width="14.5703125" style="4" bestFit="1" customWidth="1"/>
    <col min="51" max="54" width="13" style="4" customWidth="1"/>
    <col min="55" max="55" width="13.85546875" style="4" bestFit="1" customWidth="1"/>
    <col min="56" max="62" width="13" style="4" customWidth="1"/>
    <col min="63" max="16384" width="8.85546875" style="4"/>
  </cols>
  <sheetData>
    <row r="1" spans="1:62" ht="18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27" t="s">
        <v>13</v>
      </c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</row>
    <row r="2" spans="1:62" ht="15.75" x14ac:dyDescent="0.25">
      <c r="A2" s="31"/>
      <c r="B2" s="11"/>
      <c r="C2" s="12" t="s">
        <v>14</v>
      </c>
      <c r="D2" s="12"/>
      <c r="E2" s="12"/>
      <c r="F2" s="12"/>
      <c r="G2" s="13"/>
      <c r="H2" s="14" t="s">
        <v>15</v>
      </c>
      <c r="I2" s="14"/>
      <c r="J2" s="14"/>
      <c r="K2" s="14"/>
      <c r="L2" s="15"/>
      <c r="M2" s="12" t="s">
        <v>16</v>
      </c>
      <c r="N2" s="12"/>
      <c r="O2" s="12"/>
      <c r="P2" s="12"/>
      <c r="Q2" s="12"/>
      <c r="R2" s="14" t="s">
        <v>17</v>
      </c>
      <c r="S2" s="14"/>
      <c r="T2" s="14"/>
      <c r="U2" s="14"/>
      <c r="V2" s="14"/>
      <c r="W2" s="12" t="s">
        <v>18</v>
      </c>
      <c r="X2" s="12"/>
      <c r="Y2" s="12"/>
      <c r="Z2" s="12"/>
      <c r="AA2" s="13"/>
      <c r="AB2" s="14" t="s">
        <v>19</v>
      </c>
      <c r="AC2" s="14"/>
      <c r="AD2" s="14"/>
      <c r="AE2" s="14"/>
      <c r="AF2" s="14"/>
      <c r="AG2" s="12" t="s">
        <v>20</v>
      </c>
      <c r="AH2" s="12"/>
      <c r="AI2" s="12"/>
      <c r="AJ2" s="12"/>
      <c r="AK2" s="13"/>
      <c r="AL2" s="14" t="s">
        <v>21</v>
      </c>
      <c r="AM2" s="14"/>
      <c r="AN2" s="14"/>
      <c r="AO2" s="14"/>
      <c r="AP2" s="15"/>
      <c r="AQ2" s="14" t="s">
        <v>22</v>
      </c>
      <c r="AR2" s="14"/>
      <c r="AS2" s="14"/>
      <c r="AT2" s="14"/>
      <c r="AU2" s="15"/>
      <c r="AV2" s="12" t="s">
        <v>23</v>
      </c>
      <c r="AW2" s="12"/>
      <c r="AX2" s="12"/>
      <c r="AY2" s="12"/>
      <c r="AZ2" s="13"/>
      <c r="BA2" s="14" t="s">
        <v>24</v>
      </c>
      <c r="BB2" s="14"/>
      <c r="BC2" s="14"/>
      <c r="BD2" s="14"/>
      <c r="BE2" s="15"/>
      <c r="BF2" s="12" t="s">
        <v>25</v>
      </c>
      <c r="BG2" s="12"/>
      <c r="BH2" s="12"/>
      <c r="BI2" s="12"/>
      <c r="BJ2" s="12"/>
    </row>
    <row r="3" spans="1:62" ht="14.1" customHeight="1" thickBot="1" x14ac:dyDescent="0.3">
      <c r="A3" s="31"/>
      <c r="B3" s="16" t="s">
        <v>26</v>
      </c>
      <c r="C3" s="17" t="s">
        <v>8</v>
      </c>
      <c r="D3" s="17" t="s">
        <v>9</v>
      </c>
      <c r="E3" s="17" t="s">
        <v>10</v>
      </c>
      <c r="F3" s="18" t="s">
        <v>11</v>
      </c>
      <c r="G3" s="19" t="s">
        <v>12</v>
      </c>
      <c r="H3" s="20" t="s">
        <v>8</v>
      </c>
      <c r="I3" s="20" t="s">
        <v>9</v>
      </c>
      <c r="J3" s="20" t="s">
        <v>10</v>
      </c>
      <c r="K3" s="21" t="s">
        <v>11</v>
      </c>
      <c r="L3" s="22" t="s">
        <v>12</v>
      </c>
      <c r="M3" s="17" t="s">
        <v>8</v>
      </c>
      <c r="N3" s="17" t="s">
        <v>9</v>
      </c>
      <c r="O3" s="17" t="s">
        <v>10</v>
      </c>
      <c r="P3" s="18" t="s">
        <v>11</v>
      </c>
      <c r="Q3" s="19" t="s">
        <v>12</v>
      </c>
      <c r="R3" s="20" t="s">
        <v>8</v>
      </c>
      <c r="S3" s="20" t="s">
        <v>9</v>
      </c>
      <c r="T3" s="20" t="s">
        <v>10</v>
      </c>
      <c r="U3" s="21" t="s">
        <v>11</v>
      </c>
      <c r="V3" s="22" t="s">
        <v>12</v>
      </c>
      <c r="W3" s="17" t="s">
        <v>8</v>
      </c>
      <c r="X3" s="17" t="s">
        <v>9</v>
      </c>
      <c r="Y3" s="17" t="s">
        <v>10</v>
      </c>
      <c r="Z3" s="18" t="s">
        <v>11</v>
      </c>
      <c r="AA3" s="19" t="s">
        <v>12</v>
      </c>
      <c r="AB3" s="20" t="s">
        <v>8</v>
      </c>
      <c r="AC3" s="20" t="s">
        <v>9</v>
      </c>
      <c r="AD3" s="20" t="s">
        <v>10</v>
      </c>
      <c r="AE3" s="21" t="s">
        <v>11</v>
      </c>
      <c r="AF3" s="22" t="s">
        <v>12</v>
      </c>
      <c r="AG3" s="17" t="s">
        <v>8</v>
      </c>
      <c r="AH3" s="17" t="s">
        <v>9</v>
      </c>
      <c r="AI3" s="17" t="s">
        <v>10</v>
      </c>
      <c r="AJ3" s="18" t="s">
        <v>11</v>
      </c>
      <c r="AK3" s="19" t="s">
        <v>12</v>
      </c>
      <c r="AL3" s="20" t="s">
        <v>8</v>
      </c>
      <c r="AM3" s="20" t="s">
        <v>9</v>
      </c>
      <c r="AN3" s="20" t="s">
        <v>10</v>
      </c>
      <c r="AO3" s="21" t="s">
        <v>11</v>
      </c>
      <c r="AP3" s="22" t="s">
        <v>12</v>
      </c>
      <c r="AQ3" s="20" t="s">
        <v>8</v>
      </c>
      <c r="AR3" s="20" t="s">
        <v>9</v>
      </c>
      <c r="AS3" s="20" t="s">
        <v>10</v>
      </c>
      <c r="AT3" s="21" t="s">
        <v>11</v>
      </c>
      <c r="AU3" s="22" t="s">
        <v>12</v>
      </c>
      <c r="AV3" s="17" t="s">
        <v>8</v>
      </c>
      <c r="AW3" s="17" t="s">
        <v>9</v>
      </c>
      <c r="AX3" s="17" t="s">
        <v>10</v>
      </c>
      <c r="AY3" s="18" t="s">
        <v>11</v>
      </c>
      <c r="AZ3" s="19" t="s">
        <v>12</v>
      </c>
      <c r="BA3" s="20" t="s">
        <v>8</v>
      </c>
      <c r="BB3" s="20" t="s">
        <v>9</v>
      </c>
      <c r="BC3" s="20" t="s">
        <v>10</v>
      </c>
      <c r="BD3" s="21" t="s">
        <v>11</v>
      </c>
      <c r="BE3" s="22" t="s">
        <v>12</v>
      </c>
      <c r="BF3" s="17" t="s">
        <v>8</v>
      </c>
      <c r="BG3" s="17" t="s">
        <v>9</v>
      </c>
      <c r="BH3" s="17" t="s">
        <v>10</v>
      </c>
      <c r="BI3" s="18" t="s">
        <v>11</v>
      </c>
      <c r="BJ3" s="17" t="s">
        <v>12</v>
      </c>
    </row>
    <row r="4" spans="1:62" ht="18.600000000000001" customHeight="1" x14ac:dyDescent="0.2">
      <c r="A4" s="31"/>
      <c r="B4" s="30" t="s">
        <v>27</v>
      </c>
      <c r="C4" s="1">
        <f>AVERAGE(Monthly!C5:C7)</f>
        <v>33650</v>
      </c>
      <c r="D4" s="1">
        <f>AVERAGE(Monthly!D5:D7)</f>
        <v>1108</v>
      </c>
      <c r="E4" s="1">
        <f>AVERAGE(Monthly!E5:E7)</f>
        <v>20</v>
      </c>
      <c r="F4" s="1">
        <f>AVERAGE(Monthly!F5:F7)</f>
        <v>101.33333333333333</v>
      </c>
      <c r="G4" s="10">
        <f>SUM(C4:F4)</f>
        <v>34879.333333333336</v>
      </c>
      <c r="H4" s="1">
        <f>MAX(Monthly!H5:H7)</f>
        <v>193340</v>
      </c>
      <c r="I4" s="1">
        <f>MAX(Monthly!I5:I7)</f>
        <v>56928</v>
      </c>
      <c r="J4" s="1">
        <f>MAX(Monthly!J5:J7)</f>
        <v>16243</v>
      </c>
      <c r="K4" s="1">
        <f>MAX(Monthly!K5:K7)</f>
        <v>2629</v>
      </c>
      <c r="L4" s="10">
        <f>SUM(H4:K4)</f>
        <v>269140</v>
      </c>
      <c r="M4" s="1">
        <f>AVERAGE(Monthly!M5:M7)</f>
        <v>30783.333333333332</v>
      </c>
      <c r="N4" s="1">
        <f>AVERAGE(Monthly!N5:N7)</f>
        <v>1027</v>
      </c>
      <c r="O4" s="1">
        <f>AVERAGE(Monthly!O5:O7)</f>
        <v>18.666666666666668</v>
      </c>
      <c r="P4" s="1">
        <f>AVERAGE(Monthly!P5:P7)</f>
        <v>92.666666666666671</v>
      </c>
      <c r="Q4" s="10">
        <f>SUM(M4:P4)</f>
        <v>31921.666666666668</v>
      </c>
      <c r="R4" s="1">
        <f>SUM(Monthly!R5:R7)/1000</f>
        <v>37439.690788999898</v>
      </c>
      <c r="S4" s="1">
        <f>SUM(Monthly!S5:S7)/1000</f>
        <v>7317.2541719999899</v>
      </c>
      <c r="T4" s="1">
        <f>SUM(Monthly!T5:T7)/1000</f>
        <v>685.39800000000002</v>
      </c>
      <c r="U4" s="1">
        <f>SUM(Monthly!U5:U7)/1000</f>
        <v>249.04900000000001</v>
      </c>
      <c r="V4" s="10">
        <f t="shared" ref="V4:V13" si="0">SUM(R4:U4)</f>
        <v>45691.391960999885</v>
      </c>
      <c r="W4" s="1">
        <f>SUM(Monthly!W5:W7)/1000</f>
        <v>59446.247000000003</v>
      </c>
      <c r="X4" s="1">
        <f>SUM(Monthly!X5:X7)/1000</f>
        <v>34952.495999999999</v>
      </c>
      <c r="Y4" s="1">
        <f>SUM(Monthly!Y5:Y7)/1000</f>
        <v>20051.54</v>
      </c>
      <c r="Z4" s="1">
        <f>SUM(Monthly!Z5:Z7)/1000</f>
        <v>1053.31</v>
      </c>
      <c r="AA4" s="10">
        <f t="shared" ref="AA4:AA13" si="1">SUM(W4:Z4)</f>
        <v>115503.59299999999</v>
      </c>
      <c r="AB4" s="1">
        <f>SUM(Monthly!AB5:AB7)/1000</f>
        <v>23783.578000000001</v>
      </c>
      <c r="AC4" s="1">
        <f>SUM(Monthly!AC5:AC7)/1000</f>
        <v>24555.093000000001</v>
      </c>
      <c r="AD4" s="1">
        <f>SUM(Monthly!AD5:AD7)/1000</f>
        <v>19425.322</v>
      </c>
      <c r="AE4" s="1">
        <f>SUM(Monthly!AE5:AE7)/1000</f>
        <v>721.03099999999995</v>
      </c>
      <c r="AF4" s="10">
        <f t="shared" ref="AF4:AF13" si="2">SUM(AB4:AE4)</f>
        <v>68485.024000000005</v>
      </c>
      <c r="AG4" s="1">
        <f>SUM(Monthly!AG5:AG7)/1000</f>
        <v>35662.669000000002</v>
      </c>
      <c r="AH4" s="1">
        <f>SUM(Monthly!AH5:AH7)/1000</f>
        <v>10397.403</v>
      </c>
      <c r="AI4" s="1">
        <f>SUM(Monthly!AI5:AI7)/1000</f>
        <v>626.21799999999996</v>
      </c>
      <c r="AJ4" s="1">
        <f>SUM(Monthly!AJ5:AJ7)/1000</f>
        <v>332.279</v>
      </c>
      <c r="AK4" s="10">
        <f t="shared" ref="AK4:AK13" si="3">SUM(AG4:AJ4)</f>
        <v>47018.569000000003</v>
      </c>
      <c r="AL4" s="36">
        <f>IFERROR(H4/C4,"-")</f>
        <v>5.7456166419019317</v>
      </c>
      <c r="AM4" s="36">
        <f t="shared" ref="AM4:AM14" si="4">IFERROR(I4/D4,"-")</f>
        <v>51.379061371841154</v>
      </c>
      <c r="AN4" s="36">
        <f t="shared" ref="AN4:AN14" si="5">IFERROR(J4/E4,"-")</f>
        <v>812.15</v>
      </c>
      <c r="AO4" s="36">
        <f t="shared" ref="AO4:AO14" si="6">IFERROR(K4/F4,"-")</f>
        <v>25.944078947368421</v>
      </c>
      <c r="AP4" s="10">
        <f t="shared" ref="AP4:AP14" si="7">IFERROR(L4/G4,"-")</f>
        <v>7.7163172078977036</v>
      </c>
      <c r="AQ4" s="37">
        <f>IFERROR(R4/M4,"-")*1000</f>
        <v>1216.2325107417403</v>
      </c>
      <c r="AR4" s="37">
        <f t="shared" ref="AR4:AU18" si="8">IFERROR(S4/N4,"-")*1000</f>
        <v>7124.8823485881112</v>
      </c>
      <c r="AS4" s="37">
        <f t="shared" si="8"/>
        <v>36717.75</v>
      </c>
      <c r="AT4" s="37">
        <f t="shared" si="8"/>
        <v>2687.5791366906478</v>
      </c>
      <c r="AU4" s="44">
        <f>IFERROR(V4/Q4,"-")*1000</f>
        <v>1431.3598484101672</v>
      </c>
      <c r="AV4" s="37">
        <f>IFERROR(W4/M4,"-")*1000</f>
        <v>1931.1179317812671</v>
      </c>
      <c r="AW4" s="37">
        <f t="shared" ref="AW4:AZ18" si="9">IFERROR(X4/N4,"-")*1000</f>
        <v>34033.589094449853</v>
      </c>
      <c r="AX4" s="37">
        <f t="shared" si="9"/>
        <v>1074189.642857143</v>
      </c>
      <c r="AY4" s="37">
        <f t="shared" si="9"/>
        <v>11366.654676258993</v>
      </c>
      <c r="AZ4" s="44">
        <f>IFERROR(AA4/Q4,"-")*1000</f>
        <v>3618.3446875163154</v>
      </c>
      <c r="BA4" s="37">
        <f>IFERROR(AB4/M4,"-")*1000</f>
        <v>772.61217108825133</v>
      </c>
      <c r="BB4" s="37">
        <f t="shared" ref="BB4:BE18" si="10">IFERROR(AC4/N4,"-")*1000</f>
        <v>23909.535540408961</v>
      </c>
      <c r="BC4" s="37">
        <f t="shared" si="10"/>
        <v>1040642.2499999999</v>
      </c>
      <c r="BD4" s="37">
        <f t="shared" si="10"/>
        <v>7780.910071942445</v>
      </c>
      <c r="BE4" s="44">
        <f t="shared" si="10"/>
        <v>2145.4087819140605</v>
      </c>
      <c r="BF4" s="37">
        <f>IFERROR(AG4/M4,"-")*1000</f>
        <v>1158.5057606930159</v>
      </c>
      <c r="BG4" s="37">
        <f t="shared" ref="BG4:BJ18" si="11">IFERROR(AH4/N4,"-")*1000</f>
        <v>10124.053554040896</v>
      </c>
      <c r="BH4" s="37">
        <f t="shared" si="11"/>
        <v>33547.392857142855</v>
      </c>
      <c r="BI4" s="37">
        <f t="shared" si="11"/>
        <v>3585.7446043165464</v>
      </c>
      <c r="BJ4" s="37">
        <f t="shared" si="11"/>
        <v>1472.9359056022556</v>
      </c>
    </row>
    <row r="5" spans="1:62" ht="18.600000000000001" customHeight="1" x14ac:dyDescent="0.2">
      <c r="A5" s="31"/>
      <c r="B5" s="30" t="s">
        <v>28</v>
      </c>
      <c r="C5" s="1">
        <f>AVERAGE(Monthly!C8:C10)</f>
        <v>37846.333333333336</v>
      </c>
      <c r="D5" s="1">
        <f>AVERAGE(Monthly!D8:D10)</f>
        <v>1189.3333333333333</v>
      </c>
      <c r="E5" s="1">
        <f>AVERAGE(Monthly!E8:E10)</f>
        <v>22</v>
      </c>
      <c r="F5" s="1">
        <f>AVERAGE(Monthly!F8:F10)</f>
        <v>109.66666666666667</v>
      </c>
      <c r="G5" s="10">
        <f t="shared" ref="G5:G14" si="12">SUM(C5:F5)</f>
        <v>39167.333333333336</v>
      </c>
      <c r="H5" s="1">
        <f>MAX(Monthly!H8:H10)</f>
        <v>216682</v>
      </c>
      <c r="I5" s="1">
        <f>MAX(Monthly!I8:I10)</f>
        <v>58722</v>
      </c>
      <c r="J5" s="1">
        <f>MAX(Monthly!J8:J10)</f>
        <v>16664</v>
      </c>
      <c r="K5" s="1">
        <f>MAX(Monthly!K8:K10)</f>
        <v>2856</v>
      </c>
      <c r="L5" s="10">
        <f t="shared" ref="L5:L20" si="13">SUM(H5:K5)</f>
        <v>294924</v>
      </c>
      <c r="M5" s="1">
        <f>AVERAGE(Monthly!M8:M10)</f>
        <v>35864.666666666664</v>
      </c>
      <c r="N5" s="1">
        <f>AVERAGE(Monthly!N8:N10)</f>
        <v>1141</v>
      </c>
      <c r="O5" s="1">
        <f>AVERAGE(Monthly!O8:O10)</f>
        <v>20.666666666666668</v>
      </c>
      <c r="P5" s="1">
        <f>AVERAGE(Monthly!P8:P10)</f>
        <v>105.66666666666667</v>
      </c>
      <c r="Q5" s="10">
        <f t="shared" ref="Q5:Q20" si="14">SUM(M5:P5)</f>
        <v>37131.999999999993</v>
      </c>
      <c r="R5" s="1">
        <f>SUM(Monthly!R8:R10)/1000</f>
        <v>39478.115047999796</v>
      </c>
      <c r="S5" s="1">
        <f>SUM(Monthly!S8:S10)/1000</f>
        <v>6676.6207419999891</v>
      </c>
      <c r="T5" s="1">
        <f>SUM(Monthly!T8:T10)/1000</f>
        <v>786.75139999999999</v>
      </c>
      <c r="U5" s="1">
        <f>SUM(Monthly!U8:U10)/1000</f>
        <v>289.19799999999998</v>
      </c>
      <c r="V5" s="10">
        <f t="shared" si="0"/>
        <v>47230.685189999786</v>
      </c>
      <c r="W5" s="1">
        <f>SUM(Monthly!W8:W10)/1000</f>
        <v>61803.964</v>
      </c>
      <c r="X5" s="1">
        <f>SUM(Monthly!X8:X10)/1000</f>
        <v>37883.46</v>
      </c>
      <c r="Y5" s="1">
        <f>SUM(Monthly!Y8:Y10)/1000</f>
        <v>20922.584999999999</v>
      </c>
      <c r="Z5" s="1">
        <f>SUM(Monthly!Z8:Z10)/1000</f>
        <v>1166.5119999999999</v>
      </c>
      <c r="AA5" s="10">
        <f t="shared" si="1"/>
        <v>121776.52099999999</v>
      </c>
      <c r="AB5" s="1">
        <f>SUM(Monthly!AB8:AB10)/1000</f>
        <v>25480.553</v>
      </c>
      <c r="AC5" s="1">
        <f>SUM(Monthly!AC8:AC10)/1000</f>
        <v>28821.954000000002</v>
      </c>
      <c r="AD5" s="1">
        <f>SUM(Monthly!AD8:AD10)/1000</f>
        <v>18943.434000000001</v>
      </c>
      <c r="AE5" s="1">
        <f>SUM(Monthly!AE8:AE10)/1000</f>
        <v>858.60400000000004</v>
      </c>
      <c r="AF5" s="10">
        <f t="shared" si="2"/>
        <v>74104.544999999998</v>
      </c>
      <c r="AG5" s="1">
        <f>SUM(Monthly!AG8:AG10)/1000</f>
        <v>36323.411</v>
      </c>
      <c r="AH5" s="1">
        <f>SUM(Monthly!AH8:AH10)/1000</f>
        <v>9061.5059999999994</v>
      </c>
      <c r="AI5" s="1">
        <f>SUM(Monthly!AI8:AI10)/1000</f>
        <v>1979.1510000000001</v>
      </c>
      <c r="AJ5" s="1">
        <f>SUM(Monthly!AJ8:AJ10)/1000</f>
        <v>307.90800000000002</v>
      </c>
      <c r="AK5" s="10">
        <f t="shared" si="3"/>
        <v>47671.976000000002</v>
      </c>
      <c r="AL5" s="36">
        <f t="shared" ref="AL5:AL14" si="15">IFERROR(H5/C5,"-")</f>
        <v>5.7253102458186174</v>
      </c>
      <c r="AM5" s="36">
        <f t="shared" si="4"/>
        <v>49.373878923766817</v>
      </c>
      <c r="AN5" s="36">
        <f t="shared" si="5"/>
        <v>757.4545454545455</v>
      </c>
      <c r="AO5" s="36">
        <f t="shared" si="6"/>
        <v>26.042553191489361</v>
      </c>
      <c r="AP5" s="10">
        <f t="shared" si="7"/>
        <v>7.5298463004885017</v>
      </c>
      <c r="AQ5" s="37">
        <f t="shared" ref="AQ5:AQ18" si="16">IFERROR(R5/M5,"-")*1000</f>
        <v>1100.7523202409</v>
      </c>
      <c r="AR5" s="37">
        <f t="shared" si="8"/>
        <v>5851.5519211218134</v>
      </c>
      <c r="AS5" s="37">
        <f t="shared" si="8"/>
        <v>38068.616129032256</v>
      </c>
      <c r="AT5" s="37">
        <f t="shared" si="8"/>
        <v>2736.8895899053623</v>
      </c>
      <c r="AU5" s="38">
        <f t="shared" si="8"/>
        <v>1271.9671762899868</v>
      </c>
      <c r="AV5" s="37">
        <f t="shared" ref="AV5:AV18" si="17">IFERROR(W5/M5,"-")*1000</f>
        <v>1723.2549398665353</v>
      </c>
      <c r="AW5" s="37">
        <f t="shared" si="9"/>
        <v>33201.98071866783</v>
      </c>
      <c r="AX5" s="37">
        <f t="shared" si="9"/>
        <v>1012383.1451612903</v>
      </c>
      <c r="AY5" s="37">
        <f t="shared" si="9"/>
        <v>11039.545741324921</v>
      </c>
      <c r="AZ5" s="38">
        <f t="shared" si="9"/>
        <v>3279.5572821286228</v>
      </c>
      <c r="BA5" s="37">
        <f t="shared" ref="BA5:BA18" si="18">IFERROR(AB5/M5,"-")*1000</f>
        <v>710.46395709797946</v>
      </c>
      <c r="BB5" s="37">
        <f t="shared" si="10"/>
        <v>25260.25766871166</v>
      </c>
      <c r="BC5" s="37">
        <f t="shared" si="10"/>
        <v>916617.77419354836</v>
      </c>
      <c r="BD5" s="37">
        <f t="shared" si="10"/>
        <v>8125.5899053627763</v>
      </c>
      <c r="BE5" s="38">
        <f t="shared" si="10"/>
        <v>1995.7057255197676</v>
      </c>
      <c r="BF5" s="37">
        <f t="shared" ref="BF5:BF18" si="19">IFERROR(AG5/M5,"-")*1000</f>
        <v>1012.790982768556</v>
      </c>
      <c r="BG5" s="37">
        <f t="shared" si="11"/>
        <v>7941.7230499561783</v>
      </c>
      <c r="BH5" s="37">
        <f t="shared" si="11"/>
        <v>95765.370967741925</v>
      </c>
      <c r="BI5" s="37">
        <f t="shared" si="11"/>
        <v>2913.9558359621451</v>
      </c>
      <c r="BJ5" s="37">
        <f t="shared" si="11"/>
        <v>1283.8515566088554</v>
      </c>
    </row>
    <row r="6" spans="1:62" ht="18.600000000000001" customHeight="1" x14ac:dyDescent="0.2">
      <c r="A6" s="31"/>
      <c r="B6" s="30" t="s">
        <v>29</v>
      </c>
      <c r="C6" s="1">
        <f>AVERAGE(Monthly!C11:C13)</f>
        <v>42543.333333333336</v>
      </c>
      <c r="D6" s="1">
        <f>AVERAGE(Monthly!D11:D13)</f>
        <v>1248.6666666666667</v>
      </c>
      <c r="E6" s="1">
        <f>AVERAGE(Monthly!E11:E13)</f>
        <v>23</v>
      </c>
      <c r="F6" s="1">
        <f>AVERAGE(Monthly!F11:F13)</f>
        <v>115.33333333333333</v>
      </c>
      <c r="G6" s="10">
        <f t="shared" si="12"/>
        <v>43930.333333333336</v>
      </c>
      <c r="H6" s="1">
        <f>MAX(Monthly!H11:H13)</f>
        <v>245654</v>
      </c>
      <c r="I6" s="1">
        <f>MAX(Monthly!I11:I13)</f>
        <v>60139</v>
      </c>
      <c r="J6" s="1">
        <f>MAX(Monthly!J11:J13)</f>
        <v>13332</v>
      </c>
      <c r="K6" s="1">
        <f>MAX(Monthly!K11:K13)</f>
        <v>2929</v>
      </c>
      <c r="L6" s="10">
        <f t="shared" si="13"/>
        <v>322054</v>
      </c>
      <c r="M6" s="1">
        <f>AVERAGE(Monthly!M11:M13)</f>
        <v>40556</v>
      </c>
      <c r="N6" s="1">
        <f>AVERAGE(Monthly!N11:N13)</f>
        <v>1217.6666666666667</v>
      </c>
      <c r="O6" s="1">
        <f>AVERAGE(Monthly!O11:O13)</f>
        <v>22.666666666666668</v>
      </c>
      <c r="P6" s="1">
        <f>AVERAGE(Monthly!P11:P13)</f>
        <v>112.66666666666667</v>
      </c>
      <c r="Q6" s="10">
        <f t="shared" si="14"/>
        <v>41908.999999999993</v>
      </c>
      <c r="R6" s="1">
        <f>SUM(Monthly!R11:R13)/1000</f>
        <v>44386.182500999799</v>
      </c>
      <c r="S6" s="1">
        <f>SUM(Monthly!S11:S13)/1000</f>
        <v>6829.5132939999703</v>
      </c>
      <c r="T6" s="1">
        <f>SUM(Monthly!T11:T13)/1000</f>
        <v>687.11580000000004</v>
      </c>
      <c r="U6" s="1">
        <f>SUM(Monthly!U11:U13)/1000</f>
        <v>286.012</v>
      </c>
      <c r="V6" s="10">
        <f t="shared" si="0"/>
        <v>52188.823594999769</v>
      </c>
      <c r="W6" s="1">
        <f>SUM(Monthly!W11:W13)/1000</f>
        <v>51675.982000000004</v>
      </c>
      <c r="X6" s="1">
        <f>SUM(Monthly!X11:X13)/1000</f>
        <v>33604.875</v>
      </c>
      <c r="Y6" s="1">
        <f>SUM(Monthly!Y11:Y13)/1000</f>
        <v>14410.178</v>
      </c>
      <c r="Z6" s="1">
        <f>SUM(Monthly!Z11:Z13)/1000</f>
        <v>1207.2260000000001</v>
      </c>
      <c r="AA6" s="10">
        <f t="shared" si="1"/>
        <v>100898.261</v>
      </c>
      <c r="AB6" s="1">
        <f>SUM(Monthly!AB11:AB13)/1000</f>
        <v>17408.719000000001</v>
      </c>
      <c r="AC6" s="1">
        <f>SUM(Monthly!AC11:AC13)/1000</f>
        <v>24660.738000000001</v>
      </c>
      <c r="AD6" s="1">
        <f>SUM(Monthly!AD11:AD13)/1000</f>
        <v>13739.342000000001</v>
      </c>
      <c r="AE6" s="1">
        <f>SUM(Monthly!AE11:AE13)/1000</f>
        <v>907.2</v>
      </c>
      <c r="AF6" s="10">
        <f t="shared" si="2"/>
        <v>56715.998999999996</v>
      </c>
      <c r="AG6" s="1">
        <f>SUM(Monthly!AG11:AG13)/1000</f>
        <v>34267.262999999999</v>
      </c>
      <c r="AH6" s="1">
        <f>SUM(Monthly!AH11:AH13)/1000</f>
        <v>8944.1370000000006</v>
      </c>
      <c r="AI6" s="1">
        <f>SUM(Monthly!AI11:AI13)/1000</f>
        <v>670.83600000000001</v>
      </c>
      <c r="AJ6" s="1">
        <f>SUM(Monthly!AJ11:AJ13)/1000</f>
        <v>300.02600000000001</v>
      </c>
      <c r="AK6" s="10">
        <f t="shared" si="3"/>
        <v>44182.262000000002</v>
      </c>
      <c r="AL6" s="36">
        <f t="shared" si="15"/>
        <v>5.774206691216798</v>
      </c>
      <c r="AM6" s="36">
        <f t="shared" si="4"/>
        <v>48.16257341163908</v>
      </c>
      <c r="AN6" s="36">
        <f t="shared" si="5"/>
        <v>579.6521739130435</v>
      </c>
      <c r="AO6" s="36">
        <f t="shared" si="6"/>
        <v>25.395953757225435</v>
      </c>
      <c r="AP6" s="10">
        <f t="shared" si="7"/>
        <v>7.3310165337542017</v>
      </c>
      <c r="AQ6" s="37">
        <f t="shared" si="16"/>
        <v>1094.4418212101737</v>
      </c>
      <c r="AR6" s="37">
        <f t="shared" si="8"/>
        <v>5608.688716671204</v>
      </c>
      <c r="AS6" s="37">
        <f t="shared" si="8"/>
        <v>30313.932352941178</v>
      </c>
      <c r="AT6" s="37">
        <f t="shared" si="8"/>
        <v>2538.5680473372777</v>
      </c>
      <c r="AU6" s="38">
        <f t="shared" si="8"/>
        <v>1245.2891644992669</v>
      </c>
      <c r="AV6" s="37">
        <f t="shared" si="17"/>
        <v>1274.188332182661</v>
      </c>
      <c r="AW6" s="37">
        <f t="shared" si="9"/>
        <v>27597.762113331504</v>
      </c>
      <c r="AX6" s="37">
        <f t="shared" si="9"/>
        <v>635743.1470588235</v>
      </c>
      <c r="AY6" s="37">
        <f t="shared" si="9"/>
        <v>10715.023668639054</v>
      </c>
      <c r="AZ6" s="38">
        <f t="shared" si="9"/>
        <v>2407.555918776397</v>
      </c>
      <c r="BA6" s="37">
        <f t="shared" si="18"/>
        <v>429.25138080678573</v>
      </c>
      <c r="BB6" s="37">
        <f t="shared" si="10"/>
        <v>20252.453873528604</v>
      </c>
      <c r="BC6" s="37">
        <f t="shared" si="10"/>
        <v>606147.4411764706</v>
      </c>
      <c r="BD6" s="37">
        <f t="shared" si="10"/>
        <v>8052.0710059171597</v>
      </c>
      <c r="BE6" s="38">
        <f t="shared" si="10"/>
        <v>1353.3131069698634</v>
      </c>
      <c r="BF6" s="37">
        <f t="shared" si="19"/>
        <v>844.93695137587531</v>
      </c>
      <c r="BG6" s="37">
        <f t="shared" si="11"/>
        <v>7345.3082398029019</v>
      </c>
      <c r="BH6" s="37">
        <f t="shared" si="11"/>
        <v>29595.705882352941</v>
      </c>
      <c r="BI6" s="37">
        <f t="shared" si="11"/>
        <v>2662.9526627218934</v>
      </c>
      <c r="BJ6" s="37">
        <f t="shared" si="11"/>
        <v>1054.2428118065334</v>
      </c>
    </row>
    <row r="7" spans="1:62" ht="18.600000000000001" customHeight="1" x14ac:dyDescent="0.2">
      <c r="A7" s="31"/>
      <c r="B7" s="30" t="s">
        <v>30</v>
      </c>
      <c r="C7" s="1">
        <f>AVERAGE(Monthly!C14:C16)</f>
        <v>48533.333333333336</v>
      </c>
      <c r="D7" s="1">
        <f>AVERAGE(Monthly!D14:D16)</f>
        <v>1312.6666666666667</v>
      </c>
      <c r="E7" s="1">
        <f>AVERAGE(Monthly!E14:E16)</f>
        <v>23</v>
      </c>
      <c r="F7" s="1">
        <f>AVERAGE(Monthly!F14:F16)</f>
        <v>116</v>
      </c>
      <c r="G7" s="10">
        <f t="shared" si="12"/>
        <v>49985</v>
      </c>
      <c r="H7" s="1">
        <f>MAX(Monthly!H14:H16)</f>
        <v>283490</v>
      </c>
      <c r="I7" s="1">
        <f>MAX(Monthly!I14:I16)</f>
        <v>62097</v>
      </c>
      <c r="J7" s="1">
        <f>MAX(Monthly!J14:J16)</f>
        <v>13332</v>
      </c>
      <c r="K7" s="1">
        <f>MAX(Monthly!K14:K16)</f>
        <v>2929</v>
      </c>
      <c r="L7" s="10">
        <f t="shared" si="13"/>
        <v>361848</v>
      </c>
      <c r="M7" s="1">
        <f>AVERAGE(Monthly!M14:M16)</f>
        <v>45400.666666666664</v>
      </c>
      <c r="N7" s="1">
        <f>AVERAGE(Monthly!N14:N16)</f>
        <v>1266.6666666666667</v>
      </c>
      <c r="O7" s="1">
        <f>AVERAGE(Monthly!O14:O16)</f>
        <v>22.333333333333332</v>
      </c>
      <c r="P7" s="1">
        <f>AVERAGE(Monthly!P14:P16)</f>
        <v>112.66666666666667</v>
      </c>
      <c r="Q7" s="10">
        <f t="shared" si="14"/>
        <v>46802.333333333328</v>
      </c>
      <c r="R7" s="1">
        <f>SUM(Monthly!R14:R16)/1000</f>
        <v>63229.901950999796</v>
      </c>
      <c r="S7" s="1">
        <f>SUM(Monthly!S14:S16)/1000</f>
        <v>9540.2332779999997</v>
      </c>
      <c r="T7" s="1">
        <f>SUM(Monthly!T14:T16)/1000</f>
        <v>1137.2750000000001</v>
      </c>
      <c r="U7" s="1">
        <f>SUM(Monthly!U14:U16)/1000</f>
        <v>408.02300000000002</v>
      </c>
      <c r="V7" s="10">
        <f t="shared" si="0"/>
        <v>74315.433228999798</v>
      </c>
      <c r="W7" s="1">
        <f>SUM(Monthly!W14:W16)/1000</f>
        <v>65562.721999999994</v>
      </c>
      <c r="X7" s="1">
        <f>SUM(Monthly!X14:X16)/1000</f>
        <v>35393.438000000002</v>
      </c>
      <c r="Y7" s="1">
        <f>SUM(Monthly!Y14:Y16)/1000</f>
        <v>12722.661</v>
      </c>
      <c r="Z7" s="1">
        <f>SUM(Monthly!Z14:Z16)/1000</f>
        <v>1244.9269999999999</v>
      </c>
      <c r="AA7" s="10">
        <f t="shared" si="1"/>
        <v>114923.74799999999</v>
      </c>
      <c r="AB7" s="1">
        <f>SUM(Monthly!AB14:AB16)/1000</f>
        <v>18285.524000000001</v>
      </c>
      <c r="AC7" s="1">
        <f>SUM(Monthly!AC14:AC16)/1000</f>
        <v>26299.848999999998</v>
      </c>
      <c r="AD7" s="1">
        <f>SUM(Monthly!AD14:AD16)/1000</f>
        <v>11860.526</v>
      </c>
      <c r="AE7" s="1">
        <f>SUM(Monthly!AE14:AE16)/1000</f>
        <v>875.64499999999998</v>
      </c>
      <c r="AF7" s="10">
        <f t="shared" si="2"/>
        <v>57321.543999999994</v>
      </c>
      <c r="AG7" s="1">
        <f>SUM(Monthly!AG14:AG16)/1000</f>
        <v>47277.197999999997</v>
      </c>
      <c r="AH7" s="1">
        <f>SUM(Monthly!AH14:AH16)/1000</f>
        <v>9093.5889999999999</v>
      </c>
      <c r="AI7" s="1">
        <f>SUM(Monthly!AI14:AI16)/1000</f>
        <v>862.13499999999999</v>
      </c>
      <c r="AJ7" s="1">
        <f>SUM(Monthly!AJ14:AJ16)/1000</f>
        <v>369.28199999999998</v>
      </c>
      <c r="AK7" s="10">
        <f t="shared" si="3"/>
        <v>57602.203999999998</v>
      </c>
      <c r="AL7" s="36">
        <f t="shared" si="15"/>
        <v>5.8411401098901097</v>
      </c>
      <c r="AM7" s="36">
        <f t="shared" si="4"/>
        <v>47.305992889791767</v>
      </c>
      <c r="AN7" s="36">
        <f t="shared" si="5"/>
        <v>579.6521739130435</v>
      </c>
      <c r="AO7" s="36">
        <f t="shared" si="6"/>
        <v>25.25</v>
      </c>
      <c r="AP7" s="10">
        <f t="shared" si="7"/>
        <v>7.2391317395218566</v>
      </c>
      <c r="AQ7" s="37">
        <f t="shared" si="16"/>
        <v>1392.7086669285281</v>
      </c>
      <c r="AR7" s="37">
        <f t="shared" si="8"/>
        <v>7531.7631142105256</v>
      </c>
      <c r="AS7" s="37">
        <f t="shared" si="8"/>
        <v>50922.761194029859</v>
      </c>
      <c r="AT7" s="37">
        <f t="shared" si="8"/>
        <v>3621.5059171597632</v>
      </c>
      <c r="AU7" s="38">
        <f t="shared" si="8"/>
        <v>1587.8574407757405</v>
      </c>
      <c r="AV7" s="37">
        <f t="shared" si="17"/>
        <v>1444.0916139263741</v>
      </c>
      <c r="AW7" s="37">
        <f t="shared" si="9"/>
        <v>27942.187894736842</v>
      </c>
      <c r="AX7" s="37">
        <f t="shared" si="9"/>
        <v>569671.38805970154</v>
      </c>
      <c r="AY7" s="37">
        <f t="shared" si="9"/>
        <v>11049.647928994082</v>
      </c>
      <c r="AZ7" s="38">
        <f t="shared" si="9"/>
        <v>2455.5132151530906</v>
      </c>
      <c r="BA7" s="37">
        <f t="shared" si="18"/>
        <v>402.75893158690775</v>
      </c>
      <c r="BB7" s="37">
        <f t="shared" si="10"/>
        <v>20763.038684210525</v>
      </c>
      <c r="BC7" s="37">
        <f t="shared" si="10"/>
        <v>531068.32835820899</v>
      </c>
      <c r="BD7" s="37">
        <f t="shared" si="10"/>
        <v>7771.997041420118</v>
      </c>
      <c r="BE7" s="38">
        <f t="shared" si="10"/>
        <v>1224.7582527936643</v>
      </c>
      <c r="BF7" s="37">
        <f t="shared" si="19"/>
        <v>1041.3326823394664</v>
      </c>
      <c r="BG7" s="37">
        <f t="shared" si="11"/>
        <v>7179.1492105263151</v>
      </c>
      <c r="BH7" s="37">
        <f t="shared" si="11"/>
        <v>38603.059701492537</v>
      </c>
      <c r="BI7" s="37">
        <f t="shared" si="11"/>
        <v>3277.6508875739642</v>
      </c>
      <c r="BJ7" s="37">
        <f t="shared" si="11"/>
        <v>1230.7549623594266</v>
      </c>
    </row>
    <row r="8" spans="1:62" ht="18.600000000000001" customHeight="1" x14ac:dyDescent="0.2">
      <c r="A8" s="31"/>
      <c r="B8" s="30" t="s">
        <v>31</v>
      </c>
      <c r="C8" s="1">
        <f>AVERAGE(Monthly!C17:C19)</f>
        <v>56647.333333333336</v>
      </c>
      <c r="D8" s="1">
        <f>AVERAGE(Monthly!D17:D19)</f>
        <v>1420</v>
      </c>
      <c r="E8" s="1">
        <f>AVERAGE(Monthly!E17:E19)</f>
        <v>23</v>
      </c>
      <c r="F8" s="1">
        <f>AVERAGE(Monthly!F17:F19)</f>
        <v>117</v>
      </c>
      <c r="G8" s="10">
        <f t="shared" si="12"/>
        <v>58207.333333333336</v>
      </c>
      <c r="H8" s="1">
        <f>AVERAGE(Monthly!H17:H19)</f>
        <v>316817.66666666669</v>
      </c>
      <c r="I8" s="1">
        <f>AVERAGE(Monthly!I17:I19)</f>
        <v>63685</v>
      </c>
      <c r="J8" s="1">
        <f>AVERAGE(Monthly!J17:J19)</f>
        <v>13332</v>
      </c>
      <c r="K8" s="1">
        <f>AVERAGE(Monthly!K17:K19)</f>
        <v>2949.6666666666665</v>
      </c>
      <c r="L8" s="10">
        <f t="shared" si="13"/>
        <v>396784.33333333337</v>
      </c>
      <c r="M8" s="1">
        <f>AVERAGE(Monthly!M17:M19)</f>
        <v>52603.333333333336</v>
      </c>
      <c r="N8" s="1">
        <f>AVERAGE(Monthly!N17:N19)</f>
        <v>1340.6666666666667</v>
      </c>
      <c r="O8" s="1">
        <f>AVERAGE(Monthly!O17:O19)</f>
        <v>21.333333333333332</v>
      </c>
      <c r="P8" s="1">
        <f>AVERAGE(Monthly!P17:P19)</f>
        <v>111</v>
      </c>
      <c r="Q8" s="10">
        <f t="shared" si="14"/>
        <v>54076.333333333336</v>
      </c>
      <c r="R8" s="1">
        <f>SUM(Monthly!R17:R19)/1000</f>
        <v>63559.756418999794</v>
      </c>
      <c r="S8" s="1">
        <f>SUM(Monthly!S17:S19)/1000</f>
        <v>6649.4179999999997</v>
      </c>
      <c r="T8" s="1">
        <f>SUM(Monthly!T17:T19)/1000</f>
        <v>743.26119999999992</v>
      </c>
      <c r="U8" s="1">
        <f>SUM(Monthly!U17:U19)/1000</f>
        <v>324.41500000000002</v>
      </c>
      <c r="V8" s="10">
        <f t="shared" si="0"/>
        <v>71276.850618999786</v>
      </c>
      <c r="W8" s="1">
        <f>SUM(Monthly!W17:W19)/1000</f>
        <v>88541.266000000003</v>
      </c>
      <c r="X8" s="1">
        <f>SUM(Monthly!X17:X19)/1000</f>
        <v>38388.383000000002</v>
      </c>
      <c r="Y8" s="1">
        <f>SUM(Monthly!Y17:Y19)/1000</f>
        <v>16813.365000000002</v>
      </c>
      <c r="Z8" s="1">
        <f>SUM(Monthly!Z17:Z19)/1000</f>
        <v>1172.088</v>
      </c>
      <c r="AA8" s="10">
        <f t="shared" si="1"/>
        <v>144915.10199999998</v>
      </c>
      <c r="AB8" s="1">
        <f>SUM(Monthly!AB17:AB19)/1000</f>
        <v>32276.865000000002</v>
      </c>
      <c r="AC8" s="1">
        <f>SUM(Monthly!AC17:AC19)/1000</f>
        <v>30236.982</v>
      </c>
      <c r="AD8" s="1">
        <f>SUM(Monthly!AD17:AD19)/1000</f>
        <v>16191.484</v>
      </c>
      <c r="AE8" s="1">
        <f>SUM(Monthly!AE17:AE19)/1000</f>
        <v>880.06799999999998</v>
      </c>
      <c r="AF8" s="10">
        <f t="shared" si="2"/>
        <v>79585.399000000005</v>
      </c>
      <c r="AG8" s="1">
        <f>SUM(Monthly!AG17:AG19)/1000</f>
        <v>56264.400999999998</v>
      </c>
      <c r="AH8" s="1">
        <f>SUM(Monthly!AH17:AH19)/1000</f>
        <v>8151.4009999999998</v>
      </c>
      <c r="AI8" s="1">
        <f>SUM(Monthly!AI17:AI19)/1000</f>
        <v>621.88099999999997</v>
      </c>
      <c r="AJ8" s="1">
        <f>SUM(Monthly!AJ17:AJ19)/1000</f>
        <v>292.02</v>
      </c>
      <c r="AK8" s="10">
        <f t="shared" si="3"/>
        <v>65329.702999999994</v>
      </c>
      <c r="AL8" s="37">
        <f t="shared" si="15"/>
        <v>5.5928081345400198</v>
      </c>
      <c r="AM8" s="37">
        <f t="shared" si="4"/>
        <v>44.848591549295776</v>
      </c>
      <c r="AN8" s="37">
        <f t="shared" si="5"/>
        <v>579.6521739130435</v>
      </c>
      <c r="AO8" s="37">
        <f t="shared" si="6"/>
        <v>25.210826210826209</v>
      </c>
      <c r="AP8" s="29">
        <f t="shared" si="7"/>
        <v>6.8167413040739433</v>
      </c>
      <c r="AQ8" s="37">
        <f t="shared" si="16"/>
        <v>1208.2838176097798</v>
      </c>
      <c r="AR8" s="37">
        <f t="shared" si="8"/>
        <v>4959.7846842366971</v>
      </c>
      <c r="AS8" s="37">
        <f t="shared" si="8"/>
        <v>34840.368749999994</v>
      </c>
      <c r="AT8" s="37">
        <f t="shared" si="8"/>
        <v>2922.6576576576576</v>
      </c>
      <c r="AU8" s="38">
        <f t="shared" si="8"/>
        <v>1318.0784684427529</v>
      </c>
      <c r="AV8" s="37">
        <f t="shared" si="17"/>
        <v>1683.1873645523096</v>
      </c>
      <c r="AW8" s="37">
        <f t="shared" si="9"/>
        <v>28633.801342615614</v>
      </c>
      <c r="AX8" s="37">
        <f t="shared" si="9"/>
        <v>788126.48437500012</v>
      </c>
      <c r="AY8" s="37">
        <f t="shared" si="9"/>
        <v>10559.351351351352</v>
      </c>
      <c r="AZ8" s="38">
        <f t="shared" si="9"/>
        <v>2679.8248525232843</v>
      </c>
      <c r="BA8" s="37">
        <f t="shared" si="18"/>
        <v>613.58972815410937</v>
      </c>
      <c r="BB8" s="37">
        <f t="shared" si="10"/>
        <v>22553.691198408749</v>
      </c>
      <c r="BC8" s="37">
        <f t="shared" si="10"/>
        <v>758975.81250000012</v>
      </c>
      <c r="BD8" s="37">
        <f t="shared" si="10"/>
        <v>7928.54054054054</v>
      </c>
      <c r="BE8" s="38">
        <f t="shared" si="10"/>
        <v>1471.7232862188634</v>
      </c>
      <c r="BF8" s="37">
        <f t="shared" si="19"/>
        <v>1069.5976363982002</v>
      </c>
      <c r="BG8" s="37">
        <f t="shared" si="11"/>
        <v>6080.1101442068621</v>
      </c>
      <c r="BH8" s="37">
        <f t="shared" si="11"/>
        <v>29150.671875</v>
      </c>
      <c r="BI8" s="37">
        <f t="shared" si="11"/>
        <v>2630.8108108108108</v>
      </c>
      <c r="BJ8" s="37">
        <f t="shared" si="11"/>
        <v>1208.1015663044213</v>
      </c>
    </row>
    <row r="9" spans="1:62" ht="18.600000000000001" customHeight="1" x14ac:dyDescent="0.2">
      <c r="A9" s="31"/>
      <c r="B9" s="30" t="s">
        <v>32</v>
      </c>
      <c r="C9" s="1">
        <f>AVERAGE(Monthly!C20:C22)</f>
        <v>65878.333333333328</v>
      </c>
      <c r="D9" s="1">
        <f>AVERAGE(Monthly!D20:D22)</f>
        <v>1638.6666666666667</v>
      </c>
      <c r="E9" s="1">
        <f>AVERAGE(Monthly!E20:E22)</f>
        <v>23</v>
      </c>
      <c r="F9" s="1">
        <f>AVERAGE(Monthly!F20:F22)</f>
        <v>119.33333333333333</v>
      </c>
      <c r="G9" s="10">
        <f t="shared" si="12"/>
        <v>67659.333333333328</v>
      </c>
      <c r="H9" s="1">
        <f>AVERAGE(Monthly!H20:H22)</f>
        <v>371863</v>
      </c>
      <c r="I9" s="1">
        <f>AVERAGE(Monthly!I20:I22)</f>
        <v>67072.666666666672</v>
      </c>
      <c r="J9" s="1">
        <f>AVERAGE(Monthly!J20:J22)</f>
        <v>13332</v>
      </c>
      <c r="K9" s="1">
        <f>AVERAGE(Monthly!K20:K22)</f>
        <v>2987.6666666666665</v>
      </c>
      <c r="L9" s="10">
        <f t="shared" si="13"/>
        <v>455255.33333333337</v>
      </c>
      <c r="M9" s="1">
        <f>AVERAGE(Monthly!M20:M22)</f>
        <v>61916</v>
      </c>
      <c r="N9" s="1">
        <f>AVERAGE(Monthly!N20:N22)</f>
        <v>1515.3333333333333</v>
      </c>
      <c r="O9" s="1">
        <f>AVERAGE(Monthly!O20:O22)</f>
        <v>22.333333333333332</v>
      </c>
      <c r="P9" s="1">
        <f>AVERAGE(Monthly!P20:P22)</f>
        <v>114.33333333333333</v>
      </c>
      <c r="Q9" s="10">
        <f t="shared" si="14"/>
        <v>63568.000000000007</v>
      </c>
      <c r="R9" s="1">
        <f>SUM(Monthly!R20:R22)/1000</f>
        <v>66293.984034999798</v>
      </c>
      <c r="S9" s="1">
        <f>SUM(Monthly!S20:S22)/1000</f>
        <v>8366.0037059999795</v>
      </c>
      <c r="T9" s="1">
        <f>SUM(Monthly!T20:T22)/1000</f>
        <v>519.52980000000002</v>
      </c>
      <c r="U9" s="1">
        <f>SUM(Monthly!U20:U22)/1000</f>
        <v>306.459</v>
      </c>
      <c r="V9" s="10">
        <f t="shared" si="0"/>
        <v>75485.976540999778</v>
      </c>
      <c r="W9" s="1">
        <f>SUM(Monthly!W20:W22)/1000</f>
        <v>88568.635999999999</v>
      </c>
      <c r="X9" s="1">
        <f>SUM(Monthly!X20:X22)/1000</f>
        <v>37552.409</v>
      </c>
      <c r="Y9" s="1">
        <f>SUM(Monthly!Y20:Y22)/1000</f>
        <v>17610.603999999999</v>
      </c>
      <c r="Z9" s="1">
        <f>SUM(Monthly!Z20:Z22)/1000</f>
        <v>983.03800000000001</v>
      </c>
      <c r="AA9" s="10">
        <f t="shared" si="1"/>
        <v>144714.68700000001</v>
      </c>
      <c r="AB9" s="1">
        <f>SUM(Monthly!AB20:AB22)/1000</f>
        <v>32580.948</v>
      </c>
      <c r="AC9" s="1">
        <f>SUM(Monthly!AC20:AC22)/1000</f>
        <v>30519.204000000002</v>
      </c>
      <c r="AD9" s="1">
        <f>SUM(Monthly!AD20:AD22)/1000</f>
        <v>17099.435000000001</v>
      </c>
      <c r="AE9" s="1">
        <f>SUM(Monthly!AE20:AE22)/1000</f>
        <v>736.43600000000004</v>
      </c>
      <c r="AF9" s="10">
        <f t="shared" si="2"/>
        <v>80936.023000000001</v>
      </c>
      <c r="AG9" s="1">
        <f>SUM(Monthly!AG20:AG22)/1000</f>
        <v>55987.688000000002</v>
      </c>
      <c r="AH9" s="1">
        <f>SUM(Monthly!AH20:AH22)/1000</f>
        <v>7033.2049999999999</v>
      </c>
      <c r="AI9" s="1">
        <f>SUM(Monthly!AI20:AI22)/1000</f>
        <v>511.16899999999998</v>
      </c>
      <c r="AJ9" s="1">
        <f>SUM(Monthly!AJ20:AJ22)/1000</f>
        <v>246.602</v>
      </c>
      <c r="AK9" s="10">
        <f t="shared" si="3"/>
        <v>63778.664000000004</v>
      </c>
      <c r="AL9" s="37">
        <f t="shared" si="15"/>
        <v>5.6446935006451291</v>
      </c>
      <c r="AM9" s="37">
        <f t="shared" si="4"/>
        <v>40.931244914564687</v>
      </c>
      <c r="AN9" s="37">
        <f t="shared" si="5"/>
        <v>579.6521739130435</v>
      </c>
      <c r="AO9" s="37">
        <f t="shared" si="6"/>
        <v>25.036312849162012</v>
      </c>
      <c r="AP9" s="29">
        <f t="shared" si="7"/>
        <v>6.7286405423247846</v>
      </c>
      <c r="AQ9" s="37">
        <f t="shared" si="16"/>
        <v>1070.708444263192</v>
      </c>
      <c r="AR9" s="37">
        <f t="shared" si="8"/>
        <v>5520.8999379674306</v>
      </c>
      <c r="AS9" s="37">
        <f t="shared" si="8"/>
        <v>23262.528358208958</v>
      </c>
      <c r="AT9" s="37">
        <f t="shared" si="8"/>
        <v>2680.3994169096209</v>
      </c>
      <c r="AU9" s="38">
        <f t="shared" si="8"/>
        <v>1187.4838997766135</v>
      </c>
      <c r="AV9" s="37">
        <f t="shared" si="17"/>
        <v>1430.4644356870599</v>
      </c>
      <c r="AW9" s="37">
        <f t="shared" si="9"/>
        <v>24781.616146062472</v>
      </c>
      <c r="AX9" s="37">
        <f t="shared" si="9"/>
        <v>788534.50746268663</v>
      </c>
      <c r="AY9" s="37">
        <f t="shared" si="9"/>
        <v>8598</v>
      </c>
      <c r="AZ9" s="38">
        <f t="shared" si="9"/>
        <v>2276.5335860810469</v>
      </c>
      <c r="BA9" s="37">
        <f t="shared" si="18"/>
        <v>526.21209380450944</v>
      </c>
      <c r="BB9" s="37">
        <f t="shared" si="10"/>
        <v>20140.257809062914</v>
      </c>
      <c r="BC9" s="37">
        <f t="shared" si="10"/>
        <v>765646.34328358213</v>
      </c>
      <c r="BD9" s="37">
        <f t="shared" si="10"/>
        <v>6441.131195335277</v>
      </c>
      <c r="BE9" s="38">
        <f t="shared" si="10"/>
        <v>1273.2195916184241</v>
      </c>
      <c r="BF9" s="37">
        <f t="shared" si="19"/>
        <v>904.25234188255058</v>
      </c>
      <c r="BG9" s="37">
        <f t="shared" si="11"/>
        <v>4641.3583369995604</v>
      </c>
      <c r="BH9" s="37">
        <f t="shared" si="11"/>
        <v>22888.164179104479</v>
      </c>
      <c r="BI9" s="37">
        <f t="shared" si="11"/>
        <v>2156.868804664723</v>
      </c>
      <c r="BJ9" s="37">
        <f t="shared" si="11"/>
        <v>1003.3139944626226</v>
      </c>
    </row>
    <row r="10" spans="1:62" ht="18.600000000000001" customHeight="1" x14ac:dyDescent="0.2">
      <c r="A10" s="31"/>
      <c r="B10" s="30" t="s">
        <v>33</v>
      </c>
      <c r="C10" s="1">
        <f>AVERAGE(Monthly!C23:C25)</f>
        <v>74910.666666666672</v>
      </c>
      <c r="D10" s="1">
        <f>AVERAGE(Monthly!D23:D25)</f>
        <v>1885.6666666666667</v>
      </c>
      <c r="E10" s="1">
        <f>AVERAGE(Monthly!E23:E25)</f>
        <v>23.666666666666668</v>
      </c>
      <c r="F10" s="1">
        <f>AVERAGE(Monthly!F23:F25)</f>
        <v>121.33333333333333</v>
      </c>
      <c r="G10" s="10">
        <f t="shared" si="12"/>
        <v>76941.333333333343</v>
      </c>
      <c r="H10" s="1">
        <f>AVERAGE(Monthly!H23:H25)</f>
        <v>426443.33333333331</v>
      </c>
      <c r="I10" s="1">
        <f>AVERAGE(Monthly!I23:I25)</f>
        <v>70468.333333333328</v>
      </c>
      <c r="J10" s="1">
        <f>AVERAGE(Monthly!J23:J25)</f>
        <v>13348</v>
      </c>
      <c r="K10" s="1">
        <f>AVERAGE(Monthly!K23:K25)</f>
        <v>3023.3333333333335</v>
      </c>
      <c r="L10" s="10">
        <f t="shared" si="13"/>
        <v>513282.99999999994</v>
      </c>
      <c r="M10" s="1">
        <f>AVERAGE(Monthly!M23:M25)</f>
        <v>71244</v>
      </c>
      <c r="N10" s="1">
        <f>AVERAGE(Monthly!N23:N25)</f>
        <v>1781</v>
      </c>
      <c r="O10" s="1">
        <f>AVERAGE(Monthly!O23:O25)</f>
        <v>23</v>
      </c>
      <c r="P10" s="1">
        <f>AVERAGE(Monthly!P23:P25)</f>
        <v>120</v>
      </c>
      <c r="Q10" s="10">
        <f t="shared" si="14"/>
        <v>73168</v>
      </c>
      <c r="R10" s="1">
        <f>SUM(Monthly!R23:R25)/1000</f>
        <v>90618.231168999904</v>
      </c>
      <c r="S10" s="1">
        <f>SUM(Monthly!S23:S25)/1000</f>
        <v>6808.7246399999995</v>
      </c>
      <c r="T10" s="1">
        <f>SUM(Monthly!T23:T25)/1000</f>
        <v>562.98400000000004</v>
      </c>
      <c r="U10" s="1">
        <f>SUM(Monthly!U23:U25)/1000</f>
        <v>310.49</v>
      </c>
      <c r="V10" s="10">
        <f t="shared" si="0"/>
        <v>98300.429808999907</v>
      </c>
      <c r="W10" s="1">
        <f>SUM(Monthly!W23:W25)/1000</f>
        <v>80972.491999999998</v>
      </c>
      <c r="X10" s="1">
        <f>SUM(Monthly!X23:X25)/1000</f>
        <v>36913.788999999997</v>
      </c>
      <c r="Y10" s="1">
        <f>SUM(Monthly!Y23:Y25)/1000</f>
        <v>17852.567999999999</v>
      </c>
      <c r="Z10" s="1">
        <f>SUM(Monthly!Z23:Z25)/1000</f>
        <v>1176.972</v>
      </c>
      <c r="AA10" s="10">
        <f t="shared" si="1"/>
        <v>136915.821</v>
      </c>
      <c r="AB10" s="1">
        <f>SUM(Monthly!AB23:AB25)/1000</f>
        <v>19731.723000000002</v>
      </c>
      <c r="AC10" s="1">
        <f>SUM(Monthly!AC23:AC25)/1000</f>
        <v>29324.185000000001</v>
      </c>
      <c r="AD10" s="1">
        <f>SUM(Monthly!AD23:AD25)/1000</f>
        <v>17299.364000000001</v>
      </c>
      <c r="AE10" s="1">
        <f>SUM(Monthly!AE23:AE25)/1000</f>
        <v>877.21799999999996</v>
      </c>
      <c r="AF10" s="10">
        <f t="shared" si="2"/>
        <v>67232.489999999991</v>
      </c>
      <c r="AG10" s="1">
        <f>SUM(Monthly!AG23:AG25)/1000</f>
        <v>61240.769</v>
      </c>
      <c r="AH10" s="1">
        <f>SUM(Monthly!AH23:AH25)/1000</f>
        <v>7589.6040000000003</v>
      </c>
      <c r="AI10" s="1">
        <f>SUM(Monthly!AI23:AI25)/1000</f>
        <v>553.20399999999995</v>
      </c>
      <c r="AJ10" s="1">
        <f>SUM(Monthly!AJ23:AJ25)/1000</f>
        <v>299.75400000000002</v>
      </c>
      <c r="AK10" s="10">
        <f t="shared" si="3"/>
        <v>69683.331000000006</v>
      </c>
      <c r="AL10" s="37">
        <f t="shared" si="15"/>
        <v>5.6926917394941521</v>
      </c>
      <c r="AM10" s="37">
        <f t="shared" si="4"/>
        <v>37.370514406929466</v>
      </c>
      <c r="AN10" s="37">
        <f t="shared" si="5"/>
        <v>564</v>
      </c>
      <c r="AO10" s="37">
        <f t="shared" si="6"/>
        <v>24.91758241758242</v>
      </c>
      <c r="AP10" s="29">
        <f t="shared" si="7"/>
        <v>6.6710957266142152</v>
      </c>
      <c r="AQ10" s="37">
        <f t="shared" si="16"/>
        <v>1271.9419343242926</v>
      </c>
      <c r="AR10" s="37">
        <f t="shared" si="8"/>
        <v>3822.978461538461</v>
      </c>
      <c r="AS10" s="37">
        <f t="shared" si="8"/>
        <v>24477.565217391304</v>
      </c>
      <c r="AT10" s="37">
        <f t="shared" si="8"/>
        <v>2587.416666666667</v>
      </c>
      <c r="AU10" s="38">
        <f t="shared" si="8"/>
        <v>1343.4893643259336</v>
      </c>
      <c r="AV10" s="37">
        <f t="shared" si="17"/>
        <v>1136.5517376901914</v>
      </c>
      <c r="AW10" s="37">
        <f t="shared" si="9"/>
        <v>20726.439640651319</v>
      </c>
      <c r="AX10" s="37">
        <f t="shared" si="9"/>
        <v>776198.60869565222</v>
      </c>
      <c r="AY10" s="37">
        <f t="shared" si="9"/>
        <v>9808.1</v>
      </c>
      <c r="AZ10" s="38">
        <f t="shared" si="9"/>
        <v>1871.2527471025585</v>
      </c>
      <c r="BA10" s="37">
        <f t="shared" si="18"/>
        <v>276.95978608724948</v>
      </c>
      <c r="BB10" s="37">
        <f t="shared" si="10"/>
        <v>16465.011229646265</v>
      </c>
      <c r="BC10" s="37">
        <f t="shared" si="10"/>
        <v>752146.2608695653</v>
      </c>
      <c r="BD10" s="37">
        <f t="shared" si="10"/>
        <v>7310.15</v>
      </c>
      <c r="BE10" s="38">
        <f t="shared" si="10"/>
        <v>918.87833479116546</v>
      </c>
      <c r="BF10" s="37">
        <f t="shared" si="19"/>
        <v>859.591951602942</v>
      </c>
      <c r="BG10" s="37">
        <f t="shared" si="11"/>
        <v>4261.4284110050539</v>
      </c>
      <c r="BH10" s="37">
        <f t="shared" si="11"/>
        <v>24052.347826086956</v>
      </c>
      <c r="BI10" s="37">
        <f t="shared" si="11"/>
        <v>2497.9500000000003</v>
      </c>
      <c r="BJ10" s="37">
        <f t="shared" si="11"/>
        <v>952.37441231139303</v>
      </c>
    </row>
    <row r="11" spans="1:62" ht="18.600000000000001" customHeight="1" x14ac:dyDescent="0.2">
      <c r="A11" s="31"/>
      <c r="B11" s="30" t="s">
        <v>34</v>
      </c>
      <c r="C11" s="1">
        <f>AVERAGE(Monthly!C26:C28)</f>
        <v>83787</v>
      </c>
      <c r="D11" s="1">
        <f>AVERAGE(Monthly!D26:D28)</f>
        <v>2116</v>
      </c>
      <c r="E11" s="1">
        <f>AVERAGE(Monthly!E26:E28)</f>
        <v>25</v>
      </c>
      <c r="F11" s="1">
        <f>AVERAGE(Monthly!F26:F28)</f>
        <v>121.33333333333333</v>
      </c>
      <c r="G11" s="10">
        <f t="shared" si="12"/>
        <v>86049.333333333328</v>
      </c>
      <c r="H11" s="1">
        <f>AVERAGE(Monthly!H26:H28)</f>
        <v>484695.33333333331</v>
      </c>
      <c r="I11" s="1">
        <f>AVERAGE(Monthly!I26:I28)</f>
        <v>74157.666666666672</v>
      </c>
      <c r="J11" s="1">
        <f>AVERAGE(Monthly!J26:J28)</f>
        <v>14355.666666666666</v>
      </c>
      <c r="K11" s="1">
        <f>AVERAGE(Monthly!K26:K28)</f>
        <v>3021.3333333333335</v>
      </c>
      <c r="L11" s="10">
        <f t="shared" si="13"/>
        <v>576230</v>
      </c>
      <c r="M11" s="1">
        <f>AVERAGE(Monthly!M26:M28)</f>
        <v>79652.666666666672</v>
      </c>
      <c r="N11" s="1">
        <f>AVERAGE(Monthly!N26:N28)</f>
        <v>2015</v>
      </c>
      <c r="O11" s="1">
        <f>AVERAGE(Monthly!O26:O28)</f>
        <v>24.666666666666668</v>
      </c>
      <c r="P11" s="1">
        <f>AVERAGE(Monthly!P26:P28)</f>
        <v>118.33333333333333</v>
      </c>
      <c r="Q11" s="10">
        <f t="shared" si="14"/>
        <v>81810.666666666672</v>
      </c>
      <c r="R11" s="1">
        <f>SUM(Monthly!R26:R28)/1000</f>
        <v>126227.8446999999</v>
      </c>
      <c r="S11" s="1">
        <f>SUM(Monthly!S26:S28)/1000</f>
        <v>9948.0880660000003</v>
      </c>
      <c r="T11" s="1">
        <f>SUM(Monthly!T26:T28)/1000</f>
        <v>667.67399999999998</v>
      </c>
      <c r="U11" s="1">
        <f>SUM(Monthly!U26:U28)/1000</f>
        <v>372.86</v>
      </c>
      <c r="V11" s="10">
        <f t="shared" si="0"/>
        <v>137216.46676599988</v>
      </c>
      <c r="W11" s="1">
        <f>SUM(Monthly!W26:W28)/1000</f>
        <v>118377.19500000001</v>
      </c>
      <c r="X11" s="1">
        <f>SUM(Monthly!X26:X28)/1000</f>
        <v>42619.779000000002</v>
      </c>
      <c r="Y11" s="1">
        <f>SUM(Monthly!Y26:Y28)/1000</f>
        <v>19578.903999999999</v>
      </c>
      <c r="Z11" s="1">
        <f>SUM(Monthly!Z26:Z28)/1000</f>
        <v>1244.7940000000001</v>
      </c>
      <c r="AA11" s="10">
        <f t="shared" si="1"/>
        <v>181820.67200000002</v>
      </c>
      <c r="AB11" s="1">
        <f>SUM(Monthly!AB26:AB28)/1000</f>
        <v>25811.589</v>
      </c>
      <c r="AC11" s="1">
        <f>SUM(Monthly!AC26:AC28)/1000</f>
        <v>33207.625</v>
      </c>
      <c r="AD11" s="1">
        <f>SUM(Monthly!AD26:AD28)/1000</f>
        <v>18956.77</v>
      </c>
      <c r="AE11" s="1">
        <f>SUM(Monthly!AE26:AE28)/1000</f>
        <v>917.495</v>
      </c>
      <c r="AF11" s="10">
        <f t="shared" si="2"/>
        <v>78893.478999999992</v>
      </c>
      <c r="AG11" s="1">
        <f>SUM(Monthly!AG26:AG28)/1000</f>
        <v>92565.606</v>
      </c>
      <c r="AH11" s="1">
        <f>SUM(Monthly!AH26:AH28)/1000</f>
        <v>9412.1540000000005</v>
      </c>
      <c r="AI11" s="1">
        <f>SUM(Monthly!AI26:AI28)/1000</f>
        <v>622.13400000000001</v>
      </c>
      <c r="AJ11" s="1">
        <f>SUM(Monthly!AJ26:AJ28)/1000</f>
        <v>327.29899999999998</v>
      </c>
      <c r="AK11" s="10">
        <f t="shared" si="3"/>
        <v>102927.193</v>
      </c>
      <c r="AL11" s="37">
        <f t="shared" si="15"/>
        <v>5.7848512696878194</v>
      </c>
      <c r="AM11" s="37">
        <f t="shared" si="4"/>
        <v>35.046156269691245</v>
      </c>
      <c r="AN11" s="37">
        <f t="shared" si="5"/>
        <v>574.22666666666669</v>
      </c>
      <c r="AO11" s="37">
        <f t="shared" si="6"/>
        <v>24.901098901098905</v>
      </c>
      <c r="AP11" s="29">
        <f t="shared" si="7"/>
        <v>6.6965074298464451</v>
      </c>
      <c r="AQ11" s="37">
        <f t="shared" si="16"/>
        <v>1584.7284213125306</v>
      </c>
      <c r="AR11" s="37">
        <f t="shared" si="8"/>
        <v>4937.016409925558</v>
      </c>
      <c r="AS11" s="37">
        <f t="shared" si="8"/>
        <v>27067.864864864863</v>
      </c>
      <c r="AT11" s="37">
        <f t="shared" si="8"/>
        <v>3150.929577464789</v>
      </c>
      <c r="AU11" s="38">
        <f t="shared" si="8"/>
        <v>1677.2442073486736</v>
      </c>
      <c r="AV11" s="37">
        <f t="shared" si="17"/>
        <v>1486.1673808786481</v>
      </c>
      <c r="AW11" s="37">
        <f t="shared" si="9"/>
        <v>21151.255086848636</v>
      </c>
      <c r="AX11" s="37">
        <f t="shared" si="9"/>
        <v>793739.35135135124</v>
      </c>
      <c r="AY11" s="37">
        <f t="shared" si="9"/>
        <v>10519.38591549296</v>
      </c>
      <c r="AZ11" s="38">
        <f t="shared" si="9"/>
        <v>2222.456794550018</v>
      </c>
      <c r="BA11" s="37">
        <f t="shared" si="18"/>
        <v>324.0517873433825</v>
      </c>
      <c r="BB11" s="37">
        <f t="shared" si="10"/>
        <v>16480.210918114142</v>
      </c>
      <c r="BC11" s="37">
        <f t="shared" si="10"/>
        <v>768517.70270270261</v>
      </c>
      <c r="BD11" s="37">
        <f t="shared" si="10"/>
        <v>7753.4788732394363</v>
      </c>
      <c r="BE11" s="38">
        <f t="shared" si="10"/>
        <v>964.34220883992293</v>
      </c>
      <c r="BF11" s="37">
        <f t="shared" si="19"/>
        <v>1162.1155935352656</v>
      </c>
      <c r="BG11" s="37">
        <f t="shared" si="11"/>
        <v>4671.0441687344919</v>
      </c>
      <c r="BH11" s="37">
        <f t="shared" si="11"/>
        <v>25221.64864864865</v>
      </c>
      <c r="BI11" s="37">
        <f t="shared" si="11"/>
        <v>2765.907042253521</v>
      </c>
      <c r="BJ11" s="37">
        <f t="shared" si="11"/>
        <v>1258.1145857100948</v>
      </c>
    </row>
    <row r="12" spans="1:62" ht="18.600000000000001" customHeight="1" x14ac:dyDescent="0.2">
      <c r="A12" s="31"/>
      <c r="B12" s="30" t="s">
        <v>35</v>
      </c>
      <c r="C12" s="1">
        <f>AVERAGE(Monthly!C29:C31)</f>
        <v>93709.333333333328</v>
      </c>
      <c r="D12" s="1">
        <f>AVERAGE(Monthly!D29:D31)</f>
        <v>2388.6666666666665</v>
      </c>
      <c r="E12" s="1">
        <f>AVERAGE(Monthly!E29:E31)</f>
        <v>25</v>
      </c>
      <c r="F12" s="1">
        <f>AVERAGE(Monthly!F29:F31)</f>
        <v>123</v>
      </c>
      <c r="G12" s="10">
        <f t="shared" si="12"/>
        <v>96246</v>
      </c>
      <c r="H12" s="1">
        <f>AVERAGE(Monthly!H29:H31)</f>
        <v>555532.66666666663</v>
      </c>
      <c r="I12" s="1">
        <f>AVERAGE(Monthly!I29:I31)</f>
        <v>77858.666666666672</v>
      </c>
      <c r="J12" s="1">
        <f>AVERAGE(Monthly!J29:J31)</f>
        <v>14355</v>
      </c>
      <c r="K12" s="1">
        <f>AVERAGE(Monthly!K29:K31)</f>
        <v>3011</v>
      </c>
      <c r="L12" s="10">
        <f t="shared" si="13"/>
        <v>650757.33333333326</v>
      </c>
      <c r="M12" s="1">
        <f>AVERAGE(Monthly!M29:M31)</f>
        <v>89213</v>
      </c>
      <c r="N12" s="1">
        <f>AVERAGE(Monthly!N29:N31)</f>
        <v>2272.3333333333335</v>
      </c>
      <c r="O12" s="1">
        <f>AVERAGE(Monthly!O29:O31)</f>
        <v>23.666666666666668</v>
      </c>
      <c r="P12" s="1">
        <f>AVERAGE(Monthly!P29:P31)</f>
        <v>121.66666666666667</v>
      </c>
      <c r="Q12" s="10">
        <f t="shared" si="14"/>
        <v>91630.666666666672</v>
      </c>
      <c r="R12" s="1">
        <f>SUM(Monthly!R29:R31)/1000</f>
        <v>110145.57432099989</v>
      </c>
      <c r="S12" s="1">
        <f>SUM(Monthly!S29:S31)/1000</f>
        <v>14202.259</v>
      </c>
      <c r="T12" s="1">
        <f>SUM(Monthly!T29:T31)/1000</f>
        <v>497.59199999999998</v>
      </c>
      <c r="U12" s="1">
        <f>SUM(Monthly!U29:U31)/1000</f>
        <v>339.774</v>
      </c>
      <c r="V12" s="10">
        <f t="shared" si="0"/>
        <v>125185.19932099991</v>
      </c>
      <c r="W12" s="1">
        <f>SUM(Monthly!W29:W31)/1000</f>
        <v>169654.554</v>
      </c>
      <c r="X12" s="1">
        <f>SUM(Monthly!X29:X31)/1000</f>
        <v>48700.209000000003</v>
      </c>
      <c r="Y12" s="1">
        <f>SUM(Monthly!Y29:Y31)/1000</f>
        <v>20221.605</v>
      </c>
      <c r="Z12" s="1">
        <f>SUM(Monthly!Z29:Z31)/1000</f>
        <v>1260.818</v>
      </c>
      <c r="AA12" s="10">
        <f t="shared" si="1"/>
        <v>239837.18600000002</v>
      </c>
      <c r="AB12" s="1">
        <f>SUM(Monthly!AB29:AB31)/1000</f>
        <v>72783.91</v>
      </c>
      <c r="AC12" s="1">
        <f>SUM(Monthly!AC29:AC31)/1000</f>
        <v>40334.071000000004</v>
      </c>
      <c r="AD12" s="1">
        <f>SUM(Monthly!AD29:AD31)/1000</f>
        <v>19795.733</v>
      </c>
      <c r="AE12" s="1">
        <f>SUM(Monthly!AE29:AE31)/1000</f>
        <v>991.77599999999995</v>
      </c>
      <c r="AF12" s="10">
        <f t="shared" si="2"/>
        <v>133905.49000000002</v>
      </c>
      <c r="AG12" s="1">
        <f>SUM(Monthly!AG29:AG31)/1000</f>
        <v>96870.644</v>
      </c>
      <c r="AH12" s="1">
        <f>SUM(Monthly!AH29:AH31)/1000</f>
        <v>8366.1380000000008</v>
      </c>
      <c r="AI12" s="1">
        <f>SUM(Monthly!AI29:AI31)/1000</f>
        <v>425.87200000000001</v>
      </c>
      <c r="AJ12" s="1">
        <f>SUM(Monthly!AJ29:AJ31)/1000</f>
        <v>269.04199999999997</v>
      </c>
      <c r="AK12" s="10">
        <f t="shared" si="3"/>
        <v>105931.69600000001</v>
      </c>
      <c r="AL12" s="37">
        <f t="shared" si="15"/>
        <v>5.9282533223300415</v>
      </c>
      <c r="AM12" s="37">
        <f t="shared" si="4"/>
        <v>32.595032096008936</v>
      </c>
      <c r="AN12" s="37">
        <f t="shared" si="5"/>
        <v>574.20000000000005</v>
      </c>
      <c r="AO12" s="37">
        <f t="shared" si="6"/>
        <v>24.479674796747968</v>
      </c>
      <c r="AP12" s="29">
        <f t="shared" si="7"/>
        <v>6.7613961446016795</v>
      </c>
      <c r="AQ12" s="37">
        <f t="shared" si="16"/>
        <v>1234.6359198883558</v>
      </c>
      <c r="AR12" s="37">
        <f t="shared" si="8"/>
        <v>6250.0773067331666</v>
      </c>
      <c r="AS12" s="37">
        <f t="shared" si="8"/>
        <v>21025.014084507042</v>
      </c>
      <c r="AT12" s="37">
        <f t="shared" si="8"/>
        <v>2792.66301369863</v>
      </c>
      <c r="AU12" s="38">
        <f t="shared" si="8"/>
        <v>1366.1932612189503</v>
      </c>
      <c r="AV12" s="37">
        <f t="shared" si="17"/>
        <v>1901.6797327743716</v>
      </c>
      <c r="AW12" s="37">
        <f t="shared" si="9"/>
        <v>21431.80680651313</v>
      </c>
      <c r="AX12" s="37">
        <f t="shared" si="9"/>
        <v>854434.01408450701</v>
      </c>
      <c r="AY12" s="37">
        <f t="shared" si="9"/>
        <v>10362.887671232877</v>
      </c>
      <c r="AZ12" s="38">
        <f t="shared" si="9"/>
        <v>2617.4336030150025</v>
      </c>
      <c r="BA12" s="37">
        <f t="shared" si="18"/>
        <v>815.84421552912704</v>
      </c>
      <c r="BB12" s="37">
        <f t="shared" si="10"/>
        <v>17750.067918439196</v>
      </c>
      <c r="BC12" s="37">
        <f t="shared" si="10"/>
        <v>836439.4225352112</v>
      </c>
      <c r="BD12" s="37">
        <f t="shared" si="10"/>
        <v>8151.5835616438344</v>
      </c>
      <c r="BE12" s="38">
        <f t="shared" si="10"/>
        <v>1461.3610799877772</v>
      </c>
      <c r="BF12" s="37">
        <f t="shared" si="19"/>
        <v>1085.8355172452445</v>
      </c>
      <c r="BG12" s="37">
        <f t="shared" si="11"/>
        <v>3681.7388880739327</v>
      </c>
      <c r="BH12" s="37">
        <f t="shared" si="11"/>
        <v>17994.591549295772</v>
      </c>
      <c r="BI12" s="37">
        <f t="shared" si="11"/>
        <v>2211.3041095890408</v>
      </c>
      <c r="BJ12" s="37">
        <f t="shared" si="11"/>
        <v>1156.0725230272253</v>
      </c>
    </row>
    <row r="13" spans="1:62" ht="18.600000000000001" customHeight="1" x14ac:dyDescent="0.2">
      <c r="A13" s="31"/>
      <c r="B13" s="30" t="s">
        <v>36</v>
      </c>
      <c r="C13" s="1">
        <f>AVERAGE(Monthly!C32:C34)</f>
        <v>105641.66666666667</v>
      </c>
      <c r="D13" s="1">
        <f>AVERAGE(Monthly!D32:D34)</f>
        <v>2751</v>
      </c>
      <c r="E13" s="1">
        <f>AVERAGE(Monthly!E32:E34)</f>
        <v>25</v>
      </c>
      <c r="F13" s="1">
        <f>AVERAGE(Monthly!F32:F34)</f>
        <v>123.66666666666667</v>
      </c>
      <c r="G13" s="10">
        <f t="shared" si="12"/>
        <v>108541.33333333334</v>
      </c>
      <c r="H13" s="1">
        <f>AVERAGE(Monthly!H32:H34)</f>
        <v>638040.66666666663</v>
      </c>
      <c r="I13" s="1">
        <f>AVERAGE(Monthly!I32:I34)</f>
        <v>83236.333333333328</v>
      </c>
      <c r="J13" s="1">
        <f>AVERAGE(Monthly!J32:J34)</f>
        <v>14355</v>
      </c>
      <c r="K13" s="1">
        <f>AVERAGE(Monthly!K32:K34)</f>
        <v>3021</v>
      </c>
      <c r="L13" s="10">
        <f t="shared" si="13"/>
        <v>738653</v>
      </c>
      <c r="M13" s="1">
        <f>AVERAGE(Monthly!M32:M34)</f>
        <v>100623.33333333333</v>
      </c>
      <c r="N13" s="1">
        <f>AVERAGE(Monthly!N32:N34)</f>
        <v>2618.6666666666665</v>
      </c>
      <c r="O13" s="1">
        <f>AVERAGE(Monthly!O32:O34)</f>
        <v>24.333333333333332</v>
      </c>
      <c r="P13" s="1">
        <f>AVERAGE(Monthly!P32:P34)</f>
        <v>122</v>
      </c>
      <c r="Q13" s="10">
        <f t="shared" si="14"/>
        <v>103388.33333333333</v>
      </c>
      <c r="R13" s="1">
        <f>SUM(Monthly!R32:R34)/1000</f>
        <v>114054.87282799989</v>
      </c>
      <c r="S13" s="1">
        <f>SUM(Monthly!S32:S34)/1000</f>
        <v>7139.9374539999999</v>
      </c>
      <c r="T13" s="1">
        <f>SUM(Monthly!T32:T34)/1000</f>
        <v>436.00199999999995</v>
      </c>
      <c r="U13" s="1">
        <f>SUM(Monthly!U32:U34)/1000</f>
        <v>309.77100000000002</v>
      </c>
      <c r="V13" s="10">
        <f t="shared" si="0"/>
        <v>121940.58328199988</v>
      </c>
      <c r="W13" s="1">
        <f>SUM(Monthly!W32:W34)/1000</f>
        <v>175714.758</v>
      </c>
      <c r="X13" s="1">
        <f>SUM(Monthly!X32:X34)/1000</f>
        <v>52685.798999999999</v>
      </c>
      <c r="Y13" s="1">
        <f>SUM(Monthly!Y32:Y34)/1000</f>
        <v>22766.510999999999</v>
      </c>
      <c r="Z13" s="1">
        <f>SUM(Monthly!Z32:Z34)/1000</f>
        <v>1227.057</v>
      </c>
      <c r="AA13" s="10">
        <f t="shared" si="1"/>
        <v>252394.125</v>
      </c>
      <c r="AB13" s="1">
        <f>SUM(Monthly!AB32:AB34)/1000</f>
        <v>73286.218999999997</v>
      </c>
      <c r="AC13" s="1">
        <f>SUM(Monthly!AC32:AC34)/1000</f>
        <v>44616.53</v>
      </c>
      <c r="AD13" s="1">
        <f>SUM(Monthly!AD32:AD34)/1000</f>
        <v>22314.008999999998</v>
      </c>
      <c r="AE13" s="1">
        <f>SUM(Monthly!AE32:AE34)/1000</f>
        <v>987.34900000000005</v>
      </c>
      <c r="AF13" s="10">
        <f t="shared" si="2"/>
        <v>141204.10699999999</v>
      </c>
      <c r="AG13" s="1">
        <f>SUM(Monthly!AG32:AG34)/1000</f>
        <v>102428.539</v>
      </c>
      <c r="AH13" s="1">
        <f>SUM(Monthly!AH32:AH34)/1000</f>
        <v>8069.2690000000002</v>
      </c>
      <c r="AI13" s="1">
        <f>SUM(Monthly!AI32:AI34)/1000</f>
        <v>452.50200000000001</v>
      </c>
      <c r="AJ13" s="1">
        <f>SUM(Monthly!AJ32:AJ34)/1000</f>
        <v>239.708</v>
      </c>
      <c r="AK13" s="10">
        <f t="shared" si="3"/>
        <v>111190.018</v>
      </c>
      <c r="AL13" s="37">
        <f t="shared" si="15"/>
        <v>6.039668691330756</v>
      </c>
      <c r="AM13" s="37">
        <f t="shared" si="4"/>
        <v>30.256755119350537</v>
      </c>
      <c r="AN13" s="37">
        <f t="shared" si="5"/>
        <v>574.20000000000005</v>
      </c>
      <c r="AO13" s="37">
        <f t="shared" si="6"/>
        <v>24.428571428571427</v>
      </c>
      <c r="AP13" s="29">
        <f t="shared" si="7"/>
        <v>6.8052692676215507</v>
      </c>
      <c r="AQ13" s="37">
        <f t="shared" si="16"/>
        <v>1133.4833487395226</v>
      </c>
      <c r="AR13" s="37">
        <f t="shared" si="8"/>
        <v>2726.5545267311609</v>
      </c>
      <c r="AS13" s="37">
        <f t="shared" si="8"/>
        <v>17917.890410958906</v>
      </c>
      <c r="AT13" s="37">
        <f t="shared" si="8"/>
        <v>2539.1065573770493</v>
      </c>
      <c r="AU13" s="38">
        <f t="shared" si="8"/>
        <v>1179.4423930682046</v>
      </c>
      <c r="AV13" s="37">
        <f t="shared" si="17"/>
        <v>1746.2625434789811</v>
      </c>
      <c r="AW13" s="37">
        <f t="shared" si="9"/>
        <v>20119.322428716907</v>
      </c>
      <c r="AX13" s="37">
        <f t="shared" si="9"/>
        <v>935610.04109589045</v>
      </c>
      <c r="AY13" s="37">
        <f t="shared" si="9"/>
        <v>10057.844262295082</v>
      </c>
      <c r="AZ13" s="38">
        <f t="shared" si="9"/>
        <v>2441.2244289329874</v>
      </c>
      <c r="BA13" s="37">
        <f t="shared" si="18"/>
        <v>728.32231424122972</v>
      </c>
      <c r="BB13" s="37">
        <f t="shared" si="10"/>
        <v>17037.880600814664</v>
      </c>
      <c r="BC13" s="37">
        <f t="shared" si="10"/>
        <v>917014.06849315064</v>
      </c>
      <c r="BD13" s="37">
        <f t="shared" si="10"/>
        <v>8093.0245901639355</v>
      </c>
      <c r="BE13" s="38">
        <f t="shared" si="10"/>
        <v>1365.764418938307</v>
      </c>
      <c r="BF13" s="37">
        <f t="shared" si="19"/>
        <v>1017.9402292377515</v>
      </c>
      <c r="BG13" s="37">
        <f t="shared" si="11"/>
        <v>3081.4418279022402</v>
      </c>
      <c r="BH13" s="37">
        <f t="shared" si="11"/>
        <v>18595.972602739726</v>
      </c>
      <c r="BI13" s="37">
        <f t="shared" si="11"/>
        <v>1964.8196721311474</v>
      </c>
      <c r="BJ13" s="37">
        <f t="shared" si="11"/>
        <v>1075.4600099946804</v>
      </c>
    </row>
    <row r="14" spans="1:62" ht="18.600000000000001" customHeight="1" x14ac:dyDescent="0.2">
      <c r="A14" s="31"/>
      <c r="B14" s="30" t="s">
        <v>37</v>
      </c>
      <c r="C14" s="1">
        <f>AVERAGE(Monthly!C35:C37)</f>
        <v>113057.66666666667</v>
      </c>
      <c r="D14" s="1">
        <f>AVERAGE(Monthly!D35:D37)</f>
        <v>2952.3333333333335</v>
      </c>
      <c r="E14" s="1">
        <f>AVERAGE(Monthly!E35:E37)</f>
        <v>24.333333333333332</v>
      </c>
      <c r="F14" s="1">
        <f>AVERAGE(Monthly!F35:F37)</f>
        <v>124</v>
      </c>
      <c r="G14" s="10">
        <f t="shared" si="12"/>
        <v>116158.33333333333</v>
      </c>
      <c r="H14" s="1">
        <f>AVERAGE(Monthly!H35:H37)</f>
        <v>690263.33333333337</v>
      </c>
      <c r="I14" s="1">
        <f>AVERAGE(Monthly!I35:I37)</f>
        <v>86865.333333333328</v>
      </c>
      <c r="J14" s="1">
        <f>AVERAGE(Monthly!J35:J37)</f>
        <v>11957.666666666666</v>
      </c>
      <c r="K14" s="1">
        <f>AVERAGE(Monthly!K35:K37)</f>
        <v>3026</v>
      </c>
      <c r="L14" s="10">
        <f t="shared" si="13"/>
        <v>792112.33333333337</v>
      </c>
      <c r="M14" s="1">
        <f>AVERAGE(Monthly!M35:M37)</f>
        <v>109462.66666666667</v>
      </c>
      <c r="N14" s="1">
        <f>AVERAGE(Monthly!N35:N37)</f>
        <v>2876.6666666666665</v>
      </c>
      <c r="O14" s="1">
        <f>AVERAGE(Monthly!O35:O37)</f>
        <v>24</v>
      </c>
      <c r="P14" s="1">
        <f>AVERAGE(Monthly!P35:P37)</f>
        <v>123.33333333333333</v>
      </c>
      <c r="Q14" s="10">
        <f t="shared" si="14"/>
        <v>112486.66666666667</v>
      </c>
      <c r="R14" s="1">
        <f>SUM(Monthly!R35:R37)/1000</f>
        <v>128828.5028689999</v>
      </c>
      <c r="S14" s="1">
        <f>SUM(Monthly!S35:S37)/1000</f>
        <v>8496.6751909999784</v>
      </c>
      <c r="T14" s="1">
        <f>SUM(Monthly!T35:T37)/1000</f>
        <v>415.33800000000002</v>
      </c>
      <c r="U14" s="1">
        <f>SUM(Monthly!U35:U37)/1000</f>
        <v>269.11700000000002</v>
      </c>
      <c r="V14" s="10">
        <f>SUM(R14:U14)</f>
        <v>138009.63305999988</v>
      </c>
      <c r="W14" s="1">
        <f>SUM(Monthly!W35:W37)/1000</f>
        <v>140442.43</v>
      </c>
      <c r="X14" s="1">
        <f>SUM(Monthly!X35:X37)/1000</f>
        <v>46557.315000000002</v>
      </c>
      <c r="Y14" s="1">
        <f>SUM(Monthly!Y35:Y37)/1000</f>
        <v>13854.638000000001</v>
      </c>
      <c r="Z14" s="1">
        <f>SUM(Monthly!Z35:Z37)/1000</f>
        <v>1224.6859999999999</v>
      </c>
      <c r="AA14" s="10">
        <f>SUM(W14:Z14)</f>
        <v>202079.06899999999</v>
      </c>
      <c r="AB14" s="1">
        <f>SUM(Monthly!AB35:AB37)/1000</f>
        <v>41293.258000000002</v>
      </c>
      <c r="AC14" s="1">
        <f>SUM(Monthly!AC35:AC37)/1000</f>
        <v>37685.826999999997</v>
      </c>
      <c r="AD14" s="1">
        <f>SUM(Monthly!AD35:AD37)/1000</f>
        <v>13433.800999999999</v>
      </c>
      <c r="AE14" s="1">
        <f>SUM(Monthly!AE35:AE37)/1000</f>
        <v>1000.914</v>
      </c>
      <c r="AF14" s="10">
        <f>SUM(AB14:AE14)</f>
        <v>93413.8</v>
      </c>
      <c r="AG14" s="1">
        <f>SUM(Monthly!AG35:AG37)/1000</f>
        <v>99149.172000000006</v>
      </c>
      <c r="AH14" s="1">
        <f>SUM(Monthly!AH35:AH37)/1000</f>
        <v>8871.4879999999994</v>
      </c>
      <c r="AI14" s="1">
        <f>SUM(Monthly!AI35:AI37)/1000</f>
        <v>420.83699999999999</v>
      </c>
      <c r="AJ14" s="1">
        <f>SUM(Monthly!AJ35:AJ37)/1000</f>
        <v>223.77199999999999</v>
      </c>
      <c r="AK14" s="10">
        <f>SUM(AG14:AJ14)</f>
        <v>108665.269</v>
      </c>
      <c r="AL14" s="37">
        <f t="shared" si="15"/>
        <v>6.1054093338797601</v>
      </c>
      <c r="AM14" s="37">
        <f t="shared" si="4"/>
        <v>29.422603590380486</v>
      </c>
      <c r="AN14" s="37">
        <f t="shared" si="5"/>
        <v>491.41095890410958</v>
      </c>
      <c r="AO14" s="37">
        <f t="shared" si="6"/>
        <v>24.403225806451612</v>
      </c>
      <c r="AP14" s="29">
        <f t="shared" si="7"/>
        <v>6.8192467178420264</v>
      </c>
      <c r="AQ14" s="37">
        <f t="shared" si="16"/>
        <v>1176.9172704453258</v>
      </c>
      <c r="AR14" s="37">
        <f t="shared" si="8"/>
        <v>2953.6530212050911</v>
      </c>
      <c r="AS14" s="37">
        <f t="shared" si="8"/>
        <v>17305.75</v>
      </c>
      <c r="AT14" s="37">
        <f t="shared" si="8"/>
        <v>2182.0297297297298</v>
      </c>
      <c r="AU14" s="38">
        <f t="shared" si="8"/>
        <v>1226.8977039649133</v>
      </c>
      <c r="AV14" s="37">
        <f t="shared" si="17"/>
        <v>1283.0167058479603</v>
      </c>
      <c r="AW14" s="37">
        <f t="shared" si="9"/>
        <v>16184.466396292006</v>
      </c>
      <c r="AX14" s="37">
        <f t="shared" si="9"/>
        <v>577276.58333333337</v>
      </c>
      <c r="AY14" s="37">
        <f t="shared" si="9"/>
        <v>9929.8864864864863</v>
      </c>
      <c r="AZ14" s="38">
        <f t="shared" si="9"/>
        <v>1796.4713062288861</v>
      </c>
      <c r="BA14" s="37">
        <f t="shared" si="18"/>
        <v>377.23599522516048</v>
      </c>
      <c r="BB14" s="37">
        <f t="shared" si="10"/>
        <v>13100.519235225956</v>
      </c>
      <c r="BC14" s="37">
        <f t="shared" si="10"/>
        <v>559741.70833333337</v>
      </c>
      <c r="BD14" s="37">
        <f t="shared" si="10"/>
        <v>8115.5189189189196</v>
      </c>
      <c r="BE14" s="38">
        <f t="shared" si="10"/>
        <v>830.44331179991707</v>
      </c>
      <c r="BF14" s="37">
        <f t="shared" si="19"/>
        <v>905.7807106227998</v>
      </c>
      <c r="BG14" s="37">
        <f t="shared" si="11"/>
        <v>3083.9471610660489</v>
      </c>
      <c r="BH14" s="37">
        <f t="shared" si="11"/>
        <v>17534.875</v>
      </c>
      <c r="BI14" s="37">
        <f t="shared" si="11"/>
        <v>1814.3675675675677</v>
      </c>
      <c r="BJ14" s="37">
        <f t="shared" si="11"/>
        <v>966.02799442896935</v>
      </c>
    </row>
    <row r="15" spans="1:62" ht="18.600000000000001" customHeight="1" x14ac:dyDescent="0.2">
      <c r="A15" s="31"/>
      <c r="B15" s="30" t="s">
        <v>38</v>
      </c>
      <c r="C15" s="1">
        <f>AVERAGE(Monthly!C38:C40)</f>
        <v>121135</v>
      </c>
      <c r="D15" s="1">
        <f>AVERAGE(Monthly!D38:D40)</f>
        <v>3210</v>
      </c>
      <c r="E15" s="1">
        <f>AVERAGE(Monthly!E38:E40)</f>
        <v>24</v>
      </c>
      <c r="F15" s="1">
        <f>AVERAGE(Monthly!F38:F40)</f>
        <v>125.66666666666667</v>
      </c>
      <c r="G15" s="10">
        <f t="shared" ref="G15:G20" si="20">SUM(C15:F15)</f>
        <v>124494.66666666667</v>
      </c>
      <c r="H15" s="1">
        <f>AVERAGE(Monthly!H38:H40)</f>
        <v>746855.66666666663</v>
      </c>
      <c r="I15" s="1">
        <f>AVERAGE(Monthly!I38:I40)</f>
        <v>91619.666666666672</v>
      </c>
      <c r="J15" s="1">
        <f>AVERAGE(Monthly!J38:J40)</f>
        <v>10507.666666666666</v>
      </c>
      <c r="K15" s="1">
        <f>AVERAGE(Monthly!K38:K40)</f>
        <v>3043</v>
      </c>
      <c r="L15" s="10">
        <f t="shared" si="13"/>
        <v>852025.99999999988</v>
      </c>
      <c r="M15" s="1">
        <f>AVERAGE(Monthly!M38:M40)</f>
        <v>117258.66666666667</v>
      </c>
      <c r="N15" s="1">
        <f>AVERAGE(Monthly!N38:N40)</f>
        <v>3108</v>
      </c>
      <c r="O15" s="1">
        <f>AVERAGE(Monthly!O38:O40)</f>
        <v>24</v>
      </c>
      <c r="P15" s="1">
        <f>AVERAGE(Monthly!P38:P40)</f>
        <v>124.33333333333333</v>
      </c>
      <c r="Q15" s="10">
        <f t="shared" si="14"/>
        <v>120515</v>
      </c>
      <c r="R15" s="1">
        <f>SUM(Monthly!R38:R40)/1000</f>
        <v>159321.19069699998</v>
      </c>
      <c r="S15" s="1">
        <f>SUM(Monthly!S38:S40)/1000</f>
        <v>9777.94475099999</v>
      </c>
      <c r="T15" s="1">
        <f>SUM(Monthly!T38:T40)/1000</f>
        <v>442.61539999999997</v>
      </c>
      <c r="U15" s="1">
        <f>SUM(Monthly!U38:U40)/1000</f>
        <v>317.38299999999998</v>
      </c>
      <c r="V15" s="10">
        <f>SUM(R15:U15)</f>
        <v>169859.133848</v>
      </c>
      <c r="W15" s="1">
        <f>SUM(Monthly!W38:W40)/1000</f>
        <v>182042.226</v>
      </c>
      <c r="X15" s="1">
        <f>SUM(Monthly!X38:X40)/1000</f>
        <v>51901.256000000001</v>
      </c>
      <c r="Y15" s="1">
        <f>SUM(Monthly!Y38:Y40)/1000</f>
        <v>8336.3040000000001</v>
      </c>
      <c r="Z15" s="1">
        <f>SUM(Monthly!Z38:Z40)/1000</f>
        <v>1240.0809999999999</v>
      </c>
      <c r="AA15" s="10">
        <f>SUM(W15:Z15)</f>
        <v>243519.867</v>
      </c>
      <c r="AB15" s="1">
        <f>SUM(Monthly!AB38:AB40)/1000</f>
        <v>52170.798999999999</v>
      </c>
      <c r="AC15" s="1">
        <f>SUM(Monthly!AC38:AC40)/1000</f>
        <v>41592.673000000003</v>
      </c>
      <c r="AD15" s="1">
        <f>SUM(Monthly!AD38:AD40)/1000</f>
        <v>7907.1080000000002</v>
      </c>
      <c r="AE15" s="1">
        <f>SUM(Monthly!AE38:AE40)/1000</f>
        <v>972.37199999999996</v>
      </c>
      <c r="AF15" s="10">
        <f>SUM(AB15:AE15)</f>
        <v>102642.95200000002</v>
      </c>
      <c r="AG15" s="1">
        <f>SUM(Monthly!AG38:AG40)/1000</f>
        <v>129871.427</v>
      </c>
      <c r="AH15" s="1">
        <f>SUM(Monthly!AH38:AH40)/1000</f>
        <v>10308.583000000001</v>
      </c>
      <c r="AI15" s="1">
        <f>SUM(Monthly!AI38:AI40)/1000</f>
        <v>429.19600000000003</v>
      </c>
      <c r="AJ15" s="1">
        <f>SUM(Monthly!AJ38:AJ40)/1000</f>
        <v>267.709</v>
      </c>
      <c r="AK15" s="10">
        <f>SUM(AG15:AJ15)</f>
        <v>140876.91500000001</v>
      </c>
      <c r="AL15" s="37">
        <f t="shared" ref="AL15" si="21">IFERROR(H15/C15,"-")</f>
        <v>6.1654820379466431</v>
      </c>
      <c r="AM15" s="37">
        <f t="shared" ref="AM15" si="22">IFERROR(I15/D15,"-")</f>
        <v>28.541952232606441</v>
      </c>
      <c r="AN15" s="37">
        <f t="shared" ref="AN15" si="23">IFERROR(J15/E15,"-")</f>
        <v>437.8194444444444</v>
      </c>
      <c r="AO15" s="37">
        <f t="shared" ref="AO15" si="24">IFERROR(K15/F15,"-")</f>
        <v>24.214854111405835</v>
      </c>
      <c r="AP15" s="29">
        <f t="shared" ref="AP15" si="25">IFERROR(L15/G15,"-")</f>
        <v>6.843875507384519</v>
      </c>
      <c r="AQ15" s="37">
        <f t="shared" si="16"/>
        <v>1358.715694336737</v>
      </c>
      <c r="AR15" s="37">
        <f t="shared" si="8"/>
        <v>3146.0568696911168</v>
      </c>
      <c r="AS15" s="37">
        <f t="shared" si="8"/>
        <v>18442.308333333334</v>
      </c>
      <c r="AT15" s="37">
        <f t="shared" si="8"/>
        <v>2552.6782841823056</v>
      </c>
      <c r="AU15" s="38">
        <f t="shared" si="8"/>
        <v>1409.4439185827489</v>
      </c>
      <c r="AV15" s="37">
        <f t="shared" si="17"/>
        <v>1552.4841888019646</v>
      </c>
      <c r="AW15" s="37">
        <f t="shared" si="9"/>
        <v>16699.245817245817</v>
      </c>
      <c r="AX15" s="37">
        <f t="shared" si="9"/>
        <v>347346</v>
      </c>
      <c r="AY15" s="37">
        <f t="shared" si="9"/>
        <v>9973.8418230563002</v>
      </c>
      <c r="AZ15" s="38">
        <f t="shared" si="9"/>
        <v>2020.6602248682736</v>
      </c>
      <c r="BA15" s="37">
        <f t="shared" si="18"/>
        <v>444.92062278267986</v>
      </c>
      <c r="BB15" s="37">
        <f t="shared" si="10"/>
        <v>13382.455920205921</v>
      </c>
      <c r="BC15" s="37">
        <f t="shared" si="10"/>
        <v>329462.83333333331</v>
      </c>
      <c r="BD15" s="37">
        <f t="shared" si="10"/>
        <v>7820.6863270777485</v>
      </c>
      <c r="BE15" s="38">
        <f t="shared" si="10"/>
        <v>851.70270920632311</v>
      </c>
      <c r="BF15" s="37">
        <f t="shared" si="19"/>
        <v>1107.563566019285</v>
      </c>
      <c r="BG15" s="37">
        <f t="shared" si="11"/>
        <v>3316.7898970398969</v>
      </c>
      <c r="BH15" s="37">
        <f t="shared" si="11"/>
        <v>17883.166666666668</v>
      </c>
      <c r="BI15" s="37">
        <f t="shared" si="11"/>
        <v>2153.1554959785526</v>
      </c>
      <c r="BJ15" s="37">
        <f t="shared" si="11"/>
        <v>1168.957515661951</v>
      </c>
    </row>
    <row r="16" spans="1:62" ht="18.600000000000001" customHeight="1" x14ac:dyDescent="0.2">
      <c r="A16" s="31"/>
      <c r="B16" s="30" t="s">
        <v>39</v>
      </c>
      <c r="C16" s="1">
        <f>AVERAGE(Monthly!C41:C43)</f>
        <v>129074.33333333333</v>
      </c>
      <c r="D16" s="1">
        <f>AVERAGE(Monthly!D41:D43)</f>
        <v>3407</v>
      </c>
      <c r="E16" s="1">
        <f>AVERAGE(Monthly!E41:E43)</f>
        <v>26</v>
      </c>
      <c r="F16" s="1">
        <f>AVERAGE(Monthly!F41:F43)</f>
        <v>125</v>
      </c>
      <c r="G16" s="10">
        <f t="shared" si="20"/>
        <v>132632.33333333331</v>
      </c>
      <c r="H16" s="1">
        <f>AVERAGE(Monthly!H41:H43)</f>
        <v>805179.33333333337</v>
      </c>
      <c r="I16" s="1">
        <f>AVERAGE(Monthly!I41:I43)</f>
        <v>96317.666666666672</v>
      </c>
      <c r="J16" s="1">
        <f>AVERAGE(Monthly!J41:J43)</f>
        <v>16558</v>
      </c>
      <c r="K16" s="1">
        <f>AVERAGE(Monthly!K41:K43)</f>
        <v>3028.6666666666665</v>
      </c>
      <c r="L16" s="10">
        <f t="shared" si="13"/>
        <v>921083.66666666663</v>
      </c>
      <c r="M16" s="1">
        <f>AVERAGE(Monthly!M41:M43)</f>
        <v>125586.66666666667</v>
      </c>
      <c r="N16" s="1">
        <f>AVERAGE(Monthly!N41:N43)</f>
        <v>3357</v>
      </c>
      <c r="O16" s="1">
        <f>AVERAGE(Monthly!O41:O43)</f>
        <v>25.333333333333332</v>
      </c>
      <c r="P16" s="1">
        <f>AVERAGE(Monthly!P41:P43)</f>
        <v>123.66666666666667</v>
      </c>
      <c r="Q16" s="10">
        <f t="shared" si="14"/>
        <v>129092.66666666667</v>
      </c>
      <c r="R16" s="1">
        <f>SUM(Monthly!R41:R43)/1000</f>
        <v>155989.4747859998</v>
      </c>
      <c r="S16" s="1">
        <f>SUM(Monthly!S41:S43)/1000</f>
        <v>9368.2217139999902</v>
      </c>
      <c r="T16" s="1">
        <f>SUM(Monthly!T41:T43)/1000</f>
        <v>947.18700000000001</v>
      </c>
      <c r="U16" s="1">
        <f>SUM(Monthly!U41:U43)/1000</f>
        <v>298.56200000000001</v>
      </c>
      <c r="V16" s="10">
        <f t="shared" ref="V16:V20" si="26">SUM(R16:U16)</f>
        <v>166603.4454999998</v>
      </c>
      <c r="W16" s="1">
        <f>SUM(Monthly!W41:W43)/1000</f>
        <v>231339.068</v>
      </c>
      <c r="X16" s="1">
        <f>SUM(Monthly!X41:X43)/1000</f>
        <v>60363.245999999999</v>
      </c>
      <c r="Y16" s="1">
        <f>SUM(Monthly!Y41:Y43)/1000</f>
        <v>10703.342000000001</v>
      </c>
      <c r="Z16" s="1">
        <f>SUM(Monthly!Z41:Z43)/1000</f>
        <v>1167.114</v>
      </c>
      <c r="AA16" s="10">
        <f t="shared" ref="AA16:AA20" si="27">SUM(W16:Z16)</f>
        <v>303572.77</v>
      </c>
      <c r="AB16" s="1">
        <f>SUM(Monthly!AB41:AB43)/1000</f>
        <v>96568.991999999998</v>
      </c>
      <c r="AC16" s="1">
        <f>SUM(Monthly!AC41:AC43)/1000</f>
        <v>50308.53</v>
      </c>
      <c r="AD16" s="1">
        <f>SUM(Monthly!AD41:AD43)/1000</f>
        <v>9777.4789999999994</v>
      </c>
      <c r="AE16" s="1">
        <f>SUM(Monthly!AE41:AE43)/1000</f>
        <v>928.13300000000004</v>
      </c>
      <c r="AF16" s="10">
        <f t="shared" ref="AF16:AF20" si="28">SUM(AB16:AE16)</f>
        <v>157583.13399999999</v>
      </c>
      <c r="AG16" s="1">
        <f>SUM(Monthly!AG41:AG43)/1000</f>
        <v>134770.076</v>
      </c>
      <c r="AH16" s="1">
        <f>SUM(Monthly!AH41:AH43)/1000</f>
        <v>10054.716</v>
      </c>
      <c r="AI16" s="1">
        <f>SUM(Monthly!AI41:AI43)/1000</f>
        <v>925.86300000000006</v>
      </c>
      <c r="AJ16" s="1">
        <f>SUM(Monthly!AJ41:AJ43)/1000</f>
        <v>238.98099999999999</v>
      </c>
      <c r="AK16" s="10">
        <f t="shared" ref="AK16:AK20" si="29">SUM(AG16:AJ16)</f>
        <v>145989.63600000003</v>
      </c>
      <c r="AL16" s="37">
        <f t="shared" ref="AL16:AL18" si="30">IFERROR(H16/C16,"-")</f>
        <v>6.2381056910359156</v>
      </c>
      <c r="AM16" s="37">
        <f t="shared" ref="AM16:AM18" si="31">IFERROR(I16/D16,"-")</f>
        <v>28.270521475393799</v>
      </c>
      <c r="AN16" s="37">
        <f t="shared" ref="AN16:AN18" si="32">IFERROR(J16/E16,"-")</f>
        <v>636.84615384615381</v>
      </c>
      <c r="AO16" s="37">
        <f t="shared" ref="AO16:AO18" si="33">IFERROR(K16/F16,"-")</f>
        <v>24.229333333333333</v>
      </c>
      <c r="AP16" s="29">
        <f t="shared" ref="AP16:AP18" si="34">IFERROR(L16/G16,"-")</f>
        <v>6.9446389392229655</v>
      </c>
      <c r="AQ16" s="37">
        <f t="shared" si="16"/>
        <v>1242.0862733782762</v>
      </c>
      <c r="AR16" s="37">
        <f t="shared" si="8"/>
        <v>2790.6528787607954</v>
      </c>
      <c r="AS16" s="37">
        <f t="shared" si="8"/>
        <v>37388.960526315794</v>
      </c>
      <c r="AT16" s="37">
        <f t="shared" si="8"/>
        <v>2414.2479784366574</v>
      </c>
      <c r="AU16" s="38">
        <f t="shared" si="8"/>
        <v>1290.5724995997691</v>
      </c>
      <c r="AV16" s="37">
        <f t="shared" si="17"/>
        <v>1842.0671090349294</v>
      </c>
      <c r="AW16" s="37">
        <f t="shared" si="9"/>
        <v>17981.306523681858</v>
      </c>
      <c r="AX16" s="37">
        <f t="shared" si="9"/>
        <v>422500.3421052632</v>
      </c>
      <c r="AY16" s="37">
        <f t="shared" si="9"/>
        <v>9437.579514824798</v>
      </c>
      <c r="AZ16" s="38">
        <f t="shared" si="9"/>
        <v>2351.5880323695123</v>
      </c>
      <c r="BA16" s="37">
        <f t="shared" si="18"/>
        <v>768.94303004565234</v>
      </c>
      <c r="BB16" s="37">
        <f t="shared" si="10"/>
        <v>14986.15728328865</v>
      </c>
      <c r="BC16" s="37">
        <f t="shared" si="10"/>
        <v>385953.11842105264</v>
      </c>
      <c r="BD16" s="37">
        <f t="shared" si="10"/>
        <v>7505.118598382749</v>
      </c>
      <c r="BE16" s="38">
        <f t="shared" si="10"/>
        <v>1220.6977984806779</v>
      </c>
      <c r="BF16" s="37">
        <f t="shared" si="19"/>
        <v>1073.1240789892768</v>
      </c>
      <c r="BG16" s="37">
        <f t="shared" si="11"/>
        <v>2995.1492403932084</v>
      </c>
      <c r="BH16" s="37">
        <f t="shared" si="11"/>
        <v>36547.223684210527</v>
      </c>
      <c r="BI16" s="37">
        <f t="shared" si="11"/>
        <v>1932.4609164420483</v>
      </c>
      <c r="BJ16" s="37">
        <f t="shared" si="11"/>
        <v>1130.8902338888345</v>
      </c>
    </row>
    <row r="17" spans="1:62" ht="18.600000000000001" customHeight="1" x14ac:dyDescent="0.2">
      <c r="A17" s="31"/>
      <c r="B17" s="30" t="s">
        <v>40</v>
      </c>
      <c r="C17" s="1">
        <f>AVERAGE(Monthly!C44:C46)</f>
        <v>138885</v>
      </c>
      <c r="D17" s="1">
        <f>AVERAGE(Monthly!D44:D46)</f>
        <v>3565.6666666666665</v>
      </c>
      <c r="E17" s="1">
        <f>AVERAGE(Monthly!E44:E46)</f>
        <v>26.666666666666668</v>
      </c>
      <c r="F17" s="1">
        <f>AVERAGE(Monthly!F44:F46)</f>
        <v>125.66666666666667</v>
      </c>
      <c r="G17" s="10">
        <f t="shared" si="20"/>
        <v>142602.99999999997</v>
      </c>
      <c r="H17" s="1">
        <f>AVERAGE(Monthly!H44:H46)</f>
        <v>881172.33333333337</v>
      </c>
      <c r="I17" s="1">
        <f>AVERAGE(Monthly!I44:I46)</f>
        <v>100255.33333333333</v>
      </c>
      <c r="J17" s="1">
        <f>AVERAGE(Monthly!J44:J46)</f>
        <v>16888.666666666668</v>
      </c>
      <c r="K17" s="1">
        <f>AVERAGE(Monthly!K44:K46)</f>
        <v>3028</v>
      </c>
      <c r="L17" s="10">
        <f t="shared" si="13"/>
        <v>1001344.3333333334</v>
      </c>
      <c r="M17" s="1">
        <f>AVERAGE(Monthly!M44:M46)</f>
        <v>135799.66666666666</v>
      </c>
      <c r="N17" s="1">
        <f>AVERAGE(Monthly!N44:N46)</f>
        <v>3538.6666666666665</v>
      </c>
      <c r="O17" s="1">
        <f>AVERAGE(Monthly!O44:O46)</f>
        <v>27.666666666666668</v>
      </c>
      <c r="P17" s="1">
        <f>AVERAGE(Monthly!P44:P46)</f>
        <v>124.66666666666667</v>
      </c>
      <c r="Q17" s="10">
        <f t="shared" si="14"/>
        <v>139490.66666666663</v>
      </c>
      <c r="R17" s="1">
        <f>SUM(Monthly!R44:R46)/1000</f>
        <v>148525.22645299989</v>
      </c>
      <c r="S17" s="1">
        <f>SUM(Monthly!S44:S46)/1000</f>
        <v>8020.5245209999903</v>
      </c>
      <c r="T17" s="1">
        <f>SUM(Monthly!T44:T46)/1000</f>
        <v>1048.0757999999998</v>
      </c>
      <c r="U17" s="1">
        <f>SUM(Monthly!U44:U46)/1000</f>
        <v>282.44099999999997</v>
      </c>
      <c r="V17" s="10">
        <f t="shared" si="26"/>
        <v>157876.26777399986</v>
      </c>
      <c r="W17" s="1">
        <f>SUM(Monthly!W44:W46)/1000</f>
        <v>225981.74299999999</v>
      </c>
      <c r="X17" s="1">
        <f>SUM(Monthly!X44:X46)/1000</f>
        <v>63084.218999999997</v>
      </c>
      <c r="Y17" s="1">
        <f>SUM(Monthly!Y44:Y46)/1000</f>
        <v>12025.944</v>
      </c>
      <c r="Z17" s="1">
        <f>SUM(Monthly!Z44:Z46)/1000</f>
        <v>1154.9929999999999</v>
      </c>
      <c r="AA17" s="10">
        <f t="shared" si="27"/>
        <v>302246.89900000003</v>
      </c>
      <c r="AB17" s="1">
        <f>SUM(Monthly!AB44:AB46)/1000</f>
        <v>93558.820999999996</v>
      </c>
      <c r="AC17" s="1">
        <f>SUM(Monthly!AC44:AC46)/1000</f>
        <v>53889.58</v>
      </c>
      <c r="AD17" s="1">
        <f>SUM(Monthly!AD44:AD46)/1000</f>
        <v>11011.616</v>
      </c>
      <c r="AE17" s="1">
        <f>SUM(Monthly!AE44:AE46)/1000</f>
        <v>913.50699999999995</v>
      </c>
      <c r="AF17" s="10">
        <f t="shared" si="28"/>
        <v>159373.52400000003</v>
      </c>
      <c r="AG17" s="1">
        <f>SUM(Monthly!AG44:AG46)/1000</f>
        <v>132422.92199999999</v>
      </c>
      <c r="AH17" s="1">
        <f>SUM(Monthly!AH44:AH46)/1000</f>
        <v>9194.6389999999992</v>
      </c>
      <c r="AI17" s="1">
        <f>SUM(Monthly!AI44:AI46)/1000</f>
        <v>1014.328</v>
      </c>
      <c r="AJ17" s="1">
        <f>SUM(Monthly!AJ44:AJ46)/1000</f>
        <v>241.48599999999999</v>
      </c>
      <c r="AK17" s="10">
        <f t="shared" si="29"/>
        <v>142873.375</v>
      </c>
      <c r="AL17" s="37">
        <f t="shared" si="30"/>
        <v>6.3446184493165809</v>
      </c>
      <c r="AM17" s="37">
        <f t="shared" si="31"/>
        <v>28.116855193044778</v>
      </c>
      <c r="AN17" s="37">
        <f t="shared" si="32"/>
        <v>633.32500000000005</v>
      </c>
      <c r="AO17" s="37">
        <f t="shared" si="33"/>
        <v>24.095490716180372</v>
      </c>
      <c r="AP17" s="29">
        <f t="shared" si="34"/>
        <v>7.021902297520624</v>
      </c>
      <c r="AQ17" s="37">
        <f t="shared" si="16"/>
        <v>1093.7083285894164</v>
      </c>
      <c r="AR17" s="37">
        <f t="shared" si="8"/>
        <v>2266.5385797852273</v>
      </c>
      <c r="AS17" s="37">
        <f t="shared" si="8"/>
        <v>37882.257831325289</v>
      </c>
      <c r="AT17" s="37">
        <f t="shared" si="8"/>
        <v>2265.5695187165775</v>
      </c>
      <c r="AU17" s="38">
        <f t="shared" si="8"/>
        <v>1131.8052422193114</v>
      </c>
      <c r="AV17" s="37">
        <f t="shared" si="17"/>
        <v>1664.0817208682397</v>
      </c>
      <c r="AW17" s="37">
        <f t="shared" si="9"/>
        <v>17827.115391861342</v>
      </c>
      <c r="AX17" s="37">
        <f t="shared" si="9"/>
        <v>434672.67469879519</v>
      </c>
      <c r="AY17" s="37">
        <f t="shared" si="9"/>
        <v>9264.6497326203207</v>
      </c>
      <c r="AZ17" s="38">
        <f t="shared" si="9"/>
        <v>2166.7894076545153</v>
      </c>
      <c r="BA17" s="37">
        <f t="shared" si="18"/>
        <v>688.94735382266526</v>
      </c>
      <c r="BB17" s="37">
        <f t="shared" si="10"/>
        <v>15228.781085154485</v>
      </c>
      <c r="BC17" s="37">
        <f t="shared" si="10"/>
        <v>398010.21686746989</v>
      </c>
      <c r="BD17" s="37">
        <f t="shared" si="10"/>
        <v>7327.596256684491</v>
      </c>
      <c r="BE17" s="38">
        <f t="shared" si="10"/>
        <v>1142.5389799078557</v>
      </c>
      <c r="BF17" s="37">
        <f t="shared" si="19"/>
        <v>975.13436704557455</v>
      </c>
      <c r="BG17" s="37">
        <f t="shared" si="11"/>
        <v>2598.3343067068577</v>
      </c>
      <c r="BH17" s="37">
        <f t="shared" si="11"/>
        <v>36662.457831325301</v>
      </c>
      <c r="BI17" s="37">
        <f t="shared" si="11"/>
        <v>1937.0534759358286</v>
      </c>
      <c r="BJ17" s="37">
        <f t="shared" si="11"/>
        <v>1024.2504277466596</v>
      </c>
    </row>
    <row r="18" spans="1:62" ht="18.600000000000001" customHeight="1" x14ac:dyDescent="0.2">
      <c r="A18" s="31"/>
      <c r="B18" s="30" t="s">
        <v>41</v>
      </c>
      <c r="C18" s="1">
        <f>AVERAGE(Monthly!C47:C49)</f>
        <v>150304.66666666666</v>
      </c>
      <c r="D18" s="1">
        <f>AVERAGE(Monthly!D47:D49)</f>
        <v>3704</v>
      </c>
      <c r="E18" s="1">
        <f>AVERAGE(Monthly!E47:E49)</f>
        <v>27</v>
      </c>
      <c r="F18" s="1">
        <f>AVERAGE(Monthly!F47:F49)</f>
        <v>124</v>
      </c>
      <c r="G18" s="10">
        <f t="shared" si="20"/>
        <v>154159.66666666666</v>
      </c>
      <c r="H18" s="1">
        <f>AVERAGE(Monthly!H47:H49)</f>
        <v>969911</v>
      </c>
      <c r="I18" s="1">
        <f>AVERAGE(Monthly!I47:I49)</f>
        <v>103188.66666666667</v>
      </c>
      <c r="J18" s="1">
        <f>AVERAGE(Monthly!J47:J49)</f>
        <v>17054</v>
      </c>
      <c r="K18" s="1">
        <f>AVERAGE(Monthly!K47:K49)</f>
        <v>2987</v>
      </c>
      <c r="L18" s="10">
        <f t="shared" si="13"/>
        <v>1093140.6666666667</v>
      </c>
      <c r="M18" s="1">
        <f>AVERAGE(Monthly!M47:M49)</f>
        <v>145594.33333333334</v>
      </c>
      <c r="N18" s="1">
        <f>AVERAGE(Monthly!N47:N49)</f>
        <v>3654.3333333333335</v>
      </c>
      <c r="O18" s="1">
        <f>AVERAGE(Monthly!O47:O49)</f>
        <v>27.666666666666668</v>
      </c>
      <c r="P18" s="1">
        <f>AVERAGE(Monthly!P47:P49)</f>
        <v>124</v>
      </c>
      <c r="Q18" s="10">
        <f t="shared" si="14"/>
        <v>149400.33333333334</v>
      </c>
      <c r="R18" s="1">
        <f>SUM(Monthly!R47:R49)/1000</f>
        <v>179255.29073199979</v>
      </c>
      <c r="S18" s="1">
        <f>SUM(Monthly!S47:S49)/1000</f>
        <v>9709.108772999989</v>
      </c>
      <c r="T18" s="1">
        <f>SUM(Monthly!T47:T49)/1000</f>
        <v>654.97839999999985</v>
      </c>
      <c r="U18" s="1">
        <f>SUM(Monthly!U47:U49)/1000</f>
        <v>267.30799999999999</v>
      </c>
      <c r="V18" s="10">
        <f t="shared" si="26"/>
        <v>189886.68590499976</v>
      </c>
      <c r="W18" s="1">
        <f>SUM(Monthly!W47:W49)/1000</f>
        <v>184754.59700000001</v>
      </c>
      <c r="X18" s="1">
        <f>SUM(Monthly!X47:X49)/1000</f>
        <v>56308.817000000003</v>
      </c>
      <c r="Y18" s="1">
        <f>SUM(Monthly!Y47:Y49)/1000</f>
        <v>11641.656999999999</v>
      </c>
      <c r="Z18" s="1">
        <f>SUM(Monthly!Z47:Z49)/1000</f>
        <v>1110.742</v>
      </c>
      <c r="AA18" s="10">
        <f t="shared" si="27"/>
        <v>253815.81300000002</v>
      </c>
      <c r="AB18" s="1">
        <f>SUM(Monthly!AB47:AB49)/1000</f>
        <v>53205.839</v>
      </c>
      <c r="AC18" s="1">
        <f>SUM(Monthly!AC47:AC49)/1000</f>
        <v>46362.406000000003</v>
      </c>
      <c r="AD18" s="1">
        <f>SUM(Monthly!AD47:AD49)/1000</f>
        <v>10998.852000000001</v>
      </c>
      <c r="AE18" s="1">
        <f>SUM(Monthly!AE47:AE49)/1000</f>
        <v>895.60599999999999</v>
      </c>
      <c r="AF18" s="10">
        <f t="shared" si="28"/>
        <v>111462.70299999999</v>
      </c>
      <c r="AG18" s="1">
        <f>SUM(Monthly!AG47:AG49)/1000</f>
        <v>131548.758</v>
      </c>
      <c r="AH18" s="1">
        <f>SUM(Monthly!AH47:AH49)/1000</f>
        <v>9946.4110000000001</v>
      </c>
      <c r="AI18" s="1">
        <f>SUM(Monthly!AI47:AI49)/1000</f>
        <v>642.80499999999995</v>
      </c>
      <c r="AJ18" s="1">
        <f>SUM(Monthly!AJ47:AJ49)/1000</f>
        <v>215.136</v>
      </c>
      <c r="AK18" s="10">
        <f t="shared" si="29"/>
        <v>142353.10999999999</v>
      </c>
      <c r="AL18" s="37">
        <f t="shared" si="30"/>
        <v>6.452966641088989</v>
      </c>
      <c r="AM18" s="37">
        <f t="shared" si="31"/>
        <v>27.858711303095752</v>
      </c>
      <c r="AN18" s="37">
        <f t="shared" si="32"/>
        <v>631.62962962962968</v>
      </c>
      <c r="AO18" s="37">
        <f t="shared" si="33"/>
        <v>24.088709677419356</v>
      </c>
      <c r="AP18" s="29">
        <f t="shared" si="34"/>
        <v>7.0909641302632131</v>
      </c>
      <c r="AQ18" s="37">
        <f t="shared" si="16"/>
        <v>1231.1968922691574</v>
      </c>
      <c r="AR18" s="37">
        <f t="shared" si="8"/>
        <v>2656.8755193833777</v>
      </c>
      <c r="AS18" s="37">
        <f t="shared" si="8"/>
        <v>23673.918072289151</v>
      </c>
      <c r="AT18" s="37">
        <f t="shared" si="8"/>
        <v>2155.7096774193546</v>
      </c>
      <c r="AU18" s="38">
        <f t="shared" si="8"/>
        <v>1270.9923844770522</v>
      </c>
      <c r="AV18" s="37">
        <f t="shared" si="17"/>
        <v>1268.9683229429716</v>
      </c>
      <c r="AW18" s="37">
        <f t="shared" si="9"/>
        <v>15408.779622366141</v>
      </c>
      <c r="AX18" s="37">
        <f t="shared" si="9"/>
        <v>420782.78313253011</v>
      </c>
      <c r="AY18" s="37">
        <f t="shared" si="9"/>
        <v>8957.5967741935492</v>
      </c>
      <c r="AZ18" s="38">
        <f t="shared" si="9"/>
        <v>1698.8972336072432</v>
      </c>
      <c r="BA18" s="37">
        <f t="shared" si="18"/>
        <v>365.4389410760034</v>
      </c>
      <c r="BB18" s="37">
        <f t="shared" si="10"/>
        <v>12686.966888625377</v>
      </c>
      <c r="BC18" s="37">
        <f t="shared" si="10"/>
        <v>397548.86746987957</v>
      </c>
      <c r="BD18" s="37">
        <f t="shared" si="10"/>
        <v>7222.6290322580644</v>
      </c>
      <c r="BE18" s="38">
        <f t="shared" si="10"/>
        <v>746.06729793106206</v>
      </c>
      <c r="BF18" s="37">
        <f t="shared" si="19"/>
        <v>903.52938186696815</v>
      </c>
      <c r="BG18" s="37">
        <f t="shared" si="11"/>
        <v>2721.8127337407645</v>
      </c>
      <c r="BH18" s="37">
        <f t="shared" si="11"/>
        <v>23233.915662650597</v>
      </c>
      <c r="BI18" s="37">
        <f t="shared" si="11"/>
        <v>1734.9677419354839</v>
      </c>
      <c r="BJ18" s="37">
        <f t="shared" si="11"/>
        <v>952.82993567618075</v>
      </c>
    </row>
    <row r="19" spans="1:62" ht="18.600000000000001" customHeight="1" x14ac:dyDescent="0.2">
      <c r="A19" s="31"/>
      <c r="B19" s="30" t="s">
        <v>42</v>
      </c>
      <c r="C19" s="1">
        <f>AVERAGE(Monthly!C50:C52)</f>
        <v>160980.66666666666</v>
      </c>
      <c r="D19" s="1">
        <f>AVERAGE(Monthly!D50:D52)</f>
        <v>3886.3333333333335</v>
      </c>
      <c r="E19" s="1">
        <f>AVERAGE(Monthly!E50:E52)</f>
        <v>28</v>
      </c>
      <c r="F19" s="1">
        <f>AVERAGE(Monthly!F50:F52)</f>
        <v>126.33333333333333</v>
      </c>
      <c r="G19" s="10">
        <f t="shared" si="20"/>
        <v>165021.33333333334</v>
      </c>
      <c r="H19" s="1">
        <f>AVERAGE(Monthly!H50:H52)</f>
        <v>1063861.6666666667</v>
      </c>
      <c r="I19" s="1">
        <f>AVERAGE(Monthly!I50:I52)</f>
        <v>106445.33333333333</v>
      </c>
      <c r="J19" s="1">
        <f>AVERAGE(Monthly!J50:J52)</f>
        <v>17112</v>
      </c>
      <c r="K19" s="1">
        <f>AVERAGE(Monthly!K50:K52)</f>
        <v>3014.6666666666665</v>
      </c>
      <c r="L19" s="10">
        <f t="shared" si="13"/>
        <v>1190433.6666666667</v>
      </c>
      <c r="M19" s="1">
        <f>AVERAGE(Monthly!M50:M52)</f>
        <v>155984</v>
      </c>
      <c r="N19" s="1">
        <f>AVERAGE(Monthly!N50:N52)</f>
        <v>3786.3333333333335</v>
      </c>
      <c r="O19" s="1">
        <f>AVERAGE(Monthly!O50:O52)</f>
        <v>28</v>
      </c>
      <c r="P19" s="1">
        <f>AVERAGE(Monthly!P50:P52)</f>
        <v>125.66666666666667</v>
      </c>
      <c r="Q19" s="10">
        <f t="shared" si="14"/>
        <v>159924</v>
      </c>
      <c r="R19" s="1">
        <f>SUM(Monthly!R50:R52)/1000</f>
        <v>220974.03862299959</v>
      </c>
      <c r="S19" s="1">
        <f>SUM(Monthly!S50:S52)/1000</f>
        <v>11506.798150000001</v>
      </c>
      <c r="T19" s="1">
        <f>SUM(Monthly!T50:T52)/1000</f>
        <v>1406.9097999999999</v>
      </c>
      <c r="U19" s="1">
        <f>SUM(Monthly!U50:U52)/1000</f>
        <v>289.05599999999998</v>
      </c>
      <c r="V19" s="10">
        <f t="shared" si="26"/>
        <v>234176.80257299959</v>
      </c>
      <c r="W19" s="1">
        <f>SUM(Monthly!W50:W52)/1000</f>
        <v>208342.59899999999</v>
      </c>
      <c r="X19" s="1">
        <f>SUM(Monthly!X50:X52)/1000</f>
        <v>57648.296000000002</v>
      </c>
      <c r="Y19" s="1">
        <f>SUM(Monthly!Y50:Y52)/1000</f>
        <v>11163.242</v>
      </c>
      <c r="Z19" s="1">
        <f>SUM(Monthly!Z50:Z52)/1000</f>
        <v>1184.876</v>
      </c>
      <c r="AA19" s="10">
        <f t="shared" si="27"/>
        <v>278339.01300000004</v>
      </c>
      <c r="AB19" s="1">
        <f>SUM(Monthly!AB50:AB52)/1000</f>
        <v>47407.932999999997</v>
      </c>
      <c r="AC19" s="1">
        <f>SUM(Monthly!AC50:AC52)/1000</f>
        <v>46075.911</v>
      </c>
      <c r="AD19" s="1">
        <f>SUM(Monthly!AD50:AD52)/1000</f>
        <v>9802.5519999999997</v>
      </c>
      <c r="AE19" s="1">
        <f>SUM(Monthly!AE50:AE52)/1000</f>
        <v>956.822</v>
      </c>
      <c r="AF19" s="10">
        <f t="shared" si="28"/>
        <v>104243.21799999999</v>
      </c>
      <c r="AG19" s="1">
        <f>SUM(Monthly!AG50:AG52)/1000</f>
        <v>160934.666</v>
      </c>
      <c r="AH19" s="1">
        <f>SUM(Monthly!AH50:AH52)/1000</f>
        <v>11572.385</v>
      </c>
      <c r="AI19" s="1">
        <f>SUM(Monthly!AI50:AI52)/1000</f>
        <v>1360.69</v>
      </c>
      <c r="AJ19" s="1">
        <f>SUM(Monthly!AJ50:AJ52)/1000</f>
        <v>228.054</v>
      </c>
      <c r="AK19" s="10">
        <f t="shared" si="29"/>
        <v>174095.79500000001</v>
      </c>
      <c r="AL19" s="37">
        <f t="shared" ref="AL19" si="35">IFERROR(H19/C19,"-")</f>
        <v>6.6086300218245677</v>
      </c>
      <c r="AM19" s="37">
        <f t="shared" ref="AM19" si="36">IFERROR(I19/D19,"-")</f>
        <v>27.389656059696371</v>
      </c>
      <c r="AN19" s="37">
        <f t="shared" ref="AN19" si="37">IFERROR(J19/E19,"-")</f>
        <v>611.14285714285711</v>
      </c>
      <c r="AO19" s="37">
        <f t="shared" ref="AO19" si="38">IFERROR(K19/F19,"-")</f>
        <v>23.862796833773086</v>
      </c>
      <c r="AP19" s="29">
        <f t="shared" ref="AP19" si="39">IFERROR(L19/G19,"-")</f>
        <v>7.2138167994441122</v>
      </c>
      <c r="AQ19" s="37">
        <f t="shared" ref="AQ19" si="40">IFERROR(R19/M19,"-")*1000</f>
        <v>1416.6455445622601</v>
      </c>
      <c r="AR19" s="37">
        <f t="shared" ref="AR19" si="41">IFERROR(S19/N19,"-")*1000</f>
        <v>3039.0346377321948</v>
      </c>
      <c r="AS19" s="37">
        <f t="shared" ref="AS19" si="42">IFERROR(T19/O19,"-")*1000</f>
        <v>50246.778571428571</v>
      </c>
      <c r="AT19" s="37">
        <f t="shared" ref="AT19" si="43">IFERROR(U19/P19,"-")*1000</f>
        <v>2300.1803713527852</v>
      </c>
      <c r="AU19" s="38">
        <f t="shared" ref="AU19" si="44">IFERROR(V19/Q19,"-")*1000</f>
        <v>1464.3005588466995</v>
      </c>
      <c r="AV19" s="37">
        <f t="shared" ref="AV19" si="45">IFERROR(W19/M19,"-")*1000</f>
        <v>1335.666472202277</v>
      </c>
      <c r="AW19" s="37">
        <f t="shared" ref="AW19" si="46">IFERROR(X19/N19,"-")*1000</f>
        <v>15225.362091733426</v>
      </c>
      <c r="AX19" s="37">
        <f t="shared" ref="AX19" si="47">IFERROR(Y19/O19,"-")*1000</f>
        <v>398687.21428571426</v>
      </c>
      <c r="AY19" s="37">
        <f t="shared" ref="AY19" si="48">IFERROR(Z19/P19,"-")*1000</f>
        <v>9428.7214854111407</v>
      </c>
      <c r="AZ19" s="38">
        <f t="shared" ref="AZ19" si="49">IFERROR(AA19/Q19,"-")*1000</f>
        <v>1740.4455428828696</v>
      </c>
      <c r="BA19" s="37">
        <f t="shared" ref="BA19" si="50">IFERROR(AB19/M19,"-")*1000</f>
        <v>303.92817853113138</v>
      </c>
      <c r="BB19" s="37">
        <f t="shared" ref="BB19" si="51">IFERROR(AC19/N19,"-")*1000</f>
        <v>12169.005458226955</v>
      </c>
      <c r="BC19" s="37">
        <f t="shared" ref="BC19" si="52">IFERROR(AD19/O19,"-")*1000</f>
        <v>350091.1428571429</v>
      </c>
      <c r="BD19" s="37">
        <f t="shared" ref="BD19" si="53">IFERROR(AE19/P19,"-")*1000</f>
        <v>7613.9681697612732</v>
      </c>
      <c r="BE19" s="38">
        <f t="shared" ref="BE19" si="54">IFERROR(AF19/Q19,"-")*1000</f>
        <v>651.82973162252063</v>
      </c>
      <c r="BF19" s="37">
        <f t="shared" ref="BF19" si="55">IFERROR(AG19/M19,"-")*1000</f>
        <v>1031.7382936711456</v>
      </c>
      <c r="BG19" s="37">
        <f t="shared" ref="BG19" si="56">IFERROR(AH19/N19,"-")*1000</f>
        <v>3056.3566335064706</v>
      </c>
      <c r="BH19" s="37">
        <f t="shared" ref="BH19" si="57">IFERROR(AI19/O19,"-")*1000</f>
        <v>48596.071428571428</v>
      </c>
      <c r="BI19" s="37">
        <f t="shared" ref="BI19" si="58">IFERROR(AJ19/P19,"-")*1000</f>
        <v>1814.7533156498673</v>
      </c>
      <c r="BJ19" s="37">
        <f t="shared" ref="BJ19" si="59">IFERROR(AK19/Q19,"-")*1000</f>
        <v>1088.6158112603489</v>
      </c>
    </row>
    <row r="20" spans="1:62" ht="18.600000000000001" customHeight="1" x14ac:dyDescent="0.2">
      <c r="A20" s="31"/>
      <c r="B20" s="30" t="s">
        <v>43</v>
      </c>
      <c r="C20" s="1">
        <f>AVERAGE(Monthly!C53:C55)</f>
        <v>171477.66666666666</v>
      </c>
      <c r="D20" s="1">
        <f>AVERAGE(Monthly!D53:D55)</f>
        <v>4038</v>
      </c>
      <c r="E20" s="1">
        <f>AVERAGE(Monthly!E53:E55)</f>
        <v>28.333333333333332</v>
      </c>
      <c r="F20" s="1">
        <f>AVERAGE(Monthly!F53:F55)</f>
        <v>129</v>
      </c>
      <c r="G20" s="10">
        <f t="shared" si="20"/>
        <v>175673</v>
      </c>
      <c r="H20" s="1">
        <f>AVERAGE(Monthly!H53:H55)</f>
        <v>1160784.3333333333</v>
      </c>
      <c r="I20" s="1">
        <f>AVERAGE(Monthly!I53:I55)</f>
        <v>110263.33333333333</v>
      </c>
      <c r="J20" s="1">
        <f>AVERAGE(Monthly!J53:J55)</f>
        <v>17048.666666666668</v>
      </c>
      <c r="K20" s="1">
        <f>AVERAGE(Monthly!K53:K55)</f>
        <v>3051</v>
      </c>
      <c r="L20" s="10">
        <f t="shared" si="13"/>
        <v>1291147.3333333333</v>
      </c>
      <c r="M20" s="1">
        <f>AVERAGE(Monthly!M53:M55)</f>
        <v>160774.33333333334</v>
      </c>
      <c r="N20" s="1">
        <f>AVERAGE(Monthly!N53:N55)</f>
        <v>3739.3333333333335</v>
      </c>
      <c r="O20" s="1">
        <f>AVERAGE(Monthly!O53:O55)</f>
        <v>26.333333333333332</v>
      </c>
      <c r="P20" s="1">
        <f>AVERAGE(Monthly!P53:P55)</f>
        <v>120.33333333333333</v>
      </c>
      <c r="Q20" s="10">
        <f t="shared" si="14"/>
        <v>164660.33333333337</v>
      </c>
      <c r="R20" s="1">
        <f>SUM(Monthly!R53:R55)/1000</f>
        <v>220465.50902100009</v>
      </c>
      <c r="S20" s="1">
        <f>SUM(Monthly!S53:S55)/1000</f>
        <v>20127.962013</v>
      </c>
      <c r="T20" s="1">
        <f>SUM(Monthly!T53:T55)/1000</f>
        <v>1203.9822000000001</v>
      </c>
      <c r="U20" s="1">
        <f>SUM(Monthly!U53:U55)/1000</f>
        <v>373.786</v>
      </c>
      <c r="V20" s="10">
        <f t="shared" si="26"/>
        <v>242171.2392340001</v>
      </c>
      <c r="W20" s="1">
        <f>SUM(Monthly!W53:W55)/1000</f>
        <v>276212.72100000002</v>
      </c>
      <c r="X20" s="1">
        <f>SUM(Monthly!X53:X55)/1000</f>
        <v>62560.97</v>
      </c>
      <c r="Y20" s="1">
        <f>SUM(Monthly!Y53:Y55)/1000</f>
        <v>11506.223</v>
      </c>
      <c r="Z20" s="1">
        <f>SUM(Monthly!Z53:Z55)/1000</f>
        <v>1158.3409999999999</v>
      </c>
      <c r="AA20" s="10">
        <f t="shared" si="27"/>
        <v>351438.255</v>
      </c>
      <c r="AB20" s="1">
        <f>SUM(Monthly!AB53:AB55)/1000</f>
        <v>95299.96</v>
      </c>
      <c r="AC20" s="1">
        <f>SUM(Monthly!AC53:AC55)/1000</f>
        <v>51213.13</v>
      </c>
      <c r="AD20" s="1">
        <f>SUM(Monthly!AD53:AD55)/1000</f>
        <v>10333.662</v>
      </c>
      <c r="AE20" s="1">
        <f>SUM(Monthly!AE53:AE55)/1000</f>
        <v>935.75699999999995</v>
      </c>
      <c r="AF20" s="10">
        <f t="shared" si="28"/>
        <v>157782.50900000002</v>
      </c>
      <c r="AG20" s="1">
        <f>SUM(Monthly!AG53:AG55)/1000</f>
        <v>180912.761</v>
      </c>
      <c r="AH20" s="1">
        <f>SUM(Monthly!AH53:AH55)/1000</f>
        <v>11347.84</v>
      </c>
      <c r="AI20" s="1">
        <f>SUM(Monthly!AI53:AI55)/1000</f>
        <v>1172.5609999999999</v>
      </c>
      <c r="AJ20" s="1">
        <f>SUM(Monthly!AJ53:AJ55)/1000</f>
        <v>222.584</v>
      </c>
      <c r="AK20" s="10">
        <f t="shared" si="29"/>
        <v>193655.74599999998</v>
      </c>
      <c r="AL20" s="37">
        <f t="shared" ref="AL20" si="60">IFERROR(H20/C20,"-")</f>
        <v>6.7693032911963265</v>
      </c>
      <c r="AM20" s="37">
        <f t="shared" ref="AM20" si="61">IFERROR(I20/D20,"-")</f>
        <v>27.306422321281161</v>
      </c>
      <c r="AN20" s="37">
        <f t="shared" ref="AN20" si="62">IFERROR(J20/E20,"-")</f>
        <v>601.71764705882356</v>
      </c>
      <c r="AO20" s="37">
        <f t="shared" ref="AO20" si="63">IFERROR(K20/F20,"-")</f>
        <v>23.651162790697676</v>
      </c>
      <c r="AP20" s="29">
        <f t="shared" ref="AP20" si="64">IFERROR(L20/G20,"-")</f>
        <v>7.3497198393226801</v>
      </c>
      <c r="AQ20" s="37">
        <f t="shared" ref="AQ20" si="65">IFERROR(R20/M20,"-")*1000</f>
        <v>1371.2730412254864</v>
      </c>
      <c r="AR20" s="37">
        <f t="shared" ref="AR20" si="66">IFERROR(S20/N20,"-")*1000</f>
        <v>5382.7675199679079</v>
      </c>
      <c r="AS20" s="37">
        <f t="shared" ref="AS20" si="67">IFERROR(T20/O20,"-")*1000</f>
        <v>45720.843037974686</v>
      </c>
      <c r="AT20" s="37">
        <f t="shared" ref="AT20" si="68">IFERROR(U20/P20,"-")*1000</f>
        <v>3106.2548476454299</v>
      </c>
      <c r="AU20" s="38">
        <f t="shared" ref="AU20" si="69">IFERROR(V20/Q20,"-")*1000</f>
        <v>1470.7321085264416</v>
      </c>
      <c r="AV20" s="37">
        <f t="shared" ref="AV20" si="70">IFERROR(W20/M20,"-")*1000</f>
        <v>1718.0150293475533</v>
      </c>
      <c r="AW20" s="37">
        <f t="shared" ref="AW20" si="71">IFERROR(X20/N20,"-")*1000</f>
        <v>16730.514351934391</v>
      </c>
      <c r="AX20" s="37">
        <f t="shared" ref="AX20" si="72">IFERROR(Y20/O20,"-")*1000</f>
        <v>436945.17721518991</v>
      </c>
      <c r="AY20" s="37">
        <f t="shared" ref="AY20" si="73">IFERROR(Z20/P20,"-")*1000</f>
        <v>9626.1024930747917</v>
      </c>
      <c r="AZ20" s="38">
        <f t="shared" ref="AZ20" si="74">IFERROR(AA20/Q20,"-")*1000</f>
        <v>2134.3225043068451</v>
      </c>
      <c r="BA20" s="37">
        <f t="shared" ref="BA20" si="75">IFERROR(AB20/M20,"-")*1000</f>
        <v>592.75605766260367</v>
      </c>
      <c r="BB20" s="37">
        <f t="shared" ref="BB20" si="76">IFERROR(AC20/N20,"-")*1000</f>
        <v>13695.791584952753</v>
      </c>
      <c r="BC20" s="37">
        <f t="shared" ref="BC20" si="77">IFERROR(AD20/O20,"-")*1000</f>
        <v>392417.54430379753</v>
      </c>
      <c r="BD20" s="37">
        <f t="shared" ref="BD20" si="78">IFERROR(AE20/P20,"-")*1000</f>
        <v>7776.3739612188365</v>
      </c>
      <c r="BE20" s="38">
        <f t="shared" ref="BE20" si="79">IFERROR(AF20/Q20,"-")*1000</f>
        <v>958.23022950275401</v>
      </c>
      <c r="BF20" s="37">
        <f t="shared" ref="BF20" si="80">IFERROR(AG20/M20,"-")*1000</f>
        <v>1125.2589716849498</v>
      </c>
      <c r="BG20" s="37">
        <f t="shared" ref="BG20" si="81">IFERROR(AH20/N20,"-")*1000</f>
        <v>3034.7227669816366</v>
      </c>
      <c r="BH20" s="37">
        <f t="shared" ref="BH20" si="82">IFERROR(AI20/O20,"-")*1000</f>
        <v>44527.6329113924</v>
      </c>
      <c r="BI20" s="37">
        <f t="shared" ref="BI20" si="83">IFERROR(AJ20/P20,"-")*1000</f>
        <v>1849.7285318559557</v>
      </c>
      <c r="BJ20" s="37">
        <f t="shared" ref="BJ20" si="84">IFERROR(AK20/Q20,"-")*1000</f>
        <v>1176.0922748040912</v>
      </c>
    </row>
    <row r="21" spans="1:62" ht="18.600000000000001" customHeight="1" x14ac:dyDescent="0.2">
      <c r="A21" s="31"/>
      <c r="B21" s="30"/>
      <c r="C21" s="1"/>
      <c r="D21" s="1"/>
      <c r="E21" s="1"/>
      <c r="F21" s="1"/>
      <c r="G21" s="5"/>
      <c r="H21" s="1"/>
      <c r="I21" s="1"/>
      <c r="J21" s="1"/>
      <c r="K21" s="1"/>
      <c r="L21" s="5"/>
      <c r="M21" s="1"/>
      <c r="N21" s="1"/>
      <c r="O21" s="1"/>
      <c r="P21" s="1"/>
      <c r="Q21" s="5"/>
      <c r="R21" s="1"/>
      <c r="S21" s="1"/>
      <c r="T21" s="1"/>
      <c r="U21" s="1"/>
      <c r="V21" s="5"/>
      <c r="W21" s="1"/>
      <c r="X21" s="1"/>
      <c r="Y21" s="1"/>
      <c r="Z21" s="1"/>
      <c r="AA21" s="5"/>
      <c r="AB21" s="1"/>
      <c r="AC21" s="1"/>
      <c r="AD21" s="1"/>
      <c r="AE21" s="1"/>
      <c r="AF21" s="5"/>
      <c r="AG21" s="1"/>
      <c r="AH21" s="1"/>
      <c r="AI21" s="1"/>
      <c r="AJ21" s="1"/>
      <c r="AK21" s="5"/>
      <c r="AL21" s="37"/>
      <c r="AM21" s="37"/>
      <c r="AN21" s="37"/>
      <c r="AO21" s="37"/>
      <c r="AP21" s="4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</row>
    <row r="22" spans="1:62" ht="20.25" x14ac:dyDescent="0.3">
      <c r="A22" s="31"/>
      <c r="B22" s="9" t="s">
        <v>44</v>
      </c>
      <c r="C22" s="3"/>
      <c r="D22" s="3"/>
      <c r="E22" s="3"/>
      <c r="F22" s="3"/>
      <c r="G22" s="5"/>
      <c r="H22" s="3"/>
      <c r="I22" s="3"/>
      <c r="J22" s="3"/>
      <c r="K22" s="3"/>
      <c r="L22" s="3"/>
      <c r="M22" s="5"/>
      <c r="N22" s="6"/>
      <c r="O22" s="3"/>
      <c r="P22" s="3"/>
      <c r="Q22" s="3"/>
      <c r="R22" s="5"/>
      <c r="S22" s="5"/>
      <c r="T22" s="3"/>
      <c r="U22" s="3"/>
      <c r="V22" s="3"/>
      <c r="W22" s="3"/>
      <c r="X22" s="5"/>
      <c r="Y22" s="3"/>
      <c r="Z22" s="3"/>
      <c r="AA22" s="3"/>
      <c r="AB22" s="3"/>
      <c r="AC22" s="5"/>
      <c r="AD22" s="3"/>
      <c r="AE22" s="3"/>
      <c r="AF22" s="3"/>
      <c r="AG22" s="7"/>
      <c r="AH22" s="31"/>
      <c r="AI22" s="31"/>
      <c r="AJ22" s="35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</row>
    <row r="23" spans="1:62" ht="15.75" x14ac:dyDescent="0.25">
      <c r="A23" s="31"/>
      <c r="B23" s="11"/>
      <c r="C23" s="12" t="str">
        <f>C2</f>
        <v>Promedio de Clientes Registrados</v>
      </c>
      <c r="D23" s="12"/>
      <c r="E23" s="12"/>
      <c r="F23" s="12"/>
      <c r="G23" s="13"/>
      <c r="H23" s="14" t="str">
        <f>H2</f>
        <v>Capacidad Registrada Promedio (KW)</v>
      </c>
      <c r="I23" s="14"/>
      <c r="J23" s="14"/>
      <c r="K23" s="14"/>
      <c r="L23" s="15"/>
      <c r="M23" s="12" t="str">
        <f>M2</f>
        <v>Clientes Promedio Facturados</v>
      </c>
      <c r="N23" s="12"/>
      <c r="O23" s="12"/>
      <c r="P23" s="12"/>
      <c r="Q23" s="13"/>
      <c r="R23" s="14" t="str">
        <f>R2</f>
        <v>Exportaciones (MWh)</v>
      </c>
      <c r="S23" s="14"/>
      <c r="T23" s="14"/>
      <c r="U23" s="14"/>
      <c r="V23" s="15"/>
      <c r="W23" s="12" t="str">
        <f>W2</f>
        <v>Consumo LUMA (MWh)</v>
      </c>
      <c r="X23" s="12"/>
      <c r="Y23" s="12"/>
      <c r="Z23" s="12"/>
      <c r="AA23" s="13"/>
      <c r="AB23" s="14" t="str">
        <f>AB2</f>
        <v>Consumo Neto Facturado (MWh)</v>
      </c>
      <c r="AC23" s="14"/>
      <c r="AD23" s="14"/>
      <c r="AE23" s="14"/>
      <c r="AF23" s="15"/>
      <c r="AG23" s="12" t="str">
        <f>AG2</f>
        <v>Acreditado (MWh)</v>
      </c>
      <c r="AH23" s="12"/>
      <c r="AI23" s="12"/>
      <c r="AJ23" s="12"/>
      <c r="AK23" s="13"/>
      <c r="AL23" s="12" t="str">
        <f>AL2</f>
        <v>Capacidad (KW) por cliente registrado</v>
      </c>
      <c r="AM23" s="12"/>
      <c r="AN23" s="12"/>
      <c r="AO23" s="12"/>
      <c r="AP23" s="13"/>
      <c r="AQ23" s="14" t="str">
        <f>AQ2</f>
        <v>Exportaciones (KWh) por cliente</v>
      </c>
      <c r="AR23" s="14"/>
      <c r="AS23" s="14"/>
      <c r="AT23" s="14"/>
      <c r="AU23" s="15"/>
      <c r="AV23" s="12" t="str">
        <f>AV2</f>
        <v>Consumo LUMA (MWh) por cliente</v>
      </c>
      <c r="AW23" s="12"/>
      <c r="AX23" s="12"/>
      <c r="AY23" s="12"/>
      <c r="AZ23" s="13"/>
      <c r="BA23" s="14" t="str">
        <f>BA2</f>
        <v>Consumo Neto Facturado (MWH) por cliente</v>
      </c>
      <c r="BB23" s="14"/>
      <c r="BC23" s="14"/>
      <c r="BD23" s="14"/>
      <c r="BE23" s="15"/>
      <c r="BF23" s="12" t="str">
        <f>BF2</f>
        <v>Acreditado (MWh) por cliente</v>
      </c>
      <c r="BG23" s="12"/>
      <c r="BH23" s="12"/>
      <c r="BI23" s="12"/>
      <c r="BJ23" s="12"/>
    </row>
    <row r="24" spans="1:62" ht="14.1" customHeight="1" thickBot="1" x14ac:dyDescent="0.3">
      <c r="A24" s="31"/>
      <c r="B24" s="16" t="s">
        <v>26</v>
      </c>
      <c r="C24" s="17" t="s">
        <v>8</v>
      </c>
      <c r="D24" s="17" t="s">
        <v>9</v>
      </c>
      <c r="E24" s="17" t="s">
        <v>10</v>
      </c>
      <c r="F24" s="18" t="s">
        <v>11</v>
      </c>
      <c r="G24" s="19" t="s">
        <v>12</v>
      </c>
      <c r="H24" s="20" t="s">
        <v>8</v>
      </c>
      <c r="I24" s="20" t="s">
        <v>9</v>
      </c>
      <c r="J24" s="20" t="s">
        <v>10</v>
      </c>
      <c r="K24" s="21" t="s">
        <v>11</v>
      </c>
      <c r="L24" s="22" t="s">
        <v>12</v>
      </c>
      <c r="M24" s="17" t="s">
        <v>8</v>
      </c>
      <c r="N24" s="17" t="s">
        <v>9</v>
      </c>
      <c r="O24" s="17" t="s">
        <v>10</v>
      </c>
      <c r="P24" s="18" t="s">
        <v>11</v>
      </c>
      <c r="Q24" s="19" t="s">
        <v>12</v>
      </c>
      <c r="R24" s="20" t="s">
        <v>8</v>
      </c>
      <c r="S24" s="20" t="s">
        <v>9</v>
      </c>
      <c r="T24" s="20" t="s">
        <v>10</v>
      </c>
      <c r="U24" s="21" t="s">
        <v>11</v>
      </c>
      <c r="V24" s="22" t="s">
        <v>12</v>
      </c>
      <c r="W24" s="17" t="s">
        <v>8</v>
      </c>
      <c r="X24" s="17" t="s">
        <v>9</v>
      </c>
      <c r="Y24" s="17" t="s">
        <v>10</v>
      </c>
      <c r="Z24" s="18" t="s">
        <v>11</v>
      </c>
      <c r="AA24" s="19" t="s">
        <v>12</v>
      </c>
      <c r="AB24" s="20" t="s">
        <v>8</v>
      </c>
      <c r="AC24" s="20" t="s">
        <v>9</v>
      </c>
      <c r="AD24" s="20" t="s">
        <v>10</v>
      </c>
      <c r="AE24" s="21" t="s">
        <v>11</v>
      </c>
      <c r="AF24" s="22" t="s">
        <v>12</v>
      </c>
      <c r="AG24" s="17" t="s">
        <v>8</v>
      </c>
      <c r="AH24" s="17" t="s">
        <v>9</v>
      </c>
      <c r="AI24" s="17" t="s">
        <v>10</v>
      </c>
      <c r="AJ24" s="18" t="s">
        <v>11</v>
      </c>
      <c r="AK24" s="19" t="s">
        <v>12</v>
      </c>
      <c r="AL24" s="17" t="s">
        <v>8</v>
      </c>
      <c r="AM24" s="17" t="s">
        <v>9</v>
      </c>
      <c r="AN24" s="17" t="s">
        <v>10</v>
      </c>
      <c r="AO24" s="18" t="s">
        <v>11</v>
      </c>
      <c r="AP24" s="19" t="s">
        <v>12</v>
      </c>
      <c r="AQ24" s="20" t="s">
        <v>8</v>
      </c>
      <c r="AR24" s="20" t="s">
        <v>9</v>
      </c>
      <c r="AS24" s="20" t="s">
        <v>10</v>
      </c>
      <c r="AT24" s="21" t="s">
        <v>11</v>
      </c>
      <c r="AU24" s="22" t="s">
        <v>12</v>
      </c>
      <c r="AV24" s="17" t="s">
        <v>8</v>
      </c>
      <c r="AW24" s="17" t="s">
        <v>9</v>
      </c>
      <c r="AX24" s="17" t="s">
        <v>10</v>
      </c>
      <c r="AY24" s="18" t="s">
        <v>11</v>
      </c>
      <c r="AZ24" s="19" t="s">
        <v>12</v>
      </c>
      <c r="BA24" s="20" t="s">
        <v>8</v>
      </c>
      <c r="BB24" s="20" t="s">
        <v>9</v>
      </c>
      <c r="BC24" s="20" t="s">
        <v>10</v>
      </c>
      <c r="BD24" s="21" t="s">
        <v>11</v>
      </c>
      <c r="BE24" s="22" t="s">
        <v>12</v>
      </c>
      <c r="BF24" s="17" t="s">
        <v>8</v>
      </c>
      <c r="BG24" s="17" t="s">
        <v>9</v>
      </c>
      <c r="BH24" s="17" t="s">
        <v>10</v>
      </c>
      <c r="BI24" s="18" t="s">
        <v>11</v>
      </c>
      <c r="BJ24" s="17" t="s">
        <v>12</v>
      </c>
    </row>
    <row r="25" spans="1:62" ht="20.65" customHeight="1" x14ac:dyDescent="0.2">
      <c r="A25" s="31"/>
      <c r="B25" s="30" t="s">
        <v>28</v>
      </c>
      <c r="C25" s="39">
        <f>((C5/C4)-1)*100</f>
        <v>12.47052996532938</v>
      </c>
      <c r="D25" s="39">
        <f t="shared" ref="D25:AF25" si="85">((D5/D4)-1)*100</f>
        <v>7.3405535499398322</v>
      </c>
      <c r="E25" s="39">
        <f t="shared" si="85"/>
        <v>10.000000000000009</v>
      </c>
      <c r="F25" s="39">
        <f t="shared" si="85"/>
        <v>8.2236842105263275</v>
      </c>
      <c r="G25" s="40">
        <f t="shared" si="85"/>
        <v>12.293812955140581</v>
      </c>
      <c r="H25" s="39">
        <f>IFERROR(((H5/H4)-1)*100," ")</f>
        <v>12.073031964415026</v>
      </c>
      <c r="I25" s="39">
        <f t="shared" ref="I25:L25" si="86">IFERROR(((I5/I4)-1)*100," ")</f>
        <v>3.1513490725126436</v>
      </c>
      <c r="J25" s="39">
        <f t="shared" si="86"/>
        <v>2.5918857353937064</v>
      </c>
      <c r="K25" s="39">
        <f t="shared" si="86"/>
        <v>8.6344617725370831</v>
      </c>
      <c r="L25" s="40">
        <f t="shared" si="86"/>
        <v>9.5801441628891926</v>
      </c>
      <c r="M25" s="39">
        <f t="shared" si="85"/>
        <v>16.506767731456407</v>
      </c>
      <c r="N25" s="39">
        <f t="shared" si="85"/>
        <v>11.100292112950338</v>
      </c>
      <c r="O25" s="39">
        <f t="shared" si="85"/>
        <v>10.714285714285721</v>
      </c>
      <c r="P25" s="39">
        <f t="shared" si="85"/>
        <v>14.028776978417268</v>
      </c>
      <c r="Q25" s="40">
        <f t="shared" si="85"/>
        <v>16.322247167545534</v>
      </c>
      <c r="R25" s="39">
        <f t="shared" si="85"/>
        <v>5.4445542044882611</v>
      </c>
      <c r="S25" s="39">
        <f t="shared" si="85"/>
        <v>-8.7551069696530597</v>
      </c>
      <c r="T25" s="39">
        <f t="shared" si="85"/>
        <v>14.787524912532568</v>
      </c>
      <c r="U25" s="39">
        <f t="shared" si="85"/>
        <v>16.120923994876502</v>
      </c>
      <c r="V25" s="40">
        <f t="shared" si="85"/>
        <v>3.3688910819652307</v>
      </c>
      <c r="W25" s="39">
        <f t="shared" si="85"/>
        <v>3.9661326307109057</v>
      </c>
      <c r="X25" s="39">
        <f t="shared" si="85"/>
        <v>8.3855642240828754</v>
      </c>
      <c r="Y25" s="39">
        <f t="shared" si="85"/>
        <v>4.3440304335726765</v>
      </c>
      <c r="Z25" s="39">
        <f t="shared" si="85"/>
        <v>10.747263388745964</v>
      </c>
      <c r="AA25" s="40">
        <f t="shared" si="85"/>
        <v>5.430937546678738</v>
      </c>
      <c r="AB25" s="39">
        <f t="shared" si="85"/>
        <v>7.1350702573010683</v>
      </c>
      <c r="AC25" s="39">
        <f t="shared" si="85"/>
        <v>17.376684339986003</v>
      </c>
      <c r="AD25" s="39">
        <f t="shared" si="85"/>
        <v>-2.480720782903878</v>
      </c>
      <c r="AE25" s="39">
        <f t="shared" si="85"/>
        <v>19.080039554471327</v>
      </c>
      <c r="AF25" s="40">
        <f t="shared" si="85"/>
        <v>8.2054742362359221</v>
      </c>
      <c r="AG25" s="39">
        <f t="shared" ref="AG25:AK25" si="87">((AG5/AG4)-1)*100</f>
        <v>1.8527553279873654</v>
      </c>
      <c r="AH25" s="39">
        <f t="shared" si="87"/>
        <v>-12.848371848239415</v>
      </c>
      <c r="AI25" s="39">
        <f t="shared" si="87"/>
        <v>216.04824517979364</v>
      </c>
      <c r="AJ25" s="39">
        <f t="shared" si="87"/>
        <v>-7.3344990204015197</v>
      </c>
      <c r="AK25" s="40">
        <f t="shared" si="87"/>
        <v>1.3896786182497456</v>
      </c>
      <c r="AL25" s="41">
        <f>IFERROR(((AL5/AL4)-1)*100, "-")</f>
        <v>-0.35342413789362093</v>
      </c>
      <c r="AM25" s="41">
        <f t="shared" ref="AM25:AP25" si="88">IFERROR(((AM5/AM4)-1)*100, "-")</f>
        <v>-3.9027230053161222</v>
      </c>
      <c r="AN25" s="41">
        <f t="shared" si="88"/>
        <v>-6.7346493314602629</v>
      </c>
      <c r="AO25" s="41">
        <f t="shared" si="88"/>
        <v>0.37956346155401111</v>
      </c>
      <c r="AP25" s="42">
        <f t="shared" si="88"/>
        <v>-2.4165790802164966</v>
      </c>
      <c r="AQ25" s="39">
        <f>IFERROR(((AQ5/AQ4)-1)*100," ")</f>
        <v>-9.4949106754606216</v>
      </c>
      <c r="AR25" s="39">
        <f t="shared" ref="AR25:AU25" si="89">IFERROR(((AR5/AR4)-1)*100," ")</f>
        <v>-17.871599349547505</v>
      </c>
      <c r="AS25" s="39">
        <f t="shared" si="89"/>
        <v>3.6790547597068235</v>
      </c>
      <c r="AT25" s="39">
        <f t="shared" si="89"/>
        <v>1.8347535349389821</v>
      </c>
      <c r="AU25" s="40">
        <f t="shared" si="89"/>
        <v>-11.13575124363172</v>
      </c>
      <c r="AV25" s="39">
        <f t="shared" ref="AV25:BJ25" si="90">((AV5/AV4)-1)*100</f>
        <v>-10.763868352824968</v>
      </c>
      <c r="AW25" s="39">
        <f t="shared" si="90"/>
        <v>-2.4434930252996478</v>
      </c>
      <c r="AX25" s="39">
        <f t="shared" si="90"/>
        <v>-5.7537789632246872</v>
      </c>
      <c r="AY25" s="39">
        <f t="shared" si="90"/>
        <v>-2.8777942521407862</v>
      </c>
      <c r="AZ25" s="40">
        <f t="shared" si="90"/>
        <v>-9.3630495335766728</v>
      </c>
      <c r="BA25" s="39">
        <f t="shared" si="90"/>
        <v>-8.0439082266506308</v>
      </c>
      <c r="BB25" s="39">
        <f t="shared" si="90"/>
        <v>5.6493030825290447</v>
      </c>
      <c r="BC25" s="39">
        <f t="shared" si="90"/>
        <v>-11.918070384558332</v>
      </c>
      <c r="BD25" s="39">
        <f t="shared" si="90"/>
        <v>4.429813867959087</v>
      </c>
      <c r="BE25" s="40">
        <f t="shared" si="90"/>
        <v>-6.9778336723658292</v>
      </c>
      <c r="BF25" s="39">
        <f t="shared" si="90"/>
        <v>-12.577820747071089</v>
      </c>
      <c r="BG25" s="39">
        <f t="shared" si="90"/>
        <v>-21.555896483910509</v>
      </c>
      <c r="BH25" s="39">
        <f t="shared" si="90"/>
        <v>185.46293113013616</v>
      </c>
      <c r="BI25" s="39">
        <f t="shared" si="90"/>
        <v>-18.734986522623419</v>
      </c>
      <c r="BJ25" s="48">
        <f t="shared" si="90"/>
        <v>-12.837242155223805</v>
      </c>
    </row>
    <row r="26" spans="1:62" ht="20.65" customHeight="1" x14ac:dyDescent="0.2">
      <c r="A26" s="31"/>
      <c r="B26" s="30" t="s">
        <v>29</v>
      </c>
      <c r="C26" s="39">
        <f t="shared" ref="C26:AF26" si="91">((C6/C5)-1)*100</f>
        <v>12.410713499326231</v>
      </c>
      <c r="D26" s="39">
        <f t="shared" si="91"/>
        <v>4.9887892376681675</v>
      </c>
      <c r="E26" s="39">
        <f t="shared" si="91"/>
        <v>4.5454545454545414</v>
      </c>
      <c r="F26" s="39">
        <f t="shared" si="91"/>
        <v>5.1671732522796221</v>
      </c>
      <c r="G26" s="40">
        <f t="shared" si="91"/>
        <v>12.160644074143413</v>
      </c>
      <c r="H26" s="39">
        <f t="shared" ref="H26:L35" si="92">IFERROR(((H6/H5)-1)*100," ")</f>
        <v>13.370746070278106</v>
      </c>
      <c r="I26" s="39">
        <f t="shared" si="92"/>
        <v>2.4130649501038715</v>
      </c>
      <c r="J26" s="39">
        <f t="shared" si="92"/>
        <v>-19.995199231877102</v>
      </c>
      <c r="K26" s="39">
        <f t="shared" si="92"/>
        <v>2.5560224089635764</v>
      </c>
      <c r="L26" s="40">
        <f t="shared" si="92"/>
        <v>9.1989800762230178</v>
      </c>
      <c r="M26" s="39">
        <f t="shared" si="91"/>
        <v>13.080655055114597</v>
      </c>
      <c r="N26" s="39">
        <f t="shared" si="91"/>
        <v>6.7192521180251319</v>
      </c>
      <c r="O26" s="39">
        <f t="shared" si="91"/>
        <v>9.6774193548387011</v>
      </c>
      <c r="P26" s="39">
        <f t="shared" si="91"/>
        <v>6.6246056782334417</v>
      </c>
      <c r="Q26" s="40">
        <f t="shared" si="91"/>
        <v>12.864914359582036</v>
      </c>
      <c r="R26" s="39">
        <f t="shared" si="91"/>
        <v>12.432375373121252</v>
      </c>
      <c r="S26" s="39">
        <f t="shared" si="91"/>
        <v>2.2899691012579826</v>
      </c>
      <c r="T26" s="39">
        <f t="shared" si="91"/>
        <v>-12.664178290626483</v>
      </c>
      <c r="U26" s="39">
        <f t="shared" si="91"/>
        <v>-1.1016673697605062</v>
      </c>
      <c r="V26" s="40">
        <f t="shared" si="91"/>
        <v>10.497705855958618</v>
      </c>
      <c r="W26" s="39">
        <f t="shared" si="91"/>
        <v>-16.387269269653959</v>
      </c>
      <c r="X26" s="39">
        <f t="shared" si="91"/>
        <v>-11.294071344064138</v>
      </c>
      <c r="Y26" s="39">
        <f t="shared" si="91"/>
        <v>-31.126206441508064</v>
      </c>
      <c r="Z26" s="39">
        <f t="shared" si="91"/>
        <v>3.4902341338966192</v>
      </c>
      <c r="AA26" s="40">
        <f t="shared" si="91"/>
        <v>-17.144733507372901</v>
      </c>
      <c r="AB26" s="39">
        <f t="shared" si="91"/>
        <v>-31.678409805313091</v>
      </c>
      <c r="AC26" s="39">
        <f t="shared" si="91"/>
        <v>-14.437660958032206</v>
      </c>
      <c r="AD26" s="39">
        <f t="shared" si="91"/>
        <v>-27.471745619088917</v>
      </c>
      <c r="AE26" s="39">
        <f t="shared" si="91"/>
        <v>5.6598851158391916</v>
      </c>
      <c r="AF26" s="40">
        <f t="shared" si="91"/>
        <v>-23.464884643715177</v>
      </c>
      <c r="AG26" s="39">
        <f t="shared" ref="AG26:AK26" si="93">((AG6/AG5)-1)*100</f>
        <v>-5.6606688176944697</v>
      </c>
      <c r="AH26" s="39">
        <f t="shared" si="93"/>
        <v>-1.2952482733002535</v>
      </c>
      <c r="AI26" s="39">
        <f t="shared" si="93"/>
        <v>-66.104860114261115</v>
      </c>
      <c r="AJ26" s="39">
        <f t="shared" si="93"/>
        <v>-2.5598555412655766</v>
      </c>
      <c r="AK26" s="40">
        <f t="shared" si="93"/>
        <v>-7.320262957004342</v>
      </c>
      <c r="AL26" s="41">
        <f t="shared" ref="AL26:AP26" si="94">IFERROR(((AL6/AL5)-1)*100, "-")</f>
        <v>0.85404010086425064</v>
      </c>
      <c r="AM26" s="41">
        <f t="shared" si="94"/>
        <v>-2.453332690344201</v>
      </c>
      <c r="AN26" s="41">
        <f t="shared" si="94"/>
        <v>-23.473668830491146</v>
      </c>
      <c r="AO26" s="41">
        <f t="shared" si="94"/>
        <v>-2.4828573047716129</v>
      </c>
      <c r="AP26" s="42">
        <f t="shared" si="94"/>
        <v>-2.640555448275228</v>
      </c>
      <c r="AQ26" s="39">
        <f t="shared" ref="AQ26:AU26" si="95">IFERROR(((AQ6/AQ5)-1)*100," ")</f>
        <v>-0.57328964151946993</v>
      </c>
      <c r="AR26" s="39">
        <f t="shared" si="95"/>
        <v>-4.1504067249915071</v>
      </c>
      <c r="AS26" s="39">
        <f t="shared" si="95"/>
        <v>-20.370280206159443</v>
      </c>
      <c r="AT26" s="39">
        <f t="shared" si="95"/>
        <v>-7.2462383319943253</v>
      </c>
      <c r="AU26" s="40">
        <f t="shared" si="95"/>
        <v>-2.0973820935012655</v>
      </c>
      <c r="AV26" s="39">
        <f t="shared" ref="AV26:BJ26" si="96">((AV6/AV5)-1)*100</f>
        <v>-26.059209075509983</v>
      </c>
      <c r="AW26" s="39">
        <f t="shared" si="96"/>
        <v>-16.879169507454574</v>
      </c>
      <c r="AX26" s="39">
        <f t="shared" si="96"/>
        <v>-37.203305873139705</v>
      </c>
      <c r="AY26" s="39">
        <f t="shared" si="96"/>
        <v>-2.9396324838898535</v>
      </c>
      <c r="AZ26" s="40">
        <f t="shared" si="96"/>
        <v>-26.588996268003783</v>
      </c>
      <c r="BA26" s="39">
        <f t="shared" si="96"/>
        <v>-39.581540130460404</v>
      </c>
      <c r="BB26" s="39">
        <f t="shared" si="96"/>
        <v>-19.824832592210317</v>
      </c>
      <c r="BC26" s="39">
        <f t="shared" si="96"/>
        <v>-33.871297476228122</v>
      </c>
      <c r="BD26" s="39">
        <f t="shared" si="96"/>
        <v>-0.90478230260051529</v>
      </c>
      <c r="BE26" s="40">
        <f t="shared" si="96"/>
        <v>-32.188744579694863</v>
      </c>
      <c r="BF26" s="39">
        <f t="shared" si="96"/>
        <v>-16.573412900442342</v>
      </c>
      <c r="BG26" s="39">
        <f t="shared" si="96"/>
        <v>-7.509891825761505</v>
      </c>
      <c r="BH26" s="39">
        <f t="shared" si="96"/>
        <v>-69.095607751238077</v>
      </c>
      <c r="BI26" s="39">
        <f t="shared" si="96"/>
        <v>-8.6138290135538078</v>
      </c>
      <c r="BJ26" s="48">
        <f t="shared" si="96"/>
        <v>-17.884368611025934</v>
      </c>
    </row>
    <row r="27" spans="1:62" ht="20.65" customHeight="1" x14ac:dyDescent="0.2">
      <c r="A27" s="31"/>
      <c r="B27" s="30" t="s">
        <v>30</v>
      </c>
      <c r="C27" s="39">
        <f t="shared" ref="C27:AF27" si="97">((C7/C6)-1)*100</f>
        <v>14.079761811486335</v>
      </c>
      <c r="D27" s="39">
        <f t="shared" si="97"/>
        <v>5.125467164975972</v>
      </c>
      <c r="E27" s="39">
        <f t="shared" si="97"/>
        <v>0</v>
      </c>
      <c r="F27" s="39">
        <f t="shared" si="97"/>
        <v>0.57803468208093012</v>
      </c>
      <c r="G27" s="40">
        <f t="shared" si="97"/>
        <v>13.78242823865059</v>
      </c>
      <c r="H27" s="39">
        <f t="shared" si="92"/>
        <v>15.402150992859887</v>
      </c>
      <c r="I27" s="39">
        <f t="shared" si="92"/>
        <v>3.2557907514258577</v>
      </c>
      <c r="J27" s="39">
        <f t="shared" si="92"/>
        <v>0</v>
      </c>
      <c r="K27" s="39">
        <f t="shared" si="92"/>
        <v>0</v>
      </c>
      <c r="L27" s="40">
        <f t="shared" si="92"/>
        <v>12.356312916467417</v>
      </c>
      <c r="M27" s="39">
        <f t="shared" si="97"/>
        <v>11.945622513725862</v>
      </c>
      <c r="N27" s="39">
        <f t="shared" si="97"/>
        <v>4.0240897892143357</v>
      </c>
      <c r="O27" s="39">
        <f t="shared" si="97"/>
        <v>-1.4705882352941235</v>
      </c>
      <c r="P27" s="39">
        <f t="shared" si="97"/>
        <v>0</v>
      </c>
      <c r="Q27" s="40">
        <f t="shared" si="97"/>
        <v>11.676091849801562</v>
      </c>
      <c r="R27" s="39">
        <f t="shared" si="97"/>
        <v>42.454021472956228</v>
      </c>
      <c r="S27" s="39">
        <f t="shared" si="97"/>
        <v>39.69126154833782</v>
      </c>
      <c r="T27" s="39">
        <f t="shared" si="97"/>
        <v>65.514313598959603</v>
      </c>
      <c r="U27" s="39">
        <f t="shared" si="97"/>
        <v>42.659398906339604</v>
      </c>
      <c r="V27" s="40">
        <f t="shared" si="97"/>
        <v>42.397218618508937</v>
      </c>
      <c r="W27" s="39">
        <f t="shared" si="97"/>
        <v>26.872716226273141</v>
      </c>
      <c r="X27" s="39">
        <f t="shared" si="97"/>
        <v>5.3223319533252322</v>
      </c>
      <c r="Y27" s="39">
        <f t="shared" si="97"/>
        <v>-11.710590944816923</v>
      </c>
      <c r="Z27" s="39">
        <f t="shared" si="97"/>
        <v>3.1229446681896977</v>
      </c>
      <c r="AA27" s="40">
        <f t="shared" si="97"/>
        <v>13.900623123722621</v>
      </c>
      <c r="AB27" s="39">
        <f t="shared" si="97"/>
        <v>5.0365854029811086</v>
      </c>
      <c r="AC27" s="39">
        <f t="shared" si="97"/>
        <v>6.6466421240110485</v>
      </c>
      <c r="AD27" s="39">
        <f t="shared" si="97"/>
        <v>-13.674716008961719</v>
      </c>
      <c r="AE27" s="39">
        <f t="shared" si="97"/>
        <v>-3.4782848324515059</v>
      </c>
      <c r="AF27" s="40">
        <f t="shared" si="97"/>
        <v>1.0676793333041612</v>
      </c>
      <c r="AG27" s="39">
        <f t="shared" ref="AG27:AK27" si="98">((AG7/AG6)-1)*100</f>
        <v>37.966075668196787</v>
      </c>
      <c r="AH27" s="39">
        <f t="shared" si="98"/>
        <v>1.6709493604581294</v>
      </c>
      <c r="AI27" s="39">
        <f t="shared" si="98"/>
        <v>28.516507760466038</v>
      </c>
      <c r="AJ27" s="39">
        <f t="shared" si="98"/>
        <v>23.083332777825905</v>
      </c>
      <c r="AK27" s="40">
        <f t="shared" si="98"/>
        <v>30.374049205538633</v>
      </c>
      <c r="AL27" s="41">
        <f t="shared" ref="AL27:AP27" si="99">IFERROR(((AL7/AL6)-1)*100, "-")</f>
        <v>1.1591794726559579</v>
      </c>
      <c r="AM27" s="41">
        <f t="shared" si="99"/>
        <v>-1.7785190058808409</v>
      </c>
      <c r="AN27" s="41">
        <f t="shared" si="99"/>
        <v>0</v>
      </c>
      <c r="AO27" s="41">
        <f t="shared" si="99"/>
        <v>-0.57471264367816577</v>
      </c>
      <c r="AP27" s="42">
        <f t="shared" si="99"/>
        <v>-1.2533704406378021</v>
      </c>
      <c r="AQ27" s="39">
        <f t="shared" ref="AQ27:AU27" si="100">IFERROR(((AQ7/AQ6)-1)*100," ")</f>
        <v>27.25287355965138</v>
      </c>
      <c r="AR27" s="39">
        <f t="shared" si="100"/>
        <v>34.287415377915288</v>
      </c>
      <c r="AS27" s="39">
        <f t="shared" si="100"/>
        <v>67.984676488496333</v>
      </c>
      <c r="AT27" s="39">
        <f t="shared" si="100"/>
        <v>42.659398906339604</v>
      </c>
      <c r="AU27" s="40">
        <f t="shared" si="100"/>
        <v>27.509134909579092</v>
      </c>
      <c r="AV27" s="39">
        <f t="shared" ref="AV27:BJ27" si="101">((AV7/AV6)-1)*100</f>
        <v>13.334236191966365</v>
      </c>
      <c r="AW27" s="39">
        <f t="shared" si="101"/>
        <v>1.2480206909202929</v>
      </c>
      <c r="AX27" s="39">
        <f t="shared" si="101"/>
        <v>-10.392838570858952</v>
      </c>
      <c r="AY27" s="39">
        <f t="shared" si="101"/>
        <v>3.1229446681896977</v>
      </c>
      <c r="AZ27" s="40">
        <f t="shared" si="101"/>
        <v>1.9919494289905026</v>
      </c>
      <c r="BA27" s="39">
        <f t="shared" si="101"/>
        <v>-6.1717796154982523</v>
      </c>
      <c r="BB27" s="39">
        <f t="shared" si="101"/>
        <v>2.5211009681611607</v>
      </c>
      <c r="BC27" s="39">
        <f t="shared" si="101"/>
        <v>-12.386278934468598</v>
      </c>
      <c r="BD27" s="39">
        <f t="shared" si="101"/>
        <v>-3.4782848324515059</v>
      </c>
      <c r="BE27" s="40">
        <f t="shared" si="101"/>
        <v>-9.4992691280467945</v>
      </c>
      <c r="BF27" s="39">
        <f t="shared" si="101"/>
        <v>23.243832648552633</v>
      </c>
      <c r="BG27" s="39">
        <f t="shared" si="101"/>
        <v>-2.2621110490122276</v>
      </c>
      <c r="BH27" s="39">
        <f t="shared" si="101"/>
        <v>30.434664592711801</v>
      </c>
      <c r="BI27" s="39">
        <f t="shared" si="101"/>
        <v>23.083332777825905</v>
      </c>
      <c r="BJ27" s="48">
        <f t="shared" si="101"/>
        <v>16.743026234195966</v>
      </c>
    </row>
    <row r="28" spans="1:62" ht="20.65" customHeight="1" x14ac:dyDescent="0.2">
      <c r="A28" s="31"/>
      <c r="B28" s="30" t="s">
        <v>31</v>
      </c>
      <c r="C28" s="39">
        <f t="shared" ref="C28:AF28" si="102">((C8/C7)-1)*100</f>
        <v>16.718406593406598</v>
      </c>
      <c r="D28" s="39">
        <f t="shared" si="102"/>
        <v>8.1767394616556466</v>
      </c>
      <c r="E28" s="39">
        <f t="shared" si="102"/>
        <v>0</v>
      </c>
      <c r="F28" s="39">
        <f t="shared" si="102"/>
        <v>0.86206896551723755</v>
      </c>
      <c r="G28" s="40">
        <f t="shared" si="102"/>
        <v>16.449601547130822</v>
      </c>
      <c r="H28" s="39">
        <f t="shared" si="92"/>
        <v>11.756205392312502</v>
      </c>
      <c r="I28" s="39">
        <f t="shared" si="92"/>
        <v>2.557289402064522</v>
      </c>
      <c r="J28" s="39">
        <f t="shared" si="92"/>
        <v>0</v>
      </c>
      <c r="K28" s="39">
        <f t="shared" si="92"/>
        <v>0.7055878001593241</v>
      </c>
      <c r="L28" s="40">
        <f t="shared" si="92"/>
        <v>9.6549748328948581</v>
      </c>
      <c r="M28" s="39">
        <f t="shared" si="102"/>
        <v>15.864671590725553</v>
      </c>
      <c r="N28" s="39">
        <f t="shared" si="102"/>
        <v>5.8421052631578929</v>
      </c>
      <c r="O28" s="39">
        <f t="shared" si="102"/>
        <v>-4.4776119402985088</v>
      </c>
      <c r="P28" s="39">
        <f t="shared" si="102"/>
        <v>-1.4792899408284099</v>
      </c>
      <c r="Q28" s="40">
        <f t="shared" si="102"/>
        <v>15.541960158681567</v>
      </c>
      <c r="R28" s="39">
        <f t="shared" si="102"/>
        <v>0.52167480546723155</v>
      </c>
      <c r="S28" s="39">
        <f t="shared" si="102"/>
        <v>-30.301305992865892</v>
      </c>
      <c r="T28" s="39">
        <f t="shared" si="102"/>
        <v>-34.645428766129569</v>
      </c>
      <c r="U28" s="39">
        <f t="shared" si="102"/>
        <v>-20.491001732745463</v>
      </c>
      <c r="V28" s="40">
        <f t="shared" si="102"/>
        <v>-4.0887639053879266</v>
      </c>
      <c r="W28" s="39">
        <f t="shared" si="102"/>
        <v>35.048184851141492</v>
      </c>
      <c r="X28" s="39">
        <f t="shared" si="102"/>
        <v>8.4618651626891861</v>
      </c>
      <c r="Y28" s="39">
        <f t="shared" si="102"/>
        <v>32.152896316265924</v>
      </c>
      <c r="Z28" s="39">
        <f t="shared" si="102"/>
        <v>-5.8508651511293364</v>
      </c>
      <c r="AA28" s="40">
        <f t="shared" si="102"/>
        <v>26.096741989305805</v>
      </c>
      <c r="AB28" s="39">
        <f t="shared" si="102"/>
        <v>76.515942337774945</v>
      </c>
      <c r="AC28" s="39">
        <f t="shared" si="102"/>
        <v>14.970173402896725</v>
      </c>
      <c r="AD28" s="39">
        <f t="shared" si="102"/>
        <v>36.515732944727745</v>
      </c>
      <c r="AE28" s="39">
        <f t="shared" si="102"/>
        <v>0.5051133735703317</v>
      </c>
      <c r="AF28" s="40">
        <f t="shared" si="102"/>
        <v>38.840291880483903</v>
      </c>
      <c r="AG28" s="39">
        <f t="shared" ref="AG28:AK28" si="103">((AG8/AG7)-1)*100</f>
        <v>19.009593165821713</v>
      </c>
      <c r="AH28" s="39">
        <f t="shared" si="103"/>
        <v>-10.361013676778219</v>
      </c>
      <c r="AI28" s="39">
        <f t="shared" si="103"/>
        <v>-27.867329362570825</v>
      </c>
      <c r="AJ28" s="39">
        <f t="shared" si="103"/>
        <v>-20.922222041691718</v>
      </c>
      <c r="AK28" s="40">
        <f t="shared" si="103"/>
        <v>13.415283554080659</v>
      </c>
      <c r="AL28" s="41">
        <f t="shared" ref="AL28:AP28" si="104">IFERROR(((AL8/AL7)-1)*100, "-")</f>
        <v>-4.2514298694807717</v>
      </c>
      <c r="AM28" s="41">
        <f t="shared" si="104"/>
        <v>-5.1946935057910597</v>
      </c>
      <c r="AN28" s="41">
        <f t="shared" si="104"/>
        <v>0</v>
      </c>
      <c r="AO28" s="41">
        <f t="shared" si="104"/>
        <v>-0.15514371950016148</v>
      </c>
      <c r="AP28" s="42">
        <f t="shared" si="104"/>
        <v>-5.8348217803784852</v>
      </c>
      <c r="AQ28" s="39">
        <f t="shared" ref="AQ28:AU28" si="105">IFERROR(((AQ8/AQ7)-1)*100," ")</f>
        <v>-13.242170002824627</v>
      </c>
      <c r="AR28" s="39">
        <f t="shared" si="105"/>
        <v>-34.148424359246746</v>
      </c>
      <c r="AS28" s="39">
        <f t="shared" si="105"/>
        <v>-31.581933239541915</v>
      </c>
      <c r="AT28" s="39">
        <f t="shared" si="105"/>
        <v>-19.297172929933826</v>
      </c>
      <c r="AU28" s="40">
        <f t="shared" si="105"/>
        <v>-16.990125524189903</v>
      </c>
      <c r="AV28" s="39">
        <f t="shared" ref="AV28:BJ28" si="106">((AV8/AV7)-1)*100</f>
        <v>16.556827026773789</v>
      </c>
      <c r="AW28" s="39">
        <f t="shared" si="106"/>
        <v>2.4751585326252989</v>
      </c>
      <c r="AX28" s="39">
        <f t="shared" si="106"/>
        <v>38.347563331090882</v>
      </c>
      <c r="AY28" s="39">
        <f t="shared" si="106"/>
        <v>-4.4372144777228613</v>
      </c>
      <c r="AZ28" s="40">
        <f t="shared" si="106"/>
        <v>9.1350205727240841</v>
      </c>
      <c r="BA28" s="39">
        <f t="shared" si="106"/>
        <v>52.34664709644268</v>
      </c>
      <c r="BB28" s="39">
        <f t="shared" si="106"/>
        <v>8.6242314597233971</v>
      </c>
      <c r="BC28" s="39">
        <f t="shared" si="106"/>
        <v>42.914907926511873</v>
      </c>
      <c r="BD28" s="39">
        <f t="shared" si="106"/>
        <v>2.0141991599602838</v>
      </c>
      <c r="BE28" s="40">
        <f t="shared" si="106"/>
        <v>20.164390226550744</v>
      </c>
      <c r="BF28" s="39">
        <f t="shared" si="106"/>
        <v>2.7143058638314788</v>
      </c>
      <c r="BG28" s="39">
        <f t="shared" si="106"/>
        <v>-15.308764786612938</v>
      </c>
      <c r="BH28" s="39">
        <f t="shared" si="106"/>
        <v>-24.486110426441332</v>
      </c>
      <c r="BI28" s="39">
        <f t="shared" si="106"/>
        <v>-19.734868018293682</v>
      </c>
      <c r="BJ28" s="48">
        <f t="shared" si="106"/>
        <v>-1.840609767810919</v>
      </c>
    </row>
    <row r="29" spans="1:62" ht="20.65" customHeight="1" x14ac:dyDescent="0.2">
      <c r="A29" s="31"/>
      <c r="B29" s="30" t="s">
        <v>32</v>
      </c>
      <c r="C29" s="39">
        <f t="shared" ref="C29:AF29" si="107">((C9/C8)-1)*100</f>
        <v>16.295559661531577</v>
      </c>
      <c r="D29" s="39">
        <f t="shared" si="107"/>
        <v>15.399061032863859</v>
      </c>
      <c r="E29" s="39">
        <f t="shared" si="107"/>
        <v>0</v>
      </c>
      <c r="F29" s="39">
        <f t="shared" si="107"/>
        <v>1.9943019943019946</v>
      </c>
      <c r="G29" s="40">
        <f t="shared" si="107"/>
        <v>16.238503739505884</v>
      </c>
      <c r="H29" s="39">
        <f t="shared" si="92"/>
        <v>17.374451971849215</v>
      </c>
      <c r="I29" s="39">
        <f t="shared" si="92"/>
        <v>5.3194106409149233</v>
      </c>
      <c r="J29" s="39">
        <f t="shared" si="92"/>
        <v>0</v>
      </c>
      <c r="K29" s="39">
        <f t="shared" si="92"/>
        <v>1.2882811617131784</v>
      </c>
      <c r="L29" s="40">
        <f t="shared" si="92"/>
        <v>14.736216903725197</v>
      </c>
      <c r="M29" s="39">
        <f t="shared" si="107"/>
        <v>17.703567581268608</v>
      </c>
      <c r="N29" s="39">
        <f t="shared" si="107"/>
        <v>13.028344107409229</v>
      </c>
      <c r="O29" s="39">
        <f t="shared" si="107"/>
        <v>4.6875</v>
      </c>
      <c r="P29" s="39">
        <f t="shared" si="107"/>
        <v>3.0030030030030019</v>
      </c>
      <c r="Q29" s="40">
        <f t="shared" si="107"/>
        <v>17.5523488402197</v>
      </c>
      <c r="R29" s="39">
        <f t="shared" si="107"/>
        <v>4.3018220491207959</v>
      </c>
      <c r="S29" s="39">
        <f t="shared" si="107"/>
        <v>25.815578235568594</v>
      </c>
      <c r="T29" s="39">
        <f t="shared" si="107"/>
        <v>-30.101315661304518</v>
      </c>
      <c r="U29" s="39">
        <f t="shared" si="107"/>
        <v>-5.5348858714917686</v>
      </c>
      <c r="V29" s="40">
        <f t="shared" si="107"/>
        <v>5.9053197292614268</v>
      </c>
      <c r="W29" s="39">
        <f t="shared" si="107"/>
        <v>3.0912139882888212E-2</v>
      </c>
      <c r="X29" s="39">
        <f t="shared" si="107"/>
        <v>-2.1776744282248184</v>
      </c>
      <c r="Y29" s="39">
        <f t="shared" si="107"/>
        <v>4.7416980479517257</v>
      </c>
      <c r="Z29" s="39">
        <f t="shared" si="107"/>
        <v>-16.129334998737288</v>
      </c>
      <c r="AA29" s="40">
        <f t="shared" si="107"/>
        <v>-0.13829821546134102</v>
      </c>
      <c r="AB29" s="39">
        <f t="shared" si="107"/>
        <v>0.94210822519473769</v>
      </c>
      <c r="AC29" s="39">
        <f t="shared" si="107"/>
        <v>0.93336696102805927</v>
      </c>
      <c r="AD29" s="39">
        <f t="shared" si="107"/>
        <v>5.6075835914731531</v>
      </c>
      <c r="AE29" s="39">
        <f t="shared" si="107"/>
        <v>-16.320557047864483</v>
      </c>
      <c r="AF29" s="40">
        <f t="shared" si="107"/>
        <v>1.6970751129864903</v>
      </c>
      <c r="AG29" s="39">
        <f t="shared" ref="AG29:AK29" si="108">((AG9/AG8)-1)*100</f>
        <v>-0.49180831055145591</v>
      </c>
      <c r="AH29" s="39">
        <f t="shared" si="108"/>
        <v>-13.717838197384724</v>
      </c>
      <c r="AI29" s="39">
        <f t="shared" si="108"/>
        <v>-17.802762908016167</v>
      </c>
      <c r="AJ29" s="39">
        <f t="shared" si="108"/>
        <v>-15.553044312033414</v>
      </c>
      <c r="AK29" s="40">
        <f t="shared" si="108"/>
        <v>-2.3741712096869483</v>
      </c>
      <c r="AL29" s="39">
        <f t="shared" ref="AL29:AP29" si="109">IFERROR(((AL9/AL8)-1)*100, "-")</f>
        <v>0.92771582462620739</v>
      </c>
      <c r="AM29" s="39">
        <f t="shared" si="109"/>
        <v>-8.7346034722747046</v>
      </c>
      <c r="AN29" s="39">
        <f t="shared" si="109"/>
        <v>0</v>
      </c>
      <c r="AO29" s="39">
        <f t="shared" si="109"/>
        <v>-0.69221595597392938</v>
      </c>
      <c r="AP29" s="40">
        <f t="shared" si="109"/>
        <v>-1.2924175616948586</v>
      </c>
      <c r="AQ29" s="39">
        <f t="shared" ref="AQ29:AU29" si="110">IFERROR(((AQ9/AQ8)-1)*100," ")</f>
        <v>-11.386014721171945</v>
      </c>
      <c r="AR29" s="39">
        <f t="shared" si="110"/>
        <v>11.313298650122515</v>
      </c>
      <c r="AS29" s="39">
        <f t="shared" si="110"/>
        <v>-33.231107497365507</v>
      </c>
      <c r="AT29" s="39">
        <f t="shared" si="110"/>
        <v>-8.2889708315065818</v>
      </c>
      <c r="AU29" s="40">
        <f t="shared" si="110"/>
        <v>-9.9079509902343368</v>
      </c>
      <c r="AV29" s="39">
        <f t="shared" ref="AV29:BJ29" si="111">((AV9/AV8)-1)*100</f>
        <v>-15.01454527211642</v>
      </c>
      <c r="AW29" s="39">
        <f t="shared" si="111"/>
        <v>-13.453279047584733</v>
      </c>
      <c r="AX29" s="39">
        <f t="shared" si="111"/>
        <v>5.1771269685230159E-2</v>
      </c>
      <c r="AY29" s="39">
        <f t="shared" si="111"/>
        <v>-18.574543890902394</v>
      </c>
      <c r="AZ29" s="40">
        <f t="shared" si="111"/>
        <v>-15.049165099820016</v>
      </c>
      <c r="BA29" s="39">
        <f t="shared" si="111"/>
        <v>-14.240400440284773</v>
      </c>
      <c r="BB29" s="39">
        <f t="shared" si="111"/>
        <v>-10.700835477946569</v>
      </c>
      <c r="BC29" s="39">
        <f t="shared" si="111"/>
        <v>0.87888581872059834</v>
      </c>
      <c r="BD29" s="39">
        <f t="shared" si="111"/>
        <v>-18.760190953174551</v>
      </c>
      <c r="BE29" s="40">
        <f t="shared" si="111"/>
        <v>-13.487840850193589</v>
      </c>
      <c r="BF29" s="39">
        <f t="shared" si="111"/>
        <v>-15.458644343347562</v>
      </c>
      <c r="BG29" s="39">
        <f t="shared" si="111"/>
        <v>-23.663252360290656</v>
      </c>
      <c r="BH29" s="39">
        <f t="shared" si="111"/>
        <v>-21.483236210642296</v>
      </c>
      <c r="BI29" s="39">
        <f t="shared" si="111"/>
        <v>-18.015054681944985</v>
      </c>
      <c r="BJ29" s="48">
        <f t="shared" si="111"/>
        <v>-16.951188339921053</v>
      </c>
    </row>
    <row r="30" spans="1:62" ht="20.65" customHeight="1" x14ac:dyDescent="0.2">
      <c r="A30" s="31"/>
      <c r="B30" s="30" t="s">
        <v>33</v>
      </c>
      <c r="C30" s="39">
        <f t="shared" ref="C30:AF30" si="112">((C10/C9)-1)*100</f>
        <v>13.710628178207319</v>
      </c>
      <c r="D30" s="39">
        <f t="shared" si="112"/>
        <v>15.073230268510972</v>
      </c>
      <c r="E30" s="39">
        <f t="shared" si="112"/>
        <v>2.898550724637694</v>
      </c>
      <c r="F30" s="39">
        <f t="shared" si="112"/>
        <v>1.6759776536312776</v>
      </c>
      <c r="G30" s="40">
        <f t="shared" si="112"/>
        <v>13.718728138024838</v>
      </c>
      <c r="H30" s="39">
        <f t="shared" si="92"/>
        <v>14.677538053889027</v>
      </c>
      <c r="I30" s="39">
        <f t="shared" si="92"/>
        <v>5.0626683497499991</v>
      </c>
      <c r="J30" s="39">
        <f t="shared" si="92"/>
        <v>0.12001200120010935</v>
      </c>
      <c r="K30" s="39">
        <f t="shared" si="92"/>
        <v>1.1937967198482724</v>
      </c>
      <c r="L30" s="40">
        <f t="shared" si="92"/>
        <v>12.74618053165768</v>
      </c>
      <c r="M30" s="39">
        <f t="shared" si="112"/>
        <v>15.065572711415465</v>
      </c>
      <c r="N30" s="39">
        <f t="shared" si="112"/>
        <v>17.531896172459316</v>
      </c>
      <c r="O30" s="39">
        <f t="shared" si="112"/>
        <v>2.9850746268656803</v>
      </c>
      <c r="P30" s="39">
        <f t="shared" si="112"/>
        <v>4.9562682215743559</v>
      </c>
      <c r="Q30" s="40">
        <f t="shared" si="112"/>
        <v>15.101938082053845</v>
      </c>
      <c r="R30" s="39">
        <f t="shared" si="112"/>
        <v>36.69148488821876</v>
      </c>
      <c r="S30" s="39">
        <f t="shared" si="112"/>
        <v>-18.614372174890637</v>
      </c>
      <c r="T30" s="39">
        <f t="shared" si="112"/>
        <v>8.364140035855506</v>
      </c>
      <c r="U30" s="39">
        <f t="shared" si="112"/>
        <v>1.3153472405770472</v>
      </c>
      <c r="V30" s="40">
        <f t="shared" si="112"/>
        <v>30.223432634018565</v>
      </c>
      <c r="W30" s="39">
        <f t="shared" si="112"/>
        <v>-8.5765620236039286</v>
      </c>
      <c r="X30" s="39">
        <f t="shared" si="112"/>
        <v>-1.7006099395647345</v>
      </c>
      <c r="Y30" s="39">
        <f t="shared" si="112"/>
        <v>1.3739676390429389</v>
      </c>
      <c r="Z30" s="39">
        <f t="shared" si="112"/>
        <v>19.728026790419094</v>
      </c>
      <c r="AA30" s="40">
        <f t="shared" si="112"/>
        <v>-5.3891323414879118</v>
      </c>
      <c r="AB30" s="39">
        <f t="shared" si="112"/>
        <v>-39.437848769777958</v>
      </c>
      <c r="AC30" s="39">
        <f t="shared" si="112"/>
        <v>-3.9156296474835983</v>
      </c>
      <c r="AD30" s="39">
        <f t="shared" si="112"/>
        <v>1.1692140705233722</v>
      </c>
      <c r="AE30" s="39">
        <f t="shared" si="112"/>
        <v>19.116664584566735</v>
      </c>
      <c r="AF30" s="40">
        <f t="shared" si="112"/>
        <v>-16.931314996784575</v>
      </c>
      <c r="AG30" s="39">
        <f t="shared" ref="AG30:AK30" si="113">((AG10/AG9)-1)*100</f>
        <v>9.3825646095620172</v>
      </c>
      <c r="AH30" s="39">
        <f t="shared" si="113"/>
        <v>7.9110306041129341</v>
      </c>
      <c r="AI30" s="39">
        <f t="shared" si="113"/>
        <v>8.2233077514481501</v>
      </c>
      <c r="AJ30" s="39">
        <f t="shared" si="113"/>
        <v>21.553758688088507</v>
      </c>
      <c r="AK30" s="40">
        <f t="shared" si="113"/>
        <v>9.2580600308592267</v>
      </c>
      <c r="AL30" s="39">
        <f t="shared" ref="AL30:AP30" si="114">IFERROR(((AL10/AL9)-1)*100, "-")</f>
        <v>0.85032497944375063</v>
      </c>
      <c r="AM30" s="39">
        <f t="shared" si="114"/>
        <v>-8.6992968698301087</v>
      </c>
      <c r="AN30" s="39">
        <f t="shared" si="114"/>
        <v>-2.7002700270027047</v>
      </c>
      <c r="AO30" s="39">
        <f t="shared" si="114"/>
        <v>-0.47423289641296273</v>
      </c>
      <c r="AP30" s="40">
        <f t="shared" si="114"/>
        <v>-0.85522202216924414</v>
      </c>
      <c r="AQ30" s="39">
        <f t="shared" ref="AQ30:AU30" si="115">IFERROR(((AQ10/AQ9)-1)*100," ")</f>
        <v>18.794424489626536</v>
      </c>
      <c r="AR30" s="39">
        <f t="shared" si="115"/>
        <v>-30.754433072628274</v>
      </c>
      <c r="AS30" s="39">
        <f t="shared" si="115"/>
        <v>5.2231504695988029</v>
      </c>
      <c r="AT30" s="39">
        <f t="shared" si="115"/>
        <v>-3.4689886013390847</v>
      </c>
      <c r="AU30" s="40">
        <f t="shared" si="115"/>
        <v>13.137480396885159</v>
      </c>
      <c r="AV30" s="39">
        <f t="shared" ref="AV30:BJ30" si="116">((AV10/AV9)-1)*100</f>
        <v>-20.546662375125781</v>
      </c>
      <c r="AW30" s="39">
        <f t="shared" si="116"/>
        <v>-16.363648284720433</v>
      </c>
      <c r="AX30" s="39">
        <f t="shared" si="116"/>
        <v>-1.5644082345525168</v>
      </c>
      <c r="AY30" s="39">
        <f t="shared" si="116"/>
        <v>14.074203303093746</v>
      </c>
      <c r="AZ30" s="40">
        <f t="shared" si="116"/>
        <v>-17.802541612230794</v>
      </c>
      <c r="BA30" s="39">
        <f t="shared" si="116"/>
        <v>-47.36727084989014</v>
      </c>
      <c r="BB30" s="39">
        <f t="shared" si="116"/>
        <v>-18.248259849796089</v>
      </c>
      <c r="BC30" s="39">
        <f t="shared" si="116"/>
        <v>-1.7632269170280157</v>
      </c>
      <c r="BD30" s="39">
        <f t="shared" si="116"/>
        <v>13.491710979184424</v>
      </c>
      <c r="BE30" s="40">
        <f t="shared" si="116"/>
        <v>-27.830333365892201</v>
      </c>
      <c r="BF30" s="39">
        <f t="shared" si="116"/>
        <v>-4.9389300100269313</v>
      </c>
      <c r="BG30" s="39">
        <f t="shared" si="116"/>
        <v>-8.1857486194464979</v>
      </c>
      <c r="BH30" s="39">
        <f t="shared" si="116"/>
        <v>5.0864002803916675</v>
      </c>
      <c r="BI30" s="39">
        <f t="shared" si="116"/>
        <v>15.813720083373228</v>
      </c>
      <c r="BJ30" s="48">
        <f t="shared" si="116"/>
        <v>-5.0771326257153415</v>
      </c>
    </row>
    <row r="31" spans="1:62" ht="20.65" customHeight="1" x14ac:dyDescent="0.2">
      <c r="A31" s="31"/>
      <c r="B31" s="30" t="s">
        <v>34</v>
      </c>
      <c r="C31" s="39">
        <f t="shared" ref="C31:AF31" si="117">((C11/C10)-1)*100</f>
        <v>11.849224854493334</v>
      </c>
      <c r="D31" s="39">
        <f t="shared" si="117"/>
        <v>12.214954923104116</v>
      </c>
      <c r="E31" s="39">
        <f t="shared" si="117"/>
        <v>5.6338028169014009</v>
      </c>
      <c r="F31" s="39">
        <f t="shared" si="117"/>
        <v>0</v>
      </c>
      <c r="G31" s="40">
        <f t="shared" si="117"/>
        <v>11.837590545177257</v>
      </c>
      <c r="H31" s="39">
        <f t="shared" si="92"/>
        <v>13.659962636692647</v>
      </c>
      <c r="I31" s="39">
        <f t="shared" si="92"/>
        <v>5.2354485466285183</v>
      </c>
      <c r="J31" s="39">
        <f t="shared" si="92"/>
        <v>7.5491958845270268</v>
      </c>
      <c r="K31" s="39">
        <f t="shared" si="92"/>
        <v>-6.6152149944875838E-2</v>
      </c>
      <c r="L31" s="40">
        <f t="shared" si="92"/>
        <v>12.263605067769646</v>
      </c>
      <c r="M31" s="39">
        <f t="shared" si="117"/>
        <v>11.802631332697032</v>
      </c>
      <c r="N31" s="39">
        <f t="shared" si="117"/>
        <v>13.138686131386867</v>
      </c>
      <c r="O31" s="39">
        <f t="shared" si="117"/>
        <v>7.2463768115942129</v>
      </c>
      <c r="P31" s="39">
        <f t="shared" si="117"/>
        <v>-1.3888888888888951</v>
      </c>
      <c r="Q31" s="40">
        <f t="shared" si="117"/>
        <v>11.812085428967123</v>
      </c>
      <c r="R31" s="39">
        <f t="shared" si="117"/>
        <v>39.296301717244162</v>
      </c>
      <c r="S31" s="39">
        <f t="shared" si="117"/>
        <v>46.107951077310737</v>
      </c>
      <c r="T31" s="39">
        <f t="shared" si="117"/>
        <v>18.595555113466801</v>
      </c>
      <c r="U31" s="39">
        <f t="shared" si="117"/>
        <v>20.087603465490034</v>
      </c>
      <c r="V31" s="40">
        <f t="shared" si="117"/>
        <v>39.588877721709622</v>
      </c>
      <c r="W31" s="39">
        <f t="shared" si="117"/>
        <v>46.194333502790073</v>
      </c>
      <c r="X31" s="39">
        <f t="shared" si="117"/>
        <v>15.457611246572412</v>
      </c>
      <c r="Y31" s="39">
        <f t="shared" si="117"/>
        <v>9.6699589661274565</v>
      </c>
      <c r="Z31" s="39">
        <f t="shared" si="117"/>
        <v>5.7624140591280071</v>
      </c>
      <c r="AA31" s="40">
        <f t="shared" si="117"/>
        <v>32.797415720130708</v>
      </c>
      <c r="AB31" s="39">
        <f t="shared" si="117"/>
        <v>30.812646214423324</v>
      </c>
      <c r="AC31" s="39">
        <f t="shared" si="117"/>
        <v>13.243130201231512</v>
      </c>
      <c r="AD31" s="39">
        <f t="shared" si="117"/>
        <v>9.5807337194592677</v>
      </c>
      <c r="AE31" s="39">
        <f t="shared" si="117"/>
        <v>4.5914470519300865</v>
      </c>
      <c r="AF31" s="40">
        <f t="shared" si="117"/>
        <v>17.344276554386127</v>
      </c>
      <c r="AG31" s="39">
        <f t="shared" ref="AG31:AK31" si="118">((AG11/AG10)-1)*100</f>
        <v>51.150299892543806</v>
      </c>
      <c r="AH31" s="39">
        <f t="shared" si="118"/>
        <v>24.013769361352711</v>
      </c>
      <c r="AI31" s="39">
        <f t="shared" si="118"/>
        <v>12.460141286035542</v>
      </c>
      <c r="AJ31" s="39">
        <f t="shared" si="118"/>
        <v>9.1892018121526142</v>
      </c>
      <c r="AK31" s="40">
        <f t="shared" si="118"/>
        <v>47.707050628793837</v>
      </c>
      <c r="AL31" s="39">
        <f t="shared" ref="AL31:AP31" si="119">IFERROR(((AL11/AL10)-1)*100, "-")</f>
        <v>1.6189095494894445</v>
      </c>
      <c r="AM31" s="39">
        <f t="shared" si="119"/>
        <v>-6.2197648978768783</v>
      </c>
      <c r="AN31" s="39">
        <f t="shared" si="119"/>
        <v>1.8132387706855768</v>
      </c>
      <c r="AO31" s="39">
        <f t="shared" si="119"/>
        <v>-6.6152149944864735E-2</v>
      </c>
      <c r="AP31" s="40">
        <f t="shared" si="119"/>
        <v>0.38092247920908928</v>
      </c>
      <c r="AQ31" s="39">
        <f t="shared" ref="AQ31:AU31" si="120">IFERROR(((AQ11/AQ10)-1)*100," ")</f>
        <v>24.59125519392542</v>
      </c>
      <c r="AR31" s="39">
        <f t="shared" si="120"/>
        <v>29.140576113493989</v>
      </c>
      <c r="AS31" s="39">
        <f t="shared" si="120"/>
        <v>10.582341930124461</v>
      </c>
      <c r="AT31" s="39">
        <f t="shared" si="120"/>
        <v>21.77897816218708</v>
      </c>
      <c r="AU31" s="40">
        <f t="shared" si="120"/>
        <v>24.842388178502194</v>
      </c>
      <c r="AV31" s="39">
        <f t="shared" ref="AV31:BJ31" si="121">((AV11/AV10)-1)*100</f>
        <v>30.761084743839184</v>
      </c>
      <c r="AW31" s="39">
        <f t="shared" si="121"/>
        <v>2.0496305856801067</v>
      </c>
      <c r="AX31" s="39">
        <f t="shared" si="121"/>
        <v>2.2598266035512404</v>
      </c>
      <c r="AY31" s="39">
        <f t="shared" si="121"/>
        <v>7.252025524749528</v>
      </c>
      <c r="AZ31" s="40">
        <f t="shared" si="121"/>
        <v>18.76839181619172</v>
      </c>
      <c r="BA31" s="39">
        <f t="shared" si="121"/>
        <v>17.003190940253621</v>
      </c>
      <c r="BB31" s="39">
        <f t="shared" si="121"/>
        <v>9.2315081088489848E-2</v>
      </c>
      <c r="BC31" s="39">
        <f t="shared" si="121"/>
        <v>2.1766300897660518</v>
      </c>
      <c r="BD31" s="39">
        <f t="shared" si="121"/>
        <v>6.0645660244924793</v>
      </c>
      <c r="BE31" s="40">
        <f t="shared" si="121"/>
        <v>4.9477577528356909</v>
      </c>
      <c r="BF31" s="39">
        <f t="shared" si="121"/>
        <v>35.193866272035976</v>
      </c>
      <c r="BG31" s="39">
        <f t="shared" si="121"/>
        <v>9.6121703387440185</v>
      </c>
      <c r="BH31" s="39">
        <f t="shared" si="121"/>
        <v>4.8614830910331364</v>
      </c>
      <c r="BI31" s="39">
        <f t="shared" si="121"/>
        <v>10.727077894013926</v>
      </c>
      <c r="BJ31" s="48">
        <f t="shared" si="121"/>
        <v>32.102938660088178</v>
      </c>
    </row>
    <row r="32" spans="1:62" ht="20.65" customHeight="1" x14ac:dyDescent="0.2">
      <c r="A32" s="31"/>
      <c r="B32" s="30" t="s">
        <v>35</v>
      </c>
      <c r="C32" s="39">
        <f t="shared" ref="C32:AF32" si="122">((C12/C11)-1)*100</f>
        <v>11.842330353555241</v>
      </c>
      <c r="D32" s="39">
        <f t="shared" si="122"/>
        <v>12.885948330182728</v>
      </c>
      <c r="E32" s="39">
        <f t="shared" si="122"/>
        <v>0</v>
      </c>
      <c r="F32" s="39">
        <f t="shared" si="122"/>
        <v>1.3736263736263687</v>
      </c>
      <c r="G32" s="40">
        <f t="shared" si="122"/>
        <v>11.849791592419855</v>
      </c>
      <c r="H32" s="39">
        <f t="shared" si="92"/>
        <v>14.614816455147771</v>
      </c>
      <c r="I32" s="39">
        <f t="shared" si="92"/>
        <v>4.9907179747654684</v>
      </c>
      <c r="J32" s="39">
        <f t="shared" si="92"/>
        <v>-4.6439269045905895E-3</v>
      </c>
      <c r="K32" s="39">
        <f t="shared" si="92"/>
        <v>-0.3420123565754718</v>
      </c>
      <c r="L32" s="40">
        <f t="shared" si="92"/>
        <v>12.933608686346298</v>
      </c>
      <c r="M32" s="39">
        <f t="shared" si="122"/>
        <v>12.002527640840643</v>
      </c>
      <c r="N32" s="39">
        <f t="shared" si="122"/>
        <v>12.770885028949564</v>
      </c>
      <c r="O32" s="39">
        <f t="shared" si="122"/>
        <v>-4.0540540540540571</v>
      </c>
      <c r="P32" s="39">
        <f t="shared" si="122"/>
        <v>2.8169014084507227</v>
      </c>
      <c r="Q32" s="40">
        <f t="shared" si="122"/>
        <v>12.003324749828881</v>
      </c>
      <c r="R32" s="39">
        <f t="shared" si="122"/>
        <v>-12.740667811624306</v>
      </c>
      <c r="S32" s="39">
        <f t="shared" si="122"/>
        <v>42.763703997953726</v>
      </c>
      <c r="T32" s="39">
        <f t="shared" si="122"/>
        <v>-25.47380907448845</v>
      </c>
      <c r="U32" s="39">
        <f t="shared" si="122"/>
        <v>-8.8735718500241418</v>
      </c>
      <c r="V32" s="40">
        <f t="shared" si="122"/>
        <v>-8.7680930201455514</v>
      </c>
      <c r="W32" s="39">
        <f t="shared" si="122"/>
        <v>43.316923500341417</v>
      </c>
      <c r="X32" s="39">
        <f t="shared" si="122"/>
        <v>14.266685897174636</v>
      </c>
      <c r="Y32" s="39">
        <f t="shared" si="122"/>
        <v>3.28261990558818</v>
      </c>
      <c r="Z32" s="39">
        <f t="shared" si="122"/>
        <v>1.287281269029239</v>
      </c>
      <c r="AA32" s="40">
        <f t="shared" si="122"/>
        <v>31.908645679188762</v>
      </c>
      <c r="AB32" s="39">
        <f t="shared" si="122"/>
        <v>181.98151613215293</v>
      </c>
      <c r="AC32" s="39">
        <f t="shared" si="122"/>
        <v>21.460270043401188</v>
      </c>
      <c r="AD32" s="39">
        <f t="shared" si="122"/>
        <v>4.4256642877452235</v>
      </c>
      <c r="AE32" s="39">
        <f t="shared" si="122"/>
        <v>8.0960659186153592</v>
      </c>
      <c r="AF32" s="40">
        <f t="shared" si="122"/>
        <v>69.72947789512493</v>
      </c>
      <c r="AG32" s="39">
        <f t="shared" ref="AG32:AK32" si="123">((AG12/AG11)-1)*100</f>
        <v>4.6507965388353778</v>
      </c>
      <c r="AH32" s="39">
        <f t="shared" si="123"/>
        <v>-11.113460319497525</v>
      </c>
      <c r="AI32" s="39">
        <f t="shared" si="123"/>
        <v>-31.546579997235323</v>
      </c>
      <c r="AJ32" s="39">
        <f t="shared" si="123"/>
        <v>-17.799321110055331</v>
      </c>
      <c r="AK32" s="40">
        <f t="shared" si="123"/>
        <v>2.9190565801206825</v>
      </c>
      <c r="AL32" s="39">
        <f t="shared" ref="AL32:AP32" si="124">IFERROR(((AL12/AL11)-1)*100, "-")</f>
        <v>2.4789237606442471</v>
      </c>
      <c r="AM32" s="39">
        <f t="shared" si="124"/>
        <v>-6.9939885984075856</v>
      </c>
      <c r="AN32" s="39">
        <f t="shared" si="124"/>
        <v>-4.6439269045905895E-3</v>
      </c>
      <c r="AO32" s="39">
        <f t="shared" si="124"/>
        <v>-1.6923915929362376</v>
      </c>
      <c r="AP32" s="40">
        <f t="shared" si="124"/>
        <v>0.96899339596077105</v>
      </c>
      <c r="AQ32" s="39">
        <f t="shared" ref="AQ32:AU32" si="125">IFERROR(((AQ12/AQ11)-1)*100," ")</f>
        <v>-22.091640227807307</v>
      </c>
      <c r="AR32" s="39">
        <f t="shared" si="125"/>
        <v>26.596243313426761</v>
      </c>
      <c r="AS32" s="39">
        <f t="shared" si="125"/>
        <v>-22.324815091720353</v>
      </c>
      <c r="AT32" s="39">
        <f t="shared" si="125"/>
        <v>-11.3701863198865</v>
      </c>
      <c r="AU32" s="40">
        <f t="shared" si="125"/>
        <v>-18.545358199294149</v>
      </c>
      <c r="AV32" s="39">
        <f t="shared" ref="AV32:BJ32" si="126">((AV12/AV11)-1)*100</f>
        <v>27.958651040373738</v>
      </c>
      <c r="AW32" s="39">
        <f t="shared" si="126"/>
        <v>1.3264069603081685</v>
      </c>
      <c r="AX32" s="39">
        <f t="shared" si="126"/>
        <v>7.6466742677961497</v>
      </c>
      <c r="AY32" s="39">
        <f t="shared" si="126"/>
        <v>-1.487712738341429</v>
      </c>
      <c r="AZ32" s="40">
        <f t="shared" si="126"/>
        <v>17.772080403702773</v>
      </c>
      <c r="BA32" s="39">
        <f t="shared" si="126"/>
        <v>151.76352897711843</v>
      </c>
      <c r="BB32" s="39">
        <f t="shared" si="126"/>
        <v>7.705344346832943</v>
      </c>
      <c r="BC32" s="39">
        <f t="shared" si="126"/>
        <v>8.838016299903483</v>
      </c>
      <c r="BD32" s="39">
        <f t="shared" si="126"/>
        <v>5.1345298660505412</v>
      </c>
      <c r="BE32" s="40">
        <f t="shared" si="126"/>
        <v>51.539678196369131</v>
      </c>
      <c r="BF32" s="39">
        <f t="shared" si="126"/>
        <v>-6.5638974912960109</v>
      </c>
      <c r="BG32" s="39">
        <f t="shared" si="126"/>
        <v>-21.179531704762024</v>
      </c>
      <c r="BH32" s="39">
        <f t="shared" si="126"/>
        <v>-28.654181968949509</v>
      </c>
      <c r="BI32" s="39">
        <f t="shared" si="126"/>
        <v>-20.051394504300401</v>
      </c>
      <c r="BJ32" s="48">
        <f t="shared" si="126"/>
        <v>-8.1107129542795757</v>
      </c>
    </row>
    <row r="33" spans="1:62" ht="20.65" customHeight="1" x14ac:dyDescent="0.2">
      <c r="A33" s="31"/>
      <c r="B33" s="30" t="s">
        <v>36</v>
      </c>
      <c r="C33" s="39">
        <f t="shared" ref="C33:AF35" si="127">((C13/C12)-1)*100</f>
        <v>12.733345664608308</v>
      </c>
      <c r="D33" s="39">
        <f t="shared" si="127"/>
        <v>15.16885291655039</v>
      </c>
      <c r="E33" s="39">
        <f t="shared" si="127"/>
        <v>0</v>
      </c>
      <c r="F33" s="39">
        <f t="shared" si="127"/>
        <v>0.54200542005420349</v>
      </c>
      <c r="G33" s="40">
        <f t="shared" si="127"/>
        <v>12.774903199440324</v>
      </c>
      <c r="H33" s="39">
        <f t="shared" si="92"/>
        <v>14.852051904538467</v>
      </c>
      <c r="I33" s="39">
        <f t="shared" si="92"/>
        <v>6.9069596191389415</v>
      </c>
      <c r="J33" s="39">
        <f t="shared" si="92"/>
        <v>0</v>
      </c>
      <c r="K33" s="39">
        <f t="shared" si="92"/>
        <v>0.33211557622052634</v>
      </c>
      <c r="L33" s="40">
        <f t="shared" si="92"/>
        <v>13.506673250448721</v>
      </c>
      <c r="M33" s="39">
        <f t="shared" si="127"/>
        <v>12.789989500782761</v>
      </c>
      <c r="N33" s="39">
        <f t="shared" si="127"/>
        <v>15.241308493472182</v>
      </c>
      <c r="O33" s="39">
        <f t="shared" si="127"/>
        <v>2.8169014084507005</v>
      </c>
      <c r="P33" s="39">
        <f t="shared" si="127"/>
        <v>0.2739726027397138</v>
      </c>
      <c r="Q33" s="40">
        <f t="shared" si="127"/>
        <v>12.83158476783608</v>
      </c>
      <c r="R33" s="39">
        <f t="shared" si="127"/>
        <v>3.5492106978415983</v>
      </c>
      <c r="S33" s="39">
        <f t="shared" si="127"/>
        <v>-49.726748019452401</v>
      </c>
      <c r="T33" s="39">
        <f t="shared" si="127"/>
        <v>-12.37761057251725</v>
      </c>
      <c r="U33" s="39">
        <f t="shared" si="127"/>
        <v>-8.8302813046318924</v>
      </c>
      <c r="V33" s="40">
        <f t="shared" si="127"/>
        <v>-2.5918527562353355</v>
      </c>
      <c r="W33" s="39">
        <f t="shared" si="127"/>
        <v>3.5720844840982036</v>
      </c>
      <c r="X33" s="39">
        <f t="shared" si="127"/>
        <v>8.1839279170239152</v>
      </c>
      <c r="Y33" s="39">
        <f t="shared" si="127"/>
        <v>12.585084121660973</v>
      </c>
      <c r="Z33" s="39">
        <f t="shared" si="127"/>
        <v>-2.6777060606685499</v>
      </c>
      <c r="AA33" s="40">
        <f t="shared" si="127"/>
        <v>5.2356097106643018</v>
      </c>
      <c r="AB33" s="39">
        <f t="shared" si="127"/>
        <v>0.69013742185599636</v>
      </c>
      <c r="AC33" s="39">
        <f t="shared" si="127"/>
        <v>10.617472756469315</v>
      </c>
      <c r="AD33" s="39">
        <f t="shared" si="127"/>
        <v>12.721307162508189</v>
      </c>
      <c r="AE33" s="39">
        <f t="shared" si="127"/>
        <v>-0.44637095473170074</v>
      </c>
      <c r="AF33" s="40">
        <f t="shared" si="127"/>
        <v>5.4505733857513672</v>
      </c>
      <c r="AG33" s="39">
        <f t="shared" ref="AG33:AK33" si="128">((AG13/AG12)-1)*100</f>
        <v>5.7374399203952819</v>
      </c>
      <c r="AH33" s="39">
        <f t="shared" si="128"/>
        <v>-3.5484592771479528</v>
      </c>
      <c r="AI33" s="39">
        <f t="shared" si="128"/>
        <v>6.2530525603937237</v>
      </c>
      <c r="AJ33" s="39">
        <f t="shared" si="128"/>
        <v>-10.903130366262504</v>
      </c>
      <c r="AK33" s="40">
        <f t="shared" si="128"/>
        <v>4.9638797437926208</v>
      </c>
      <c r="AL33" s="39">
        <f t="shared" ref="AL33:AP33" si="129">IFERROR(((AL13/AL12)-1)*100, "-")</f>
        <v>1.8793962225103433</v>
      </c>
      <c r="AM33" s="39">
        <f t="shared" si="129"/>
        <v>-7.173721964043434</v>
      </c>
      <c r="AN33" s="39">
        <f t="shared" si="129"/>
        <v>0</v>
      </c>
      <c r="AO33" s="39">
        <f t="shared" si="129"/>
        <v>-0.20875836219577115</v>
      </c>
      <c r="AP33" s="40">
        <f t="shared" si="129"/>
        <v>0.64887668288597933</v>
      </c>
      <c r="AQ33" s="39">
        <f t="shared" ref="AQ33:AU33" si="130">IFERROR(((AQ13/AQ12)-1)*100," ")</f>
        <v>-8.1929068739535875</v>
      </c>
      <c r="AR33" s="39">
        <f t="shared" si="130"/>
        <v>-56.375667165046714</v>
      </c>
      <c r="AS33" s="39">
        <f t="shared" si="130"/>
        <v>-14.778223981489369</v>
      </c>
      <c r="AT33" s="39">
        <f t="shared" si="130"/>
        <v>-9.0793788966957436</v>
      </c>
      <c r="AU33" s="40">
        <f t="shared" si="130"/>
        <v>-13.669432682175731</v>
      </c>
      <c r="AV33" s="39">
        <f t="shared" ref="AV33:BJ33" si="131">((AV13/AV12)-1)*100</f>
        <v>-8.1726268948899889</v>
      </c>
      <c r="AW33" s="39">
        <f t="shared" si="131"/>
        <v>-6.1240024681323613</v>
      </c>
      <c r="AX33" s="39">
        <f t="shared" si="131"/>
        <v>9.5005612690127315</v>
      </c>
      <c r="AY33" s="39">
        <f t="shared" si="131"/>
        <v>-2.9436139676066064</v>
      </c>
      <c r="AZ33" s="40">
        <f t="shared" si="131"/>
        <v>-6.7321353970179469</v>
      </c>
      <c r="BA33" s="39">
        <f t="shared" si="131"/>
        <v>-10.727771260979502</v>
      </c>
      <c r="BB33" s="39">
        <f t="shared" si="131"/>
        <v>-4.0123075635372318</v>
      </c>
      <c r="BC33" s="39">
        <f t="shared" si="131"/>
        <v>9.6330521717545636</v>
      </c>
      <c r="BD33" s="39">
        <f t="shared" si="131"/>
        <v>-0.71837540567504243</v>
      </c>
      <c r="BE33" s="40">
        <f t="shared" si="131"/>
        <v>-6.5416181092129317</v>
      </c>
      <c r="BF33" s="39">
        <f t="shared" si="131"/>
        <v>-6.2528151758880384</v>
      </c>
      <c r="BG33" s="39">
        <f t="shared" si="131"/>
        <v>-16.304715744948773</v>
      </c>
      <c r="BH33" s="39">
        <f t="shared" si="131"/>
        <v>3.3420100244925477</v>
      </c>
      <c r="BI33" s="39">
        <f t="shared" si="131"/>
        <v>-11.146564436300043</v>
      </c>
      <c r="BJ33" s="48">
        <f t="shared" si="131"/>
        <v>-6.9729633242608058</v>
      </c>
    </row>
    <row r="34" spans="1:62" ht="20.65" customHeight="1" x14ac:dyDescent="0.2">
      <c r="A34" s="31"/>
      <c r="B34" s="30" t="s">
        <v>37</v>
      </c>
      <c r="C34" s="39">
        <f t="shared" si="127"/>
        <v>7.0199574031710954</v>
      </c>
      <c r="D34" s="39">
        <f t="shared" si="127"/>
        <v>7.3185508300012136</v>
      </c>
      <c r="E34" s="39">
        <f t="shared" si="127"/>
        <v>-2.6666666666666727</v>
      </c>
      <c r="F34" s="39">
        <f t="shared" si="127"/>
        <v>0.26954177897573484</v>
      </c>
      <c r="G34" s="40">
        <f t="shared" si="127"/>
        <v>7.0176031250767545</v>
      </c>
      <c r="H34" s="39">
        <f t="shared" si="92"/>
        <v>8.1848492415844021</v>
      </c>
      <c r="I34" s="39">
        <f t="shared" si="92"/>
        <v>4.3598748943770582</v>
      </c>
      <c r="J34" s="39">
        <f t="shared" si="92"/>
        <v>-16.700336700336706</v>
      </c>
      <c r="K34" s="39">
        <f t="shared" si="92"/>
        <v>0.16550810989739428</v>
      </c>
      <c r="L34" s="40">
        <f t="shared" si="92"/>
        <v>7.2374082733480227</v>
      </c>
      <c r="M34" s="39">
        <f t="shared" si="127"/>
        <v>8.7845761420479072</v>
      </c>
      <c r="N34" s="39">
        <f t="shared" si="127"/>
        <v>9.8523421588594609</v>
      </c>
      <c r="O34" s="39">
        <f t="shared" si="127"/>
        <v>-1.3698630136986245</v>
      </c>
      <c r="P34" s="39">
        <f t="shared" si="127"/>
        <v>1.0928961748633892</v>
      </c>
      <c r="Q34" s="40">
        <f t="shared" si="127"/>
        <v>8.8001547563393743</v>
      </c>
      <c r="R34" s="39">
        <f t="shared" si="127"/>
        <v>12.953089749422041</v>
      </c>
      <c r="S34" s="39">
        <f t="shared" si="127"/>
        <v>19.002095546928</v>
      </c>
      <c r="T34" s="39">
        <f t="shared" si="127"/>
        <v>-4.739427800789886</v>
      </c>
      <c r="U34" s="39">
        <f t="shared" si="127"/>
        <v>-13.123888291673524</v>
      </c>
      <c r="V34" s="40">
        <f t="shared" si="127"/>
        <v>13.177770144693103</v>
      </c>
      <c r="W34" s="39">
        <f t="shared" si="127"/>
        <v>-20.073628647629029</v>
      </c>
      <c r="X34" s="39">
        <f t="shared" si="127"/>
        <v>-11.632136394097381</v>
      </c>
      <c r="Y34" s="39">
        <f t="shared" si="127"/>
        <v>-39.144658573287749</v>
      </c>
      <c r="Z34" s="39">
        <f t="shared" si="127"/>
        <v>-0.19322655752749274</v>
      </c>
      <c r="AA34" s="40">
        <f t="shared" si="127"/>
        <v>-19.935113782858458</v>
      </c>
      <c r="AB34" s="39">
        <f t="shared" si="127"/>
        <v>-43.654811827582471</v>
      </c>
      <c r="AC34" s="39">
        <f t="shared" si="127"/>
        <v>-15.533935516724407</v>
      </c>
      <c r="AD34" s="39">
        <f t="shared" si="127"/>
        <v>-39.796560089224663</v>
      </c>
      <c r="AE34" s="39">
        <f t="shared" si="127"/>
        <v>1.373880968127783</v>
      </c>
      <c r="AF34" s="40">
        <f t="shared" si="127"/>
        <v>-33.844842062561241</v>
      </c>
      <c r="AG34" s="39">
        <f t="shared" ref="AG34:AK35" si="132">((AG14/AG13)-1)*100</f>
        <v>-3.201614542212694</v>
      </c>
      <c r="AH34" s="39">
        <f t="shared" si="132"/>
        <v>9.9416564251358928</v>
      </c>
      <c r="AI34" s="39">
        <f t="shared" si="132"/>
        <v>-6.9977591259265175</v>
      </c>
      <c r="AJ34" s="39">
        <f t="shared" si="132"/>
        <v>-6.6480885076843581</v>
      </c>
      <c r="AK34" s="40">
        <f t="shared" si="132"/>
        <v>-2.2706615624434878</v>
      </c>
      <c r="AL34" s="39">
        <f t="shared" ref="AL34:AP35" si="133">IFERROR(((AL14/AL13)-1)*100, "-")</f>
        <v>1.0884809400781625</v>
      </c>
      <c r="AM34" s="39">
        <f t="shared" si="133"/>
        <v>-2.7569100707582894</v>
      </c>
      <c r="AN34" s="39">
        <f t="shared" si="133"/>
        <v>-14.41815414418155</v>
      </c>
      <c r="AO34" s="39">
        <f t="shared" si="133"/>
        <v>-0.10375400867760343</v>
      </c>
      <c r="AP34" s="40">
        <f t="shared" si="133"/>
        <v>0.20539158218144671</v>
      </c>
      <c r="AQ34" s="39">
        <f t="shared" ref="AQ34:AU35" si="134">IFERROR(((AQ14/AQ13)-1)*100," ")</f>
        <v>3.8318976413816319</v>
      </c>
      <c r="AR34" s="39">
        <f t="shared" si="134"/>
        <v>8.3291381942834697</v>
      </c>
      <c r="AS34" s="39">
        <f t="shared" si="134"/>
        <v>-3.4163642980231113</v>
      </c>
      <c r="AT34" s="39">
        <f t="shared" si="134"/>
        <v>-14.063089499331117</v>
      </c>
      <c r="AU34" s="40">
        <f t="shared" si="134"/>
        <v>4.0235378324208204</v>
      </c>
      <c r="AV34" s="39">
        <f t="shared" ref="AV34:BJ35" si="135">((AV14/AV13)-1)*100</f>
        <v>-26.527845962275642</v>
      </c>
      <c r="AW34" s="39">
        <f t="shared" si="135"/>
        <v>-19.557597162459928</v>
      </c>
      <c r="AX34" s="39">
        <f t="shared" si="135"/>
        <v>-38.29944549791675</v>
      </c>
      <c r="AY34" s="39">
        <f t="shared" si="135"/>
        <v>-1.2722187028515131</v>
      </c>
      <c r="AZ34" s="40">
        <f t="shared" si="135"/>
        <v>-26.41105484045605</v>
      </c>
      <c r="BA34" s="39">
        <f t="shared" si="135"/>
        <v>-48.204800560289428</v>
      </c>
      <c r="BB34" s="39">
        <f t="shared" si="135"/>
        <v>-23.109455089152597</v>
      </c>
      <c r="BC34" s="39">
        <f t="shared" si="135"/>
        <v>-38.960401201575003</v>
      </c>
      <c r="BD34" s="39">
        <f t="shared" si="135"/>
        <v>0.27794711982369602</v>
      </c>
      <c r="BE34" s="40">
        <f t="shared" si="135"/>
        <v>-39.195713383317468</v>
      </c>
      <c r="BF34" s="39">
        <f t="shared" si="135"/>
        <v>-11.018281367948134</v>
      </c>
      <c r="BG34" s="39">
        <f t="shared" si="135"/>
        <v>8.1303925361275731E-2</v>
      </c>
      <c r="BH34" s="39">
        <f t="shared" si="135"/>
        <v>-5.7060613360088279</v>
      </c>
      <c r="BI34" s="39">
        <f t="shared" si="135"/>
        <v>-7.6572983616553181</v>
      </c>
      <c r="BJ34" s="48">
        <f t="shared" si="135"/>
        <v>-10.175368172569454</v>
      </c>
    </row>
    <row r="35" spans="1:62" ht="20.65" customHeight="1" x14ac:dyDescent="0.2">
      <c r="A35" s="31"/>
      <c r="B35" s="30" t="s">
        <v>38</v>
      </c>
      <c r="C35" s="39">
        <f t="shared" si="127"/>
        <v>7.1444366149428173</v>
      </c>
      <c r="D35" s="39">
        <f t="shared" si="127"/>
        <v>8.7275601219374508</v>
      </c>
      <c r="E35" s="39">
        <f t="shared" si="127"/>
        <v>-1.3698630136986245</v>
      </c>
      <c r="F35" s="39">
        <f t="shared" si="127"/>
        <v>1.3440860215053752</v>
      </c>
      <c r="G35" s="40">
        <f t="shared" si="127"/>
        <v>7.1766984719133564</v>
      </c>
      <c r="H35" s="39">
        <f t="shared" si="92"/>
        <v>8.1986584829943929</v>
      </c>
      <c r="I35" s="39">
        <f t="shared" si="92"/>
        <v>5.47322291976855</v>
      </c>
      <c r="J35" s="39">
        <f t="shared" si="92"/>
        <v>-12.126111560226349</v>
      </c>
      <c r="K35" s="39">
        <f t="shared" si="92"/>
        <v>0.56179775280897903</v>
      </c>
      <c r="L35" s="40">
        <f t="shared" si="92"/>
        <v>7.5637840929127176</v>
      </c>
      <c r="M35" s="39">
        <f t="shared" si="127"/>
        <v>7.1220629255636547</v>
      </c>
      <c r="N35" s="39">
        <f t="shared" si="127"/>
        <v>8.0417149478563275</v>
      </c>
      <c r="O35" s="39">
        <f t="shared" si="127"/>
        <v>0</v>
      </c>
      <c r="P35" s="39">
        <f t="shared" si="127"/>
        <v>0.81081081081080253</v>
      </c>
      <c r="Q35" s="40">
        <f t="shared" si="127"/>
        <v>7.1371421798138934</v>
      </c>
      <c r="R35" s="39">
        <f t="shared" si="127"/>
        <v>23.669209180368078</v>
      </c>
      <c r="S35" s="39">
        <f t="shared" si="127"/>
        <v>15.079657997956474</v>
      </c>
      <c r="T35" s="39">
        <f t="shared" si="127"/>
        <v>6.5675185030023675</v>
      </c>
      <c r="U35" s="39">
        <f t="shared" si="127"/>
        <v>17.934950226109827</v>
      </c>
      <c r="V35" s="40">
        <f t="shared" si="127"/>
        <v>23.077737460655023</v>
      </c>
      <c r="W35" s="39">
        <f t="shared" si="127"/>
        <v>29.620532769192344</v>
      </c>
      <c r="X35" s="39">
        <f t="shared" si="127"/>
        <v>11.478198431331354</v>
      </c>
      <c r="Y35" s="39">
        <f t="shared" si="127"/>
        <v>-39.830228693091804</v>
      </c>
      <c r="Z35" s="39">
        <f t="shared" si="127"/>
        <v>1.2570569109143115</v>
      </c>
      <c r="AA35" s="40">
        <f t="shared" si="127"/>
        <v>20.507219379558816</v>
      </c>
      <c r="AB35" s="39">
        <f t="shared" si="127"/>
        <v>26.342171886752052</v>
      </c>
      <c r="AC35" s="39">
        <f t="shared" si="127"/>
        <v>10.366884080850891</v>
      </c>
      <c r="AD35" s="39">
        <f t="shared" si="127"/>
        <v>-41.140202984992847</v>
      </c>
      <c r="AE35" s="39">
        <f t="shared" si="127"/>
        <v>-2.8515936434099221</v>
      </c>
      <c r="AF35" s="40">
        <f t="shared" si="127"/>
        <v>9.8798592927383577</v>
      </c>
      <c r="AG35" s="39">
        <f t="shared" si="132"/>
        <v>30.985891642140984</v>
      </c>
      <c r="AH35" s="39">
        <f t="shared" si="132"/>
        <v>16.19902997107139</v>
      </c>
      <c r="AI35" s="39">
        <f t="shared" si="132"/>
        <v>1.9862797235034035</v>
      </c>
      <c r="AJ35" s="39">
        <f t="shared" si="132"/>
        <v>19.634717480292441</v>
      </c>
      <c r="AK35" s="40">
        <f t="shared" si="132"/>
        <v>29.643000285583444</v>
      </c>
      <c r="AL35" s="39">
        <f t="shared" si="133"/>
        <v>0.98392590540212765</v>
      </c>
      <c r="AM35" s="39">
        <f t="shared" si="133"/>
        <v>-2.9931115887445348</v>
      </c>
      <c r="AN35" s="39">
        <f t="shared" si="133"/>
        <v>-10.905640887451728</v>
      </c>
      <c r="AO35" s="39">
        <f t="shared" si="133"/>
        <v>-0.77191309271897879</v>
      </c>
      <c r="AP35" s="40">
        <f t="shared" si="133"/>
        <v>0.361165837834454</v>
      </c>
      <c r="AQ35" s="39">
        <f t="shared" si="134"/>
        <v>15.447001115262893</v>
      </c>
      <c r="AR35" s="39">
        <f t="shared" si="134"/>
        <v>6.514097868121449</v>
      </c>
      <c r="AS35" s="39">
        <f t="shared" si="134"/>
        <v>6.5675185030023897</v>
      </c>
      <c r="AT35" s="39">
        <f t="shared" si="134"/>
        <v>16.986411752441377</v>
      </c>
      <c r="AU35" s="40">
        <f t="shared" si="134"/>
        <v>14.87868255258029</v>
      </c>
      <c r="AV35" s="39">
        <f t="shared" si="135"/>
        <v>21.002648034571791</v>
      </c>
      <c r="AW35" s="39">
        <f t="shared" si="135"/>
        <v>3.1807006072918975</v>
      </c>
      <c r="AX35" s="39">
        <f t="shared" si="135"/>
        <v>-39.830228693091804</v>
      </c>
      <c r="AY35" s="39">
        <f t="shared" si="135"/>
        <v>0.44265698937879794</v>
      </c>
      <c r="AZ35" s="40">
        <f t="shared" si="135"/>
        <v>12.479404366886326</v>
      </c>
      <c r="BA35" s="39">
        <f t="shared" si="135"/>
        <v>17.942250584311424</v>
      </c>
      <c r="BB35" s="39">
        <f t="shared" si="135"/>
        <v>2.1521031336060759</v>
      </c>
      <c r="BC35" s="39">
        <f t="shared" si="135"/>
        <v>-41.140202984992854</v>
      </c>
      <c r="BD35" s="39">
        <f t="shared" si="135"/>
        <v>-3.63294811812781</v>
      </c>
      <c r="BE35" s="40">
        <f t="shared" si="135"/>
        <v>2.5600058552254445</v>
      </c>
      <c r="BF35" s="39">
        <f t="shared" si="135"/>
        <v>22.277230352779597</v>
      </c>
      <c r="BG35" s="39">
        <f t="shared" si="135"/>
        <v>7.5501532229028001</v>
      </c>
      <c r="BH35" s="39">
        <f t="shared" si="135"/>
        <v>1.9862797235034035</v>
      </c>
      <c r="BI35" s="39">
        <f t="shared" si="135"/>
        <v>18.672507956322271</v>
      </c>
      <c r="BJ35" s="48">
        <f t="shared" si="135"/>
        <v>21.00658804954567</v>
      </c>
    </row>
    <row r="36" spans="1:62" ht="20.65" customHeight="1" x14ac:dyDescent="0.2">
      <c r="A36" s="31"/>
      <c r="B36" s="30" t="s">
        <v>39</v>
      </c>
      <c r="C36" s="39">
        <f t="shared" ref="C36:G36" si="136">((C16/C15)-1)*100</f>
        <v>6.5541200588874693</v>
      </c>
      <c r="D36" s="39">
        <f t="shared" si="136"/>
        <v>6.1370716510903423</v>
      </c>
      <c r="E36" s="39">
        <f t="shared" si="136"/>
        <v>8.333333333333325</v>
      </c>
      <c r="F36" s="39">
        <f t="shared" si="136"/>
        <v>-0.53050397877983935</v>
      </c>
      <c r="G36" s="40">
        <f t="shared" si="136"/>
        <v>6.5365584603356286</v>
      </c>
      <c r="H36" s="39">
        <f t="shared" ref="H36:L36" si="137">IFERROR(((H16/H15)-1)*100," ")</f>
        <v>7.8092286461418192</v>
      </c>
      <c r="I36" s="39">
        <f t="shared" si="137"/>
        <v>5.1277200309977067</v>
      </c>
      <c r="J36" s="39">
        <f t="shared" si="137"/>
        <v>57.58017955143864</v>
      </c>
      <c r="K36" s="39">
        <f t="shared" si="137"/>
        <v>-0.47102639938657598</v>
      </c>
      <c r="L36" s="40">
        <f t="shared" si="137"/>
        <v>8.1051125982853467</v>
      </c>
      <c r="M36" s="39">
        <f t="shared" ref="M36:AK36" si="138">((M16/M15)-1)*100</f>
        <v>7.1022468843809694</v>
      </c>
      <c r="N36" s="39">
        <f t="shared" si="138"/>
        <v>8.0115830115830011</v>
      </c>
      <c r="O36" s="39">
        <f t="shared" si="138"/>
        <v>5.555555555555558</v>
      </c>
      <c r="P36" s="39">
        <f t="shared" si="138"/>
        <v>-0.53619302949060588</v>
      </c>
      <c r="Q36" s="40">
        <f t="shared" si="138"/>
        <v>7.1175095769544727</v>
      </c>
      <c r="R36" s="39">
        <f t="shared" si="138"/>
        <v>-2.0911944584549924</v>
      </c>
      <c r="S36" s="39">
        <f t="shared" si="138"/>
        <v>-4.1902776854829016</v>
      </c>
      <c r="T36" s="39">
        <f t="shared" si="138"/>
        <v>113.99775064310913</v>
      </c>
      <c r="U36" s="39">
        <f t="shared" si="138"/>
        <v>-5.9300592659342062</v>
      </c>
      <c r="V36" s="40">
        <f t="shared" si="138"/>
        <v>-1.9166990165589648</v>
      </c>
      <c r="W36" s="39">
        <f t="shared" si="138"/>
        <v>27.07989409006677</v>
      </c>
      <c r="X36" s="39">
        <f t="shared" si="138"/>
        <v>16.304017767893697</v>
      </c>
      <c r="Y36" s="39">
        <f t="shared" si="138"/>
        <v>28.39433398782003</v>
      </c>
      <c r="Z36" s="39">
        <f t="shared" si="138"/>
        <v>-5.8840511224669934</v>
      </c>
      <c r="AA36" s="40">
        <f t="shared" si="138"/>
        <v>24.660371139246728</v>
      </c>
      <c r="AB36" s="39">
        <f t="shared" si="138"/>
        <v>85.101615944198983</v>
      </c>
      <c r="AC36" s="39">
        <f t="shared" si="138"/>
        <v>20.95527017462906</v>
      </c>
      <c r="AD36" s="39">
        <f t="shared" si="138"/>
        <v>23.654299397453514</v>
      </c>
      <c r="AE36" s="39">
        <f t="shared" si="138"/>
        <v>-4.5495962450584626</v>
      </c>
      <c r="AF36" s="40">
        <f t="shared" si="138"/>
        <v>53.525527987542645</v>
      </c>
      <c r="AG36" s="39">
        <f t="shared" si="138"/>
        <v>3.7719220564196965</v>
      </c>
      <c r="AH36" s="39">
        <f t="shared" si="138"/>
        <v>-2.4626760050338703</v>
      </c>
      <c r="AI36" s="39">
        <f t="shared" si="138"/>
        <v>115.72032358176685</v>
      </c>
      <c r="AJ36" s="39">
        <f t="shared" si="138"/>
        <v>-10.731054988812483</v>
      </c>
      <c r="AK36" s="40">
        <f t="shared" si="138"/>
        <v>3.6292113580142171</v>
      </c>
      <c r="AL36" s="39">
        <f t="shared" ref="AL36:AP36" si="139">IFERROR(((AL16/AL15)-1)*100, "-")</f>
        <v>1.1779071391708973</v>
      </c>
      <c r="AM36" s="39">
        <f t="shared" si="139"/>
        <v>-0.95098875858449228</v>
      </c>
      <c r="AN36" s="39">
        <f t="shared" si="139"/>
        <v>45.458627278251051</v>
      </c>
      <c r="AO36" s="39">
        <f t="shared" si="139"/>
        <v>5.979479315003644E-2</v>
      </c>
      <c r="AP36" s="40">
        <f t="shared" si="139"/>
        <v>1.4723153822673085</v>
      </c>
      <c r="AQ36" s="39">
        <f t="shared" ref="AQ36:AU36" si="140">IFERROR(((AQ16/AQ15)-1)*100," ")</f>
        <v>-8.5837987626538705</v>
      </c>
      <c r="AR36" s="39">
        <f t="shared" si="140"/>
        <v>-11.296807580125389</v>
      </c>
      <c r="AS36" s="39">
        <f t="shared" si="140"/>
        <v>102.73471113557706</v>
      </c>
      <c r="AT36" s="39">
        <f t="shared" si="140"/>
        <v>-5.4229436824621775</v>
      </c>
      <c r="AU36" s="40">
        <f t="shared" si="140"/>
        <v>-8.4339232952602821</v>
      </c>
      <c r="AV36" s="39">
        <f t="shared" ref="AV36:BJ36" si="141">((AV16/AV15)-1)*100</f>
        <v>18.652874040310373</v>
      </c>
      <c r="AW36" s="39">
        <f t="shared" si="141"/>
        <v>7.6773569325628843</v>
      </c>
      <c r="AX36" s="39">
        <f t="shared" si="141"/>
        <v>21.636737462145295</v>
      </c>
      <c r="AY36" s="39">
        <f t="shared" si="141"/>
        <v>-5.3766875166581958</v>
      </c>
      <c r="AZ36" s="40">
        <f t="shared" si="141"/>
        <v>16.377211934421677</v>
      </c>
      <c r="BA36" s="39">
        <f t="shared" si="141"/>
        <v>72.8270146788049</v>
      </c>
      <c r="BB36" s="39">
        <f t="shared" si="141"/>
        <v>11.983610277851398</v>
      </c>
      <c r="BC36" s="39">
        <f t="shared" si="141"/>
        <v>17.146178376534937</v>
      </c>
      <c r="BD36" s="39">
        <f t="shared" si="141"/>
        <v>-4.0350388124172909</v>
      </c>
      <c r="BE36" s="40">
        <f t="shared" si="141"/>
        <v>43.324400085354966</v>
      </c>
      <c r="BF36" s="39">
        <f t="shared" si="141"/>
        <v>-3.1094817567706601</v>
      </c>
      <c r="BG36" s="39">
        <f t="shared" si="141"/>
        <v>-9.6973479367426947</v>
      </c>
      <c r="BH36" s="39">
        <f t="shared" si="141"/>
        <v>104.36662234062122</v>
      </c>
      <c r="BI36" s="39">
        <f t="shared" si="141"/>
        <v>-10.249820783900443</v>
      </c>
      <c r="BJ36" s="48">
        <f t="shared" si="141"/>
        <v>-3.2565154219107773</v>
      </c>
    </row>
    <row r="37" spans="1:62" ht="20.65" customHeight="1" x14ac:dyDescent="0.2">
      <c r="A37" s="31"/>
      <c r="B37" s="30" t="s">
        <v>40</v>
      </c>
      <c r="C37" s="39">
        <f t="shared" ref="C37:G40" si="142">((C17/C16)-1)*100</f>
        <v>7.6007881763221707</v>
      </c>
      <c r="D37" s="39">
        <f t="shared" si="142"/>
        <v>4.6570785637413126</v>
      </c>
      <c r="E37" s="39">
        <f t="shared" si="142"/>
        <v>2.5641025641025772</v>
      </c>
      <c r="F37" s="39">
        <f t="shared" si="142"/>
        <v>0.53333333333334121</v>
      </c>
      <c r="G37" s="40">
        <f t="shared" si="142"/>
        <v>7.5175233791659579</v>
      </c>
      <c r="H37" s="39">
        <f t="shared" ref="H37:L40" si="143">IFERROR(((H17/H16)-1)*100," ")</f>
        <v>9.438021674674534</v>
      </c>
      <c r="I37" s="39">
        <f t="shared" si="143"/>
        <v>4.0882081168909679</v>
      </c>
      <c r="J37" s="39">
        <f t="shared" si="143"/>
        <v>1.9970205741434155</v>
      </c>
      <c r="K37" s="39">
        <f t="shared" si="143"/>
        <v>-2.2011886418660254E-2</v>
      </c>
      <c r="L37" s="40">
        <f t="shared" si="143"/>
        <v>8.7137216271703224</v>
      </c>
      <c r="M37" s="39">
        <f t="shared" ref="M37:AK40" si="144">((M17/M16)-1)*100</f>
        <v>8.1322327210956438</v>
      </c>
      <c r="N37" s="39">
        <f t="shared" si="144"/>
        <v>5.4115777976367685</v>
      </c>
      <c r="O37" s="39">
        <f t="shared" si="144"/>
        <v>9.2105263157894903</v>
      </c>
      <c r="P37" s="39">
        <f t="shared" si="144"/>
        <v>0.80862533692722671</v>
      </c>
      <c r="Q37" s="40">
        <f t="shared" si="144"/>
        <v>8.0546790677497491</v>
      </c>
      <c r="R37" s="39">
        <f t="shared" si="144"/>
        <v>-4.7850974197073404</v>
      </c>
      <c r="S37" s="39">
        <f t="shared" si="144"/>
        <v>-14.385837933211853</v>
      </c>
      <c r="T37" s="39">
        <f t="shared" si="144"/>
        <v>10.651413078937932</v>
      </c>
      <c r="U37" s="39">
        <f t="shared" si="144"/>
        <v>-5.3995485024886047</v>
      </c>
      <c r="V37" s="40">
        <f t="shared" si="144"/>
        <v>-5.2382936618198261</v>
      </c>
      <c r="W37" s="39">
        <f t="shared" si="144"/>
        <v>-2.315789134241697</v>
      </c>
      <c r="X37" s="39">
        <f t="shared" si="144"/>
        <v>4.5076651444489801</v>
      </c>
      <c r="Y37" s="39">
        <f t="shared" si="144"/>
        <v>12.356906842741267</v>
      </c>
      <c r="Z37" s="39">
        <f t="shared" si="144"/>
        <v>-1.038544649451556</v>
      </c>
      <c r="AA37" s="40">
        <f t="shared" si="144"/>
        <v>-0.43675557593653158</v>
      </c>
      <c r="AB37" s="39">
        <f t="shared" si="144"/>
        <v>-3.1171196236572496</v>
      </c>
      <c r="AC37" s="39">
        <f t="shared" si="144"/>
        <v>7.1181765795979457</v>
      </c>
      <c r="AD37" s="39">
        <f t="shared" si="144"/>
        <v>12.622241377352994</v>
      </c>
      <c r="AE37" s="39">
        <f t="shared" si="144"/>
        <v>-1.5758517367661873</v>
      </c>
      <c r="AF37" s="40">
        <f t="shared" si="144"/>
        <v>1.1361558528211857</v>
      </c>
      <c r="AG37" s="39">
        <f t="shared" si="144"/>
        <v>-1.7415987804295763</v>
      </c>
      <c r="AH37" s="39">
        <f t="shared" si="144"/>
        <v>-8.5539661189833804</v>
      </c>
      <c r="AI37" s="39">
        <f t="shared" si="144"/>
        <v>9.5548693489209349</v>
      </c>
      <c r="AJ37" s="39">
        <f t="shared" si="144"/>
        <v>1.0482004845573378</v>
      </c>
      <c r="AK37" s="40">
        <f t="shared" si="144"/>
        <v>-2.134576868182636</v>
      </c>
      <c r="AL37" s="39">
        <f t="shared" ref="AL37:AP40" si="145">IFERROR(((AL17/AL16)-1)*100, "-")</f>
        <v>1.7074535693379245</v>
      </c>
      <c r="AM37" s="39">
        <f t="shared" si="145"/>
        <v>-0.54355658944165164</v>
      </c>
      <c r="AN37" s="39">
        <f t="shared" si="145"/>
        <v>-0.55290494021015268</v>
      </c>
      <c r="AO37" s="39">
        <f t="shared" si="145"/>
        <v>-0.55239909126524323</v>
      </c>
      <c r="AP37" s="40">
        <f t="shared" si="145"/>
        <v>1.1125611997087281</v>
      </c>
      <c r="AQ37" s="39">
        <f t="shared" ref="AQ37:AU40" si="146">IFERROR(((AQ17/AQ16)-1)*100," ")</f>
        <v>-11.945864628653812</v>
      </c>
      <c r="AR37" s="39">
        <f t="shared" si="146"/>
        <v>-18.781063849413759</v>
      </c>
      <c r="AS37" s="39">
        <f t="shared" si="146"/>
        <v>1.3193661927624056</v>
      </c>
      <c r="AT37" s="39">
        <f t="shared" si="146"/>
        <v>-6.1583756535381395</v>
      </c>
      <c r="AU37" s="40">
        <f t="shared" si="146"/>
        <v>-12.30207969174103</v>
      </c>
      <c r="AV37" s="39">
        <f t="shared" ref="AV37:BJ40" si="147">((AV17/AV16)-1)*100</f>
        <v>-9.662264056163373</v>
      </c>
      <c r="AW37" s="39">
        <f t="shared" si="147"/>
        <v>-0.85750794369386929</v>
      </c>
      <c r="AX37" s="39">
        <f t="shared" si="147"/>
        <v>2.8810231331124703</v>
      </c>
      <c r="AY37" s="39">
        <f t="shared" si="147"/>
        <v>-1.8323531148302874</v>
      </c>
      <c r="AZ37" s="40">
        <f t="shared" si="147"/>
        <v>-7.8584608431090608</v>
      </c>
      <c r="BA37" s="39">
        <f t="shared" si="147"/>
        <v>-10.403329388165172</v>
      </c>
      <c r="BB37" s="39">
        <f t="shared" si="147"/>
        <v>1.618986090159269</v>
      </c>
      <c r="BC37" s="39">
        <f t="shared" si="147"/>
        <v>3.1239800563714226</v>
      </c>
      <c r="BD37" s="39">
        <f t="shared" si="147"/>
        <v>-2.3653502522466674</v>
      </c>
      <c r="BE37" s="40">
        <f t="shared" si="147"/>
        <v>-6.4027983559977963</v>
      </c>
      <c r="BF37" s="39">
        <f t="shared" si="147"/>
        <v>-9.1312564746468095</v>
      </c>
      <c r="BG37" s="39">
        <f t="shared" si="147"/>
        <v>-13.248586358730364</v>
      </c>
      <c r="BH37" s="39">
        <f t="shared" si="147"/>
        <v>0.31530205443364157</v>
      </c>
      <c r="BI37" s="39">
        <f t="shared" si="147"/>
        <v>0.2376534218469839</v>
      </c>
      <c r="BJ37" s="48">
        <f t="shared" si="147"/>
        <v>-9.4297220850045331</v>
      </c>
    </row>
    <row r="38" spans="1:62" ht="20.65" customHeight="1" x14ac:dyDescent="0.2">
      <c r="A38" s="31"/>
      <c r="B38" s="30" t="s">
        <v>41</v>
      </c>
      <c r="C38" s="39">
        <f t="shared" si="142"/>
        <v>8.2223902269263469</v>
      </c>
      <c r="D38" s="39">
        <f t="shared" si="142"/>
        <v>3.8795924090866629</v>
      </c>
      <c r="E38" s="39">
        <f t="shared" si="142"/>
        <v>1.2499999999999956</v>
      </c>
      <c r="F38" s="39">
        <f t="shared" si="142"/>
        <v>-1.3262599469496039</v>
      </c>
      <c r="G38" s="40">
        <f t="shared" si="142"/>
        <v>8.1040838318034538</v>
      </c>
      <c r="H38" s="39">
        <f t="shared" si="143"/>
        <v>10.070523473085281</v>
      </c>
      <c r="I38" s="39">
        <f t="shared" si="143"/>
        <v>2.9258626307494984</v>
      </c>
      <c r="J38" s="39">
        <f t="shared" si="143"/>
        <v>0.9789602494769678</v>
      </c>
      <c r="K38" s="39">
        <f t="shared" si="143"/>
        <v>-1.3540290620871809</v>
      </c>
      <c r="L38" s="40">
        <f t="shared" si="143"/>
        <v>9.1673094137115108</v>
      </c>
      <c r="M38" s="39">
        <f t="shared" si="144"/>
        <v>7.2125852051674322</v>
      </c>
      <c r="N38" s="39">
        <f t="shared" si="144"/>
        <v>3.2686510926902779</v>
      </c>
      <c r="O38" s="39">
        <f t="shared" si="144"/>
        <v>0</v>
      </c>
      <c r="P38" s="39">
        <f t="shared" si="144"/>
        <v>-0.53475935828877219</v>
      </c>
      <c r="Q38" s="40">
        <f t="shared" si="144"/>
        <v>7.1041790131717741</v>
      </c>
      <c r="R38" s="39">
        <f t="shared" si="144"/>
        <v>20.690131240920408</v>
      </c>
      <c r="S38" s="39">
        <f t="shared" si="144"/>
        <v>21.053289564526722</v>
      </c>
      <c r="T38" s="39">
        <f t="shared" si="144"/>
        <v>-37.506581107969481</v>
      </c>
      <c r="U38" s="39">
        <f t="shared" si="144"/>
        <v>-5.3579331612619967</v>
      </c>
      <c r="V38" s="40">
        <f t="shared" si="144"/>
        <v>20.275636473002301</v>
      </c>
      <c r="W38" s="39">
        <f t="shared" si="144"/>
        <v>-18.243573774010578</v>
      </c>
      <c r="X38" s="39">
        <f t="shared" si="144"/>
        <v>-10.740248682479525</v>
      </c>
      <c r="Y38" s="39">
        <f t="shared" si="144"/>
        <v>-3.1954830323507322</v>
      </c>
      <c r="Z38" s="39">
        <f t="shared" si="144"/>
        <v>-3.8312786311259006</v>
      </c>
      <c r="AA38" s="40">
        <f t="shared" si="144"/>
        <v>-16.023683339758598</v>
      </c>
      <c r="AB38" s="39">
        <f t="shared" si="144"/>
        <v>-43.131135652083522</v>
      </c>
      <c r="AC38" s="39">
        <f t="shared" si="144"/>
        <v>-13.967772619493413</v>
      </c>
      <c r="AD38" s="39">
        <f t="shared" si="144"/>
        <v>-0.11591395849618324</v>
      </c>
      <c r="AE38" s="39">
        <f t="shared" si="144"/>
        <v>-1.9595908953078611</v>
      </c>
      <c r="AF38" s="40">
        <f t="shared" si="144"/>
        <v>-30.061970017052541</v>
      </c>
      <c r="AG38" s="39">
        <f t="shared" si="144"/>
        <v>-0.66013042666434041</v>
      </c>
      <c r="AH38" s="39">
        <f t="shared" si="144"/>
        <v>8.176199196075018</v>
      </c>
      <c r="AI38" s="39">
        <f t="shared" si="144"/>
        <v>-36.627501163331786</v>
      </c>
      <c r="AJ38" s="39">
        <f t="shared" si="144"/>
        <v>-10.911605641734923</v>
      </c>
      <c r="AK38" s="40">
        <f t="shared" si="144"/>
        <v>-0.36414412412391073</v>
      </c>
      <c r="AL38" s="39">
        <f t="shared" si="145"/>
        <v>1.7077180075986798</v>
      </c>
      <c r="AM38" s="39">
        <f t="shared" si="145"/>
        <v>-0.91811082063288918</v>
      </c>
      <c r="AN38" s="39">
        <f t="shared" si="145"/>
        <v>-0.26769358076348393</v>
      </c>
      <c r="AO38" s="39">
        <f t="shared" si="145"/>
        <v>-2.8142355932436747E-2</v>
      </c>
      <c r="AP38" s="40">
        <f t="shared" si="145"/>
        <v>0.98352027437029754</v>
      </c>
      <c r="AQ38" s="39">
        <f t="shared" si="146"/>
        <v>12.570861909505936</v>
      </c>
      <c r="AR38" s="39">
        <f t="shared" si="146"/>
        <v>17.221720516009832</v>
      </c>
      <c r="AS38" s="39">
        <f t="shared" si="146"/>
        <v>-37.506581107969474</v>
      </c>
      <c r="AT38" s="39">
        <f t="shared" si="146"/>
        <v>-4.8491048449247014</v>
      </c>
      <c r="AU38" s="40">
        <f t="shared" si="146"/>
        <v>12.29779975084886</v>
      </c>
      <c r="AV38" s="39">
        <f t="shared" si="147"/>
        <v>-23.743629472662953</v>
      </c>
      <c r="AW38" s="39">
        <f t="shared" si="147"/>
        <v>-13.565491198869173</v>
      </c>
      <c r="AX38" s="39">
        <f t="shared" si="147"/>
        <v>-3.1954830323507322</v>
      </c>
      <c r="AY38" s="39">
        <f t="shared" si="147"/>
        <v>-3.3142424947340987</v>
      </c>
      <c r="AZ38" s="40">
        <f t="shared" si="147"/>
        <v>-21.593800135554076</v>
      </c>
      <c r="BA38" s="39">
        <f t="shared" si="147"/>
        <v>-46.956913463947025</v>
      </c>
      <c r="BB38" s="39">
        <f t="shared" si="147"/>
        <v>-16.690857806124438</v>
      </c>
      <c r="BC38" s="39">
        <f t="shared" si="147"/>
        <v>-0.11591395849618324</v>
      </c>
      <c r="BD38" s="39">
        <f t="shared" si="147"/>
        <v>-1.4324919216267107</v>
      </c>
      <c r="BE38" s="40">
        <f t="shared" si="147"/>
        <v>-34.700932655161452</v>
      </c>
      <c r="BF38" s="39">
        <f t="shared" si="147"/>
        <v>-7.3430890755653007</v>
      </c>
      <c r="BG38" s="39">
        <f t="shared" si="147"/>
        <v>4.7522147829547112</v>
      </c>
      <c r="BH38" s="39">
        <f t="shared" si="147"/>
        <v>-36.6275011633318</v>
      </c>
      <c r="BI38" s="39">
        <f t="shared" si="147"/>
        <v>-10.432635779593703</v>
      </c>
      <c r="BJ38" s="48">
        <f t="shared" si="147"/>
        <v>-6.9729521351143848</v>
      </c>
    </row>
    <row r="39" spans="1:62" ht="20.65" customHeight="1" x14ac:dyDescent="0.2">
      <c r="A39" s="31"/>
      <c r="B39" s="30" t="s">
        <v>42</v>
      </c>
      <c r="C39" s="39">
        <f t="shared" si="142"/>
        <v>7.1029065409368597</v>
      </c>
      <c r="D39" s="39">
        <f t="shared" si="142"/>
        <v>4.9226061915046859</v>
      </c>
      <c r="E39" s="39">
        <f t="shared" si="142"/>
        <v>3.7037037037036979</v>
      </c>
      <c r="F39" s="39">
        <f t="shared" si="142"/>
        <v>1.8817204301075252</v>
      </c>
      <c r="G39" s="40">
        <f t="shared" si="142"/>
        <v>7.0457253194199154</v>
      </c>
      <c r="H39" s="39">
        <f t="shared" si="143"/>
        <v>9.6865245024199798</v>
      </c>
      <c r="I39" s="39">
        <f t="shared" si="143"/>
        <v>3.156031347111754</v>
      </c>
      <c r="J39" s="39">
        <f t="shared" si="143"/>
        <v>0.34009616512256091</v>
      </c>
      <c r="K39" s="39">
        <f t="shared" si="143"/>
        <v>0.92623591117062531</v>
      </c>
      <c r="L39" s="40">
        <f t="shared" si="143"/>
        <v>8.9003184097685484</v>
      </c>
      <c r="M39" s="39">
        <f t="shared" si="144"/>
        <v>7.136037803669093</v>
      </c>
      <c r="N39" s="39">
        <f t="shared" si="144"/>
        <v>3.6121499589528483</v>
      </c>
      <c r="O39" s="39">
        <f t="shared" si="144"/>
        <v>1.2048192771084265</v>
      </c>
      <c r="P39" s="39">
        <f t="shared" si="144"/>
        <v>1.3440860215053752</v>
      </c>
      <c r="Q39" s="40">
        <f t="shared" si="144"/>
        <v>7.0439378760868365</v>
      </c>
      <c r="R39" s="39">
        <f t="shared" si="144"/>
        <v>23.273370465462296</v>
      </c>
      <c r="S39" s="39">
        <f t="shared" si="144"/>
        <v>18.515493224251411</v>
      </c>
      <c r="T39" s="39">
        <f t="shared" si="144"/>
        <v>114.80247287544141</v>
      </c>
      <c r="U39" s="39">
        <f t="shared" si="144"/>
        <v>8.1359330809403385</v>
      </c>
      <c r="V39" s="40">
        <f t="shared" si="144"/>
        <v>23.3244982168777</v>
      </c>
      <c r="W39" s="39">
        <f t="shared" si="144"/>
        <v>12.767207086056963</v>
      </c>
      <c r="X39" s="39">
        <f t="shared" si="144"/>
        <v>2.3788086331133496</v>
      </c>
      <c r="Y39" s="39">
        <f t="shared" si="144"/>
        <v>-4.1095094968010004</v>
      </c>
      <c r="Z39" s="39">
        <f t="shared" si="144"/>
        <v>6.6742771948841373</v>
      </c>
      <c r="AA39" s="40">
        <f t="shared" si="144"/>
        <v>9.6618093688276332</v>
      </c>
      <c r="AB39" s="39">
        <f t="shared" si="144"/>
        <v>-10.897123528115028</v>
      </c>
      <c r="AC39" s="39">
        <f t="shared" si="144"/>
        <v>-0.61794679076837555</v>
      </c>
      <c r="AD39" s="39">
        <f t="shared" si="144"/>
        <v>-10.876589665903325</v>
      </c>
      <c r="AE39" s="39">
        <f t="shared" si="144"/>
        <v>6.8351484916358229</v>
      </c>
      <c r="AF39" s="40">
        <f t="shared" si="144"/>
        <v>-6.4770410242069971</v>
      </c>
      <c r="AG39" s="39">
        <f t="shared" si="144"/>
        <v>22.33841538815593</v>
      </c>
      <c r="AH39" s="39">
        <f t="shared" si="144"/>
        <v>16.347343780585778</v>
      </c>
      <c r="AI39" s="39">
        <f t="shared" si="144"/>
        <v>111.68005849363341</v>
      </c>
      <c r="AJ39" s="39">
        <f t="shared" si="144"/>
        <v>6.0045738509594049</v>
      </c>
      <c r="AK39" s="40">
        <f t="shared" si="144"/>
        <v>22.298553926921592</v>
      </c>
      <c r="AL39" s="39">
        <f t="shared" si="145"/>
        <v>2.4122762350017313</v>
      </c>
      <c r="AM39" s="39">
        <f t="shared" si="145"/>
        <v>-1.6836932559305406</v>
      </c>
      <c r="AN39" s="39">
        <f t="shared" si="145"/>
        <v>-3.2434786979175567</v>
      </c>
      <c r="AO39" s="39">
        <f t="shared" si="145"/>
        <v>-0.93783704761090103</v>
      </c>
      <c r="AP39" s="40">
        <f t="shared" si="145"/>
        <v>1.7325241945108871</v>
      </c>
      <c r="AQ39" s="39">
        <f t="shared" si="146"/>
        <v>15.062469167812109</v>
      </c>
      <c r="AR39" s="39">
        <f t="shared" si="146"/>
        <v>14.383779577204692</v>
      </c>
      <c r="AS39" s="39">
        <f t="shared" si="146"/>
        <v>112.24530057930524</v>
      </c>
      <c r="AT39" s="39">
        <f t="shared" si="146"/>
        <v>6.7017695122276066</v>
      </c>
      <c r="AU39" s="40">
        <f t="shared" si="146"/>
        <v>15.209231521019984</v>
      </c>
      <c r="AV39" s="39">
        <f t="shared" si="147"/>
        <v>5.2560925322879593</v>
      </c>
      <c r="AW39" s="39">
        <f t="shared" si="147"/>
        <v>-1.1903443045319428</v>
      </c>
      <c r="AX39" s="39">
        <f t="shared" si="147"/>
        <v>-5.2510629551724364</v>
      </c>
      <c r="AY39" s="39">
        <f t="shared" si="147"/>
        <v>5.2594989827503991</v>
      </c>
      <c r="AZ39" s="40">
        <f t="shared" si="147"/>
        <v>2.4456046224413219</v>
      </c>
      <c r="BA39" s="39">
        <f t="shared" si="147"/>
        <v>-16.832021886818872</v>
      </c>
      <c r="BB39" s="39">
        <f t="shared" si="147"/>
        <v>-4.0826261701904842</v>
      </c>
      <c r="BC39" s="39">
        <f t="shared" si="147"/>
        <v>-11.937582646071132</v>
      </c>
      <c r="BD39" s="39">
        <f t="shared" si="147"/>
        <v>5.4182367079271376</v>
      </c>
      <c r="BE39" s="40">
        <f t="shared" si="147"/>
        <v>-12.631242056832404</v>
      </c>
      <c r="BF39" s="39">
        <f t="shared" si="147"/>
        <v>14.189788885366262</v>
      </c>
      <c r="BG39" s="39">
        <f t="shared" si="147"/>
        <v>12.291216644648451</v>
      </c>
      <c r="BH39" s="39">
        <f t="shared" si="147"/>
        <v>109.16005779728061</v>
      </c>
      <c r="BI39" s="39">
        <f t="shared" si="147"/>
        <v>4.5986776460394951</v>
      </c>
      <c r="BJ39" s="48">
        <f t="shared" si="147"/>
        <v>14.250798647274543</v>
      </c>
    </row>
    <row r="40" spans="1:62" ht="20.65" customHeight="1" x14ac:dyDescent="0.2">
      <c r="A40" s="31"/>
      <c r="B40" s="30" t="s">
        <v>43</v>
      </c>
      <c r="C40" s="39">
        <f t="shared" si="142"/>
        <v>6.5206587954661277</v>
      </c>
      <c r="D40" s="39">
        <f t="shared" si="142"/>
        <v>3.902564542413578</v>
      </c>
      <c r="E40" s="39">
        <f t="shared" si="142"/>
        <v>1.1904761904761862</v>
      </c>
      <c r="F40" s="39">
        <f t="shared" si="142"/>
        <v>2.1108179419525142</v>
      </c>
      <c r="G40" s="40">
        <f t="shared" si="142"/>
        <v>6.4547210057689375</v>
      </c>
      <c r="H40" s="39">
        <f t="shared" si="143"/>
        <v>9.1104576566188644</v>
      </c>
      <c r="I40" s="39">
        <f t="shared" si="143"/>
        <v>3.5868176466167245</v>
      </c>
      <c r="J40" s="39">
        <f t="shared" si="143"/>
        <v>-0.37011064360292778</v>
      </c>
      <c r="K40" s="39">
        <f t="shared" si="143"/>
        <v>1.2052189296771321</v>
      </c>
      <c r="L40" s="40">
        <f t="shared" si="143"/>
        <v>8.4602502001371427</v>
      </c>
      <c r="M40" s="39">
        <f t="shared" si="144"/>
        <v>3.0710414743392533</v>
      </c>
      <c r="N40" s="39">
        <f t="shared" si="144"/>
        <v>-1.2413064530328421</v>
      </c>
      <c r="O40" s="39">
        <f t="shared" si="144"/>
        <v>-5.9523809523809534</v>
      </c>
      <c r="P40" s="39">
        <f t="shared" si="144"/>
        <v>-4.244031830238737</v>
      </c>
      <c r="Q40" s="40">
        <f t="shared" si="144"/>
        <v>2.9616151005060987</v>
      </c>
      <c r="R40" s="39">
        <f t="shared" si="144"/>
        <v>-0.23013092631533061</v>
      </c>
      <c r="S40" s="39">
        <f t="shared" si="144"/>
        <v>74.922352426943363</v>
      </c>
      <c r="T40" s="39">
        <f t="shared" si="144"/>
        <v>-14.423639667589194</v>
      </c>
      <c r="U40" s="39">
        <f t="shared" si="144"/>
        <v>29.312659138713613</v>
      </c>
      <c r="V40" s="40">
        <f t="shared" si="144"/>
        <v>3.4138465352512526</v>
      </c>
      <c r="W40" s="39">
        <f t="shared" si="144"/>
        <v>32.576209726557195</v>
      </c>
      <c r="X40" s="39">
        <f t="shared" si="144"/>
        <v>8.5218026218849552</v>
      </c>
      <c r="Y40" s="39">
        <f t="shared" si="144"/>
        <v>3.0724139098659675</v>
      </c>
      <c r="Z40" s="39">
        <f t="shared" si="144"/>
        <v>-2.2394748480009774</v>
      </c>
      <c r="AA40" s="40">
        <f t="shared" si="144"/>
        <v>26.262664802939419</v>
      </c>
      <c r="AB40" s="39">
        <f t="shared" si="144"/>
        <v>101.02112446033034</v>
      </c>
      <c r="AC40" s="39">
        <f t="shared" si="144"/>
        <v>11.149468102757631</v>
      </c>
      <c r="AD40" s="39">
        <f t="shared" si="144"/>
        <v>5.4180788839477856</v>
      </c>
      <c r="AE40" s="39">
        <f t="shared" si="144"/>
        <v>-2.2015589106437861</v>
      </c>
      <c r="AF40" s="40">
        <f t="shared" si="144"/>
        <v>51.359975283955663</v>
      </c>
      <c r="AG40" s="39">
        <f t="shared" si="144"/>
        <v>12.413792190676931</v>
      </c>
      <c r="AH40" s="39">
        <f t="shared" si="144"/>
        <v>-1.9403519672046898</v>
      </c>
      <c r="AI40" s="39">
        <f t="shared" si="144"/>
        <v>-13.826000044095288</v>
      </c>
      <c r="AJ40" s="39">
        <f t="shared" si="144"/>
        <v>-2.3985547282661113</v>
      </c>
      <c r="AK40" s="40">
        <f t="shared" si="144"/>
        <v>11.235165674162296</v>
      </c>
      <c r="AL40" s="39">
        <f t="shared" si="145"/>
        <v>2.4312644048939847</v>
      </c>
      <c r="AM40" s="39">
        <f t="shared" si="145"/>
        <v>-0.30388749034964135</v>
      </c>
      <c r="AN40" s="39">
        <f t="shared" si="145"/>
        <v>-1.542226988972295</v>
      </c>
      <c r="AO40" s="39">
        <f t="shared" si="145"/>
        <v>-0.88687861925674794</v>
      </c>
      <c r="AP40" s="40">
        <f t="shared" si="145"/>
        <v>1.8839269648355916</v>
      </c>
      <c r="AQ40" s="39">
        <f t="shared" si="146"/>
        <v>-3.2028126944622315</v>
      </c>
      <c r="AR40" s="39">
        <f t="shared" si="146"/>
        <v>77.12096641269828</v>
      </c>
      <c r="AS40" s="39">
        <f t="shared" si="146"/>
        <v>-9.0074143300948535</v>
      </c>
      <c r="AT40" s="39">
        <f t="shared" si="146"/>
        <v>35.043968131011184</v>
      </c>
      <c r="AU40" s="40">
        <f t="shared" si="146"/>
        <v>0.43922333027091032</v>
      </c>
      <c r="AV40" s="39">
        <f t="shared" si="147"/>
        <v>28.626050372803881</v>
      </c>
      <c r="AW40" s="39">
        <f t="shared" si="147"/>
        <v>9.8858224266349826</v>
      </c>
      <c r="AX40" s="39">
        <f t="shared" si="147"/>
        <v>9.5959844104904093</v>
      </c>
      <c r="AY40" s="39">
        <f t="shared" si="147"/>
        <v>2.0934016130294442</v>
      </c>
      <c r="AZ40" s="40">
        <f t="shared" si="147"/>
        <v>22.630812152361777</v>
      </c>
      <c r="BA40" s="39">
        <f t="shared" si="147"/>
        <v>95.031622446908997</v>
      </c>
      <c r="BB40" s="39">
        <f t="shared" si="147"/>
        <v>12.546515259335367</v>
      </c>
      <c r="BC40" s="39">
        <f t="shared" si="147"/>
        <v>12.090109193058396</v>
      </c>
      <c r="BD40" s="39">
        <f t="shared" si="147"/>
        <v>2.1329980351448619</v>
      </c>
      <c r="BE40" s="40">
        <f t="shared" si="147"/>
        <v>47.006216963676664</v>
      </c>
      <c r="BF40" s="39">
        <f t="shared" si="147"/>
        <v>9.0643798517003447</v>
      </c>
      <c r="BG40" s="39">
        <f t="shared" si="147"/>
        <v>-0.70783187693689298</v>
      </c>
      <c r="BH40" s="39">
        <f t="shared" si="147"/>
        <v>-8.3719494139747326</v>
      </c>
      <c r="BI40" s="39">
        <f t="shared" si="147"/>
        <v>1.9272711009520105</v>
      </c>
      <c r="BJ40" s="48">
        <f t="shared" si="147"/>
        <v>8.0355679789792855</v>
      </c>
    </row>
    <row r="41" spans="1:62" ht="23.45" customHeight="1" x14ac:dyDescent="0.2">
      <c r="A41" s="31"/>
      <c r="B41" s="30"/>
      <c r="C41" s="39"/>
      <c r="D41" s="39"/>
      <c r="E41" s="39"/>
      <c r="F41" s="39"/>
      <c r="G41" s="48"/>
      <c r="H41" s="39"/>
      <c r="I41" s="39"/>
      <c r="J41" s="39"/>
      <c r="K41" s="39"/>
      <c r="L41" s="48"/>
      <c r="M41" s="39"/>
      <c r="N41" s="39"/>
      <c r="O41" s="39"/>
      <c r="P41" s="39"/>
      <c r="Q41" s="48"/>
      <c r="R41" s="39"/>
      <c r="S41" s="39"/>
      <c r="T41" s="39"/>
      <c r="U41" s="39"/>
      <c r="V41" s="48"/>
      <c r="W41" s="39"/>
      <c r="X41" s="39"/>
      <c r="Y41" s="39"/>
      <c r="Z41" s="39"/>
      <c r="AA41" s="48"/>
      <c r="AB41" s="39"/>
      <c r="AC41" s="39"/>
      <c r="AD41" s="39"/>
      <c r="AE41" s="39"/>
      <c r="AF41" s="48"/>
      <c r="AG41" s="39"/>
      <c r="AH41" s="39"/>
      <c r="AI41" s="39"/>
      <c r="AJ41" s="39"/>
      <c r="AK41" s="48"/>
      <c r="AL41" s="39"/>
      <c r="AM41" s="39"/>
      <c r="AN41" s="39"/>
      <c r="AO41" s="39"/>
      <c r="AP41" s="48"/>
      <c r="AQ41" s="39"/>
      <c r="AR41" s="39"/>
      <c r="AS41" s="39"/>
      <c r="AT41" s="39"/>
      <c r="AU41" s="48"/>
      <c r="AV41" s="39"/>
      <c r="AW41" s="39"/>
      <c r="AX41" s="39"/>
      <c r="AY41" s="39"/>
      <c r="AZ41" s="48"/>
      <c r="BA41" s="39"/>
      <c r="BB41" s="39"/>
      <c r="BC41" s="39"/>
      <c r="BD41" s="39"/>
      <c r="BE41" s="48"/>
      <c r="BF41" s="39"/>
      <c r="BG41" s="39"/>
      <c r="BH41" s="39"/>
      <c r="BI41" s="39"/>
      <c r="BJ41" s="48"/>
    </row>
    <row r="42" spans="1:62" ht="20.25" x14ac:dyDescent="0.3">
      <c r="A42" s="31"/>
      <c r="B42" s="8" t="s">
        <v>45</v>
      </c>
      <c r="C42" s="3"/>
      <c r="D42" s="3"/>
      <c r="E42" s="3"/>
      <c r="F42" s="3"/>
      <c r="G42" s="3"/>
      <c r="H42" s="1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43"/>
      <c r="U42" s="43"/>
      <c r="V42" s="43"/>
      <c r="W42" s="43"/>
      <c r="X42" s="31"/>
      <c r="Y42" s="43"/>
      <c r="Z42" s="43"/>
      <c r="AA42" s="43"/>
      <c r="AB42" s="43"/>
      <c r="AC42" s="31"/>
      <c r="AD42" s="43"/>
      <c r="AE42" s="43"/>
      <c r="AF42" s="43"/>
      <c r="AG42" s="31"/>
      <c r="AH42" s="31"/>
      <c r="AI42" s="31"/>
      <c r="AJ42" s="31"/>
      <c r="AK42" s="31"/>
      <c r="AL42" s="3"/>
      <c r="AM42" s="3"/>
      <c r="AN42" s="3"/>
      <c r="AO42" s="3"/>
      <c r="AP42" s="3"/>
      <c r="AQ42" s="1"/>
      <c r="AR42" s="3"/>
      <c r="AS42" s="3"/>
      <c r="AT42" s="3"/>
      <c r="AU42" s="3"/>
      <c r="AV42" s="2"/>
      <c r="AW42" s="3"/>
      <c r="AX42" s="3"/>
      <c r="AY42" s="3"/>
      <c r="AZ42" s="3"/>
      <c r="BA42" s="3"/>
      <c r="BB42" s="3"/>
      <c r="BC42" s="43"/>
      <c r="BD42" s="43"/>
      <c r="BE42" s="43"/>
      <c r="BF42" s="43"/>
      <c r="BG42" s="31"/>
      <c r="BH42" s="43"/>
      <c r="BI42" s="43"/>
      <c r="BJ42" s="43"/>
    </row>
    <row r="43" spans="1:62" ht="17.649999999999999" customHeight="1" x14ac:dyDescent="0.25">
      <c r="A43" s="31"/>
      <c r="B43" s="11"/>
      <c r="C43" s="12" t="str">
        <f>C23</f>
        <v>Promedio de Clientes Registrados</v>
      </c>
      <c r="D43" s="12"/>
      <c r="E43" s="12"/>
      <c r="F43" s="12"/>
      <c r="G43" s="13"/>
      <c r="H43" s="14" t="str">
        <f>H23</f>
        <v>Capacidad Registrada Promedio (KW)</v>
      </c>
      <c r="I43" s="14"/>
      <c r="J43" s="14"/>
      <c r="K43" s="14"/>
      <c r="L43" s="15"/>
      <c r="M43" s="12" t="str">
        <f>M23</f>
        <v>Clientes Promedio Facturados</v>
      </c>
      <c r="N43" s="12"/>
      <c r="O43" s="12"/>
      <c r="P43" s="12"/>
      <c r="Q43" s="12"/>
      <c r="R43" s="14" t="str">
        <f>R23</f>
        <v>Exportaciones (MWh)</v>
      </c>
      <c r="S43" s="14"/>
      <c r="T43" s="14"/>
      <c r="U43" s="14"/>
      <c r="V43" s="14"/>
      <c r="W43" s="12" t="str">
        <f>W23</f>
        <v>Consumo LUMA (MWh)</v>
      </c>
      <c r="X43" s="12"/>
      <c r="Y43" s="12"/>
      <c r="Z43" s="12"/>
      <c r="AA43" s="13"/>
      <c r="AB43" s="14" t="str">
        <f>AB23</f>
        <v>Consumo Neto Facturado (MWh)</v>
      </c>
      <c r="AC43" s="14"/>
      <c r="AD43" s="14"/>
      <c r="AE43" s="14"/>
      <c r="AF43" s="14"/>
      <c r="AG43" s="12" t="str">
        <f>AG23</f>
        <v>Acreditado (MWh)</v>
      </c>
      <c r="AH43" s="12"/>
      <c r="AI43" s="12"/>
      <c r="AJ43" s="12"/>
      <c r="AK43" s="13"/>
      <c r="AL43" s="12" t="str">
        <f>AL23</f>
        <v>Capacidad (KW) por cliente registrado</v>
      </c>
      <c r="AM43" s="12"/>
      <c r="AN43" s="12"/>
      <c r="AO43" s="12"/>
      <c r="AP43" s="13"/>
      <c r="AQ43" s="14" t="str">
        <f>AQ23</f>
        <v>Exportaciones (KWh) por cliente</v>
      </c>
      <c r="AR43" s="14"/>
      <c r="AS43" s="14"/>
      <c r="AT43" s="14"/>
      <c r="AU43" s="15"/>
      <c r="AV43" s="12" t="str">
        <f>AV23</f>
        <v>Consumo LUMA (MWh) por cliente</v>
      </c>
      <c r="AW43" s="12"/>
      <c r="AX43" s="12"/>
      <c r="AY43" s="12"/>
      <c r="AZ43" s="12"/>
      <c r="BA43" s="14" t="str">
        <f>BA23</f>
        <v>Consumo Neto Facturado (MWH) por cliente</v>
      </c>
      <c r="BB43" s="14"/>
      <c r="BC43" s="14"/>
      <c r="BD43" s="14"/>
      <c r="BE43" s="14"/>
      <c r="BF43" s="12" t="str">
        <f>BF23</f>
        <v>Acreditado (MWh) por cliente</v>
      </c>
      <c r="BG43" s="12"/>
      <c r="BH43" s="12"/>
      <c r="BI43" s="12"/>
      <c r="BJ43" s="12"/>
    </row>
    <row r="44" spans="1:62" ht="16.149999999999999" customHeight="1" thickBot="1" x14ac:dyDescent="0.3">
      <c r="A44" s="31"/>
      <c r="B44" s="16" t="s">
        <v>26</v>
      </c>
      <c r="C44" s="17" t="s">
        <v>8</v>
      </c>
      <c r="D44" s="17" t="s">
        <v>9</v>
      </c>
      <c r="E44" s="17" t="s">
        <v>10</v>
      </c>
      <c r="F44" s="18" t="s">
        <v>11</v>
      </c>
      <c r="G44" s="19" t="s">
        <v>12</v>
      </c>
      <c r="H44" s="20" t="s">
        <v>8</v>
      </c>
      <c r="I44" s="20" t="s">
        <v>9</v>
      </c>
      <c r="J44" s="20" t="s">
        <v>10</v>
      </c>
      <c r="K44" s="21" t="s">
        <v>11</v>
      </c>
      <c r="L44" s="22" t="s">
        <v>12</v>
      </c>
      <c r="M44" s="17" t="s">
        <v>8</v>
      </c>
      <c r="N44" s="17" t="s">
        <v>9</v>
      </c>
      <c r="O44" s="17" t="s">
        <v>10</v>
      </c>
      <c r="P44" s="18" t="s">
        <v>11</v>
      </c>
      <c r="Q44" s="19" t="s">
        <v>12</v>
      </c>
      <c r="R44" s="20" t="s">
        <v>8</v>
      </c>
      <c r="S44" s="20" t="s">
        <v>9</v>
      </c>
      <c r="T44" s="20" t="s">
        <v>10</v>
      </c>
      <c r="U44" s="21" t="s">
        <v>11</v>
      </c>
      <c r="V44" s="22" t="s">
        <v>12</v>
      </c>
      <c r="W44" s="17" t="s">
        <v>8</v>
      </c>
      <c r="X44" s="17" t="s">
        <v>9</v>
      </c>
      <c r="Y44" s="17" t="s">
        <v>10</v>
      </c>
      <c r="Z44" s="18" t="s">
        <v>11</v>
      </c>
      <c r="AA44" s="19" t="s">
        <v>12</v>
      </c>
      <c r="AB44" s="20" t="s">
        <v>8</v>
      </c>
      <c r="AC44" s="20" t="s">
        <v>9</v>
      </c>
      <c r="AD44" s="20" t="s">
        <v>10</v>
      </c>
      <c r="AE44" s="21" t="s">
        <v>11</v>
      </c>
      <c r="AF44" s="22" t="s">
        <v>12</v>
      </c>
      <c r="AG44" s="17" t="s">
        <v>8</v>
      </c>
      <c r="AH44" s="17" t="s">
        <v>9</v>
      </c>
      <c r="AI44" s="17" t="s">
        <v>10</v>
      </c>
      <c r="AJ44" s="18" t="s">
        <v>11</v>
      </c>
      <c r="AK44" s="19" t="s">
        <v>12</v>
      </c>
      <c r="AL44" s="17" t="s">
        <v>8</v>
      </c>
      <c r="AM44" s="17" t="s">
        <v>9</v>
      </c>
      <c r="AN44" s="17" t="s">
        <v>10</v>
      </c>
      <c r="AO44" s="18" t="s">
        <v>11</v>
      </c>
      <c r="AP44" s="19" t="s">
        <v>12</v>
      </c>
      <c r="AQ44" s="20" t="s">
        <v>8</v>
      </c>
      <c r="AR44" s="20" t="s">
        <v>9</v>
      </c>
      <c r="AS44" s="20" t="s">
        <v>10</v>
      </c>
      <c r="AT44" s="21" t="s">
        <v>11</v>
      </c>
      <c r="AU44" s="22" t="s">
        <v>12</v>
      </c>
      <c r="AV44" s="17" t="s">
        <v>8</v>
      </c>
      <c r="AW44" s="17" t="s">
        <v>9</v>
      </c>
      <c r="AX44" s="17" t="s">
        <v>10</v>
      </c>
      <c r="AY44" s="18" t="s">
        <v>11</v>
      </c>
      <c r="AZ44" s="19" t="s">
        <v>12</v>
      </c>
      <c r="BA44" s="20" t="s">
        <v>8</v>
      </c>
      <c r="BB44" s="20" t="s">
        <v>9</v>
      </c>
      <c r="BC44" s="20" t="s">
        <v>10</v>
      </c>
      <c r="BD44" s="21" t="s">
        <v>11</v>
      </c>
      <c r="BE44" s="22" t="s">
        <v>12</v>
      </c>
      <c r="BF44" s="17" t="s">
        <v>8</v>
      </c>
      <c r="BG44" s="17" t="s">
        <v>9</v>
      </c>
      <c r="BH44" s="17" t="s">
        <v>10</v>
      </c>
      <c r="BI44" s="18" t="s">
        <v>11</v>
      </c>
      <c r="BJ44" s="17" t="s">
        <v>12</v>
      </c>
    </row>
    <row r="45" spans="1:62" ht="20.65" customHeight="1" x14ac:dyDescent="0.2">
      <c r="A45" s="31"/>
      <c r="B45" s="30" t="s">
        <v>31</v>
      </c>
      <c r="C45" s="39">
        <f>((C8/C4)-1)*100</f>
        <v>68.342743932639934</v>
      </c>
      <c r="D45" s="39">
        <f t="shared" ref="D45:AF52" si="148">((D8/D4)-1)*100</f>
        <v>28.158844765342963</v>
      </c>
      <c r="E45" s="39">
        <f t="shared" si="148"/>
        <v>14.999999999999991</v>
      </c>
      <c r="F45" s="39">
        <f t="shared" si="148"/>
        <v>15.460526315789469</v>
      </c>
      <c r="G45" s="40">
        <f t="shared" si="148"/>
        <v>66.882012270876729</v>
      </c>
      <c r="H45" s="39">
        <f>IFERROR(((H8/H4)-1)*100, "")</f>
        <v>63.865556360125517</v>
      </c>
      <c r="I45" s="39">
        <f t="shared" ref="I45:L45" si="149">IFERROR(((I8/I4)-1)*100, "")</f>
        <v>11.869378864530633</v>
      </c>
      <c r="J45" s="39">
        <f t="shared" si="149"/>
        <v>-17.921566213137964</v>
      </c>
      <c r="K45" s="39">
        <f t="shared" si="149"/>
        <v>12.19728667427411</v>
      </c>
      <c r="L45" s="40">
        <f t="shared" si="149"/>
        <v>47.426741968244542</v>
      </c>
      <c r="M45" s="39">
        <f t="shared" si="148"/>
        <v>70.882512181916638</v>
      </c>
      <c r="N45" s="39">
        <f t="shared" si="148"/>
        <v>30.542031807854599</v>
      </c>
      <c r="O45" s="39">
        <f t="shared" si="148"/>
        <v>14.285714285714279</v>
      </c>
      <c r="P45" s="39">
        <f t="shared" si="148"/>
        <v>19.784172661870493</v>
      </c>
      <c r="Q45" s="40">
        <f t="shared" si="148"/>
        <v>69.4032266485668</v>
      </c>
      <c r="R45" s="39">
        <f t="shared" si="148"/>
        <v>69.765708742643227</v>
      </c>
      <c r="S45" s="39">
        <f t="shared" si="148"/>
        <v>-9.1268685807787584</v>
      </c>
      <c r="T45" s="39">
        <f t="shared" si="148"/>
        <v>8.4422773337535126</v>
      </c>
      <c r="U45" s="39">
        <f t="shared" si="148"/>
        <v>30.261514802307985</v>
      </c>
      <c r="V45" s="40">
        <f t="shared" si="148"/>
        <v>55.996233776021739</v>
      </c>
      <c r="W45" s="39">
        <f t="shared" si="148"/>
        <v>48.943407646911673</v>
      </c>
      <c r="X45" s="39">
        <f t="shared" si="148"/>
        <v>9.8301620576682236</v>
      </c>
      <c r="Y45" s="39">
        <f t="shared" si="148"/>
        <v>-16.149258361203177</v>
      </c>
      <c r="Z45" s="39">
        <f t="shared" si="148"/>
        <v>11.276642204099453</v>
      </c>
      <c r="AA45" s="40">
        <f t="shared" si="148"/>
        <v>25.463717825643741</v>
      </c>
      <c r="AB45" s="39">
        <f t="shared" si="148"/>
        <v>35.7107202288907</v>
      </c>
      <c r="AC45" s="39">
        <f t="shared" si="148"/>
        <v>23.139350357988864</v>
      </c>
      <c r="AD45" s="39">
        <f t="shared" si="148"/>
        <v>-16.647538712614384</v>
      </c>
      <c r="AE45" s="39">
        <f t="shared" si="148"/>
        <v>22.056887984011798</v>
      </c>
      <c r="AF45" s="40">
        <f t="shared" si="148"/>
        <v>16.208470628556682</v>
      </c>
      <c r="AG45" s="39">
        <f t="shared" ref="AG45:AK45" si="150">((AG8/AG4)-1)*100</f>
        <v>57.768340333697395</v>
      </c>
      <c r="AH45" s="39">
        <f t="shared" si="150"/>
        <v>-21.601567237511144</v>
      </c>
      <c r="AI45" s="39">
        <f t="shared" si="150"/>
        <v>-0.6925703189624044</v>
      </c>
      <c r="AJ45" s="39">
        <f t="shared" si="150"/>
        <v>-12.116022980687923</v>
      </c>
      <c r="AK45" s="40">
        <f t="shared" si="150"/>
        <v>38.944473193133518</v>
      </c>
      <c r="AL45" s="41">
        <f>IFERROR(((AL8/AL4)-1)*100,"-")</f>
        <v>-2.659566707731631</v>
      </c>
      <c r="AM45" s="41">
        <f t="shared" ref="AM45:AP45" si="151">IFERROR(((AM8/AM4)-1)*100,"-")</f>
        <v>-12.710371984577495</v>
      </c>
      <c r="AN45" s="41">
        <f t="shared" si="151"/>
        <v>-28.627448880989537</v>
      </c>
      <c r="AO45" s="41">
        <f t="shared" si="151"/>
        <v>-2.8262816268395108</v>
      </c>
      <c r="AP45" s="42">
        <f t="shared" si="151"/>
        <v>-11.65809905926416</v>
      </c>
      <c r="AQ45" s="39">
        <f>IFERROR(((AQ8/AQ4)-1)*100, "")</f>
        <v>-0.65355045698562986</v>
      </c>
      <c r="AR45" s="39">
        <f t="shared" ref="AR45:AU45" si="152">IFERROR(((AR8/AR4)-1)*100, "")</f>
        <v>-30.387837418542873</v>
      </c>
      <c r="AS45" s="39">
        <f t="shared" si="152"/>
        <v>-5.1130073329656796</v>
      </c>
      <c r="AT45" s="39">
        <f t="shared" si="152"/>
        <v>8.746850195320155</v>
      </c>
      <c r="AU45" s="40">
        <f t="shared" si="152"/>
        <v>-7.9142488238186708</v>
      </c>
      <c r="AV45" s="39">
        <f t="shared" ref="AV45:BJ45" si="153">((AV8/AV4)-1)*100</f>
        <v>-12.838706696709391</v>
      </c>
      <c r="AW45" s="39">
        <f t="shared" si="153"/>
        <v>-15.866054376012983</v>
      </c>
      <c r="AX45" s="39">
        <f t="shared" si="153"/>
        <v>-26.630601066052773</v>
      </c>
      <c r="AY45" s="39">
        <f t="shared" si="153"/>
        <v>-7.10238278456562</v>
      </c>
      <c r="AZ45" s="40">
        <f t="shared" si="153"/>
        <v>-25.937822845651691</v>
      </c>
      <c r="BA45" s="39">
        <f t="shared" si="153"/>
        <v>-20.582440826702651</v>
      </c>
      <c r="BB45" s="39">
        <f t="shared" si="153"/>
        <v>-5.670726391605263</v>
      </c>
      <c r="BC45" s="39">
        <f t="shared" si="153"/>
        <v>-27.066596373537578</v>
      </c>
      <c r="BD45" s="39">
        <f t="shared" si="153"/>
        <v>1.897341920586415</v>
      </c>
      <c r="BE45" s="40">
        <f t="shared" si="153"/>
        <v>-31.401264941880115</v>
      </c>
      <c r="BF45" s="39">
        <f t="shared" si="153"/>
        <v>-7.6743791279579865</v>
      </c>
      <c r="BG45" s="39">
        <f t="shared" si="153"/>
        <v>-39.943915628734914</v>
      </c>
      <c r="BH45" s="39">
        <f t="shared" si="153"/>
        <v>-13.105999029092096</v>
      </c>
      <c r="BI45" s="39">
        <f t="shared" si="153"/>
        <v>-26.631394560454169</v>
      </c>
      <c r="BJ45" s="48">
        <f t="shared" si="153"/>
        <v>-17.980031465764867</v>
      </c>
    </row>
    <row r="46" spans="1:62" ht="20.65" customHeight="1" x14ac:dyDescent="0.2">
      <c r="A46" s="31"/>
      <c r="B46" s="30" t="s">
        <v>32</v>
      </c>
      <c r="C46" s="39">
        <f t="shared" ref="C46:R52" si="154">((C9/C5)-1)*100</f>
        <v>74.067941412201947</v>
      </c>
      <c r="D46" s="39">
        <f t="shared" si="154"/>
        <v>37.780269058295993</v>
      </c>
      <c r="E46" s="39">
        <f t="shared" si="154"/>
        <v>4.5454545454545414</v>
      </c>
      <c r="F46" s="39">
        <f t="shared" si="154"/>
        <v>8.814589665653493</v>
      </c>
      <c r="G46" s="40">
        <f t="shared" si="154"/>
        <v>72.744293714149521</v>
      </c>
      <c r="H46" s="39">
        <f t="shared" ref="H46:L52" si="155">IFERROR(((H9/H5)-1)*100, "")</f>
        <v>71.616931724831787</v>
      </c>
      <c r="I46" s="39">
        <f t="shared" si="155"/>
        <v>14.22067822394788</v>
      </c>
      <c r="J46" s="39">
        <f t="shared" si="155"/>
        <v>-19.995199231877102</v>
      </c>
      <c r="K46" s="39">
        <f t="shared" si="155"/>
        <v>4.610177404295035</v>
      </c>
      <c r="L46" s="40">
        <f t="shared" si="155"/>
        <v>54.363610059992865</v>
      </c>
      <c r="M46" s="39">
        <f t="shared" si="154"/>
        <v>72.637879435656274</v>
      </c>
      <c r="N46" s="39">
        <f t="shared" si="154"/>
        <v>32.807478819748745</v>
      </c>
      <c r="O46" s="39">
        <f t="shared" si="154"/>
        <v>8.0645161290322509</v>
      </c>
      <c r="P46" s="39">
        <f t="shared" si="154"/>
        <v>8.2018927444794887</v>
      </c>
      <c r="Q46" s="40">
        <f t="shared" si="154"/>
        <v>71.194656899709202</v>
      </c>
      <c r="R46" s="39">
        <f t="shared" si="154"/>
        <v>67.925910227465792</v>
      </c>
      <c r="S46" s="39">
        <f t="shared" si="148"/>
        <v>25.302964318053121</v>
      </c>
      <c r="T46" s="39">
        <f t="shared" si="148"/>
        <v>-33.965189003794585</v>
      </c>
      <c r="U46" s="39">
        <f t="shared" si="148"/>
        <v>5.9685751630371042</v>
      </c>
      <c r="V46" s="40">
        <f t="shared" si="148"/>
        <v>59.824013217963071</v>
      </c>
      <c r="W46" s="39">
        <f t="shared" si="148"/>
        <v>43.305753009628958</v>
      </c>
      <c r="X46" s="39">
        <f t="shared" si="148"/>
        <v>-0.87386685376679152</v>
      </c>
      <c r="Y46" s="39">
        <f t="shared" si="148"/>
        <v>-15.829693128263067</v>
      </c>
      <c r="Z46" s="39">
        <f t="shared" si="148"/>
        <v>-15.728427997311634</v>
      </c>
      <c r="AA46" s="40">
        <f t="shared" si="148"/>
        <v>18.836279614195917</v>
      </c>
      <c r="AB46" s="39">
        <f t="shared" si="148"/>
        <v>27.865937603473512</v>
      </c>
      <c r="AC46" s="39">
        <f t="shared" si="148"/>
        <v>5.8887402290628943</v>
      </c>
      <c r="AD46" s="39">
        <f t="shared" si="148"/>
        <v>-9.7342382590189231</v>
      </c>
      <c r="AE46" s="39">
        <f t="shared" si="148"/>
        <v>-14.228678179929277</v>
      </c>
      <c r="AF46" s="40">
        <f t="shared" si="148"/>
        <v>9.2187031173324172</v>
      </c>
      <c r="AG46" s="39">
        <f t="shared" ref="AG46:AK46" si="156">((AG9/AG5)-1)*100</f>
        <v>54.136647574204979</v>
      </c>
      <c r="AH46" s="39">
        <f t="shared" si="156"/>
        <v>-22.383707520582121</v>
      </c>
      <c r="AI46" s="39">
        <f t="shared" si="156"/>
        <v>-74.172309237647866</v>
      </c>
      <c r="AJ46" s="39">
        <f t="shared" si="156"/>
        <v>-19.910492744586051</v>
      </c>
      <c r="AK46" s="40">
        <f t="shared" si="156"/>
        <v>33.78649125012145</v>
      </c>
      <c r="AL46" s="41">
        <f t="shared" ref="AL46:AP46" si="157">IFERROR(((AL9/AL5)-1)*100,"-")</f>
        <v>-1.4080764484748265</v>
      </c>
      <c r="AM46" s="41">
        <f t="shared" si="157"/>
        <v>-17.099393835832799</v>
      </c>
      <c r="AN46" s="41">
        <f t="shared" si="157"/>
        <v>-23.473668830491146</v>
      </c>
      <c r="AO46" s="41">
        <f t="shared" si="157"/>
        <v>-3.8638313798517454</v>
      </c>
      <c r="AP46" s="42">
        <f t="shared" si="157"/>
        <v>-10.640399899155161</v>
      </c>
      <c r="AQ46" s="39">
        <f t="shared" ref="AQ46:AU46" si="158">IFERROR(((AQ9/AQ5)-1)*100, "")</f>
        <v>-2.7293947444174238</v>
      </c>
      <c r="AR46" s="39">
        <f t="shared" si="158"/>
        <v>-5.6506716100537151</v>
      </c>
      <c r="AS46" s="39">
        <f t="shared" si="158"/>
        <v>-38.893159973660651</v>
      </c>
      <c r="AT46" s="39">
        <f t="shared" si="158"/>
        <v>-2.0640282020910727</v>
      </c>
      <c r="AU46" s="40">
        <f t="shared" si="158"/>
        <v>-6.6419384154070782</v>
      </c>
      <c r="AV46" s="39">
        <f t="shared" ref="AV46:BJ46" si="159">((AV9/AV5)-1)*100</f>
        <v>-16.990550696007389</v>
      </c>
      <c r="AW46" s="39">
        <f t="shared" si="159"/>
        <v>-25.361030849195711</v>
      </c>
      <c r="AX46" s="39">
        <f t="shared" si="159"/>
        <v>-22.11105931272105</v>
      </c>
      <c r="AY46" s="39">
        <f t="shared" si="159"/>
        <v>-22.116360568943993</v>
      </c>
      <c r="AZ46" s="40">
        <f t="shared" si="159"/>
        <v>-30.584118823396654</v>
      </c>
      <c r="BA46" s="39">
        <f t="shared" si="159"/>
        <v>-25.934019798285135</v>
      </c>
      <c r="BB46" s="39">
        <f t="shared" si="159"/>
        <v>-20.268993003941439</v>
      </c>
      <c r="BC46" s="39">
        <f t="shared" si="159"/>
        <v>-16.47048913521154</v>
      </c>
      <c r="BD46" s="39">
        <f t="shared" si="159"/>
        <v>-20.730294411188289</v>
      </c>
      <c r="BE46" s="40">
        <f t="shared" si="159"/>
        <v>-36.202037437817992</v>
      </c>
      <c r="BF46" s="39">
        <f t="shared" si="159"/>
        <v>-10.716785865263645</v>
      </c>
      <c r="BG46" s="39">
        <f t="shared" si="159"/>
        <v>-41.557287910900257</v>
      </c>
      <c r="BH46" s="39">
        <f t="shared" si="159"/>
        <v>-76.09974884677861</v>
      </c>
      <c r="BI46" s="39">
        <f t="shared" si="159"/>
        <v>-25.981417492809843</v>
      </c>
      <c r="BJ46" s="48">
        <f t="shared" si="159"/>
        <v>-21.851246018444691</v>
      </c>
    </row>
    <row r="47" spans="1:62" ht="20.65" customHeight="1" x14ac:dyDescent="0.2">
      <c r="A47" s="31"/>
      <c r="B47" s="30" t="s">
        <v>33</v>
      </c>
      <c r="C47" s="39">
        <f t="shared" si="154"/>
        <v>76.080858732272972</v>
      </c>
      <c r="D47" s="39">
        <f t="shared" si="148"/>
        <v>51.014415376401502</v>
      </c>
      <c r="E47" s="39">
        <f t="shared" si="148"/>
        <v>2.898550724637694</v>
      </c>
      <c r="F47" s="39">
        <f t="shared" si="148"/>
        <v>5.2023121387283267</v>
      </c>
      <c r="G47" s="40">
        <f t="shared" si="148"/>
        <v>75.143977965111432</v>
      </c>
      <c r="H47" s="39">
        <f t="shared" si="155"/>
        <v>73.595110738409858</v>
      </c>
      <c r="I47" s="39">
        <f t="shared" si="155"/>
        <v>17.175765033228572</v>
      </c>
      <c r="J47" s="39">
        <f t="shared" si="155"/>
        <v>0.12001200120010935</v>
      </c>
      <c r="K47" s="39">
        <f t="shared" si="155"/>
        <v>3.2206668942756478</v>
      </c>
      <c r="L47" s="40">
        <f t="shared" si="155"/>
        <v>59.377930409186021</v>
      </c>
      <c r="M47" s="39">
        <f t="shared" si="148"/>
        <v>75.668211855212547</v>
      </c>
      <c r="N47" s="39">
        <f t="shared" si="148"/>
        <v>46.263345195729521</v>
      </c>
      <c r="O47" s="39">
        <f t="shared" si="148"/>
        <v>1.4705882352941124</v>
      </c>
      <c r="P47" s="39">
        <f t="shared" si="148"/>
        <v>6.5088757396449592</v>
      </c>
      <c r="Q47" s="40">
        <f t="shared" si="148"/>
        <v>74.587797370493234</v>
      </c>
      <c r="R47" s="39">
        <f t="shared" si="148"/>
        <v>104.15865042450707</v>
      </c>
      <c r="S47" s="39">
        <f t="shared" si="148"/>
        <v>-0.3043943705071106</v>
      </c>
      <c r="T47" s="39">
        <f t="shared" si="148"/>
        <v>-18.065630276585111</v>
      </c>
      <c r="U47" s="39">
        <f t="shared" si="148"/>
        <v>8.5583821657832626</v>
      </c>
      <c r="V47" s="40">
        <f t="shared" si="148"/>
        <v>88.355327899014213</v>
      </c>
      <c r="W47" s="39">
        <f t="shared" si="148"/>
        <v>56.692701069522002</v>
      </c>
      <c r="X47" s="39">
        <f t="shared" si="148"/>
        <v>9.8465297073713209</v>
      </c>
      <c r="Y47" s="39">
        <f t="shared" si="148"/>
        <v>23.888601514845952</v>
      </c>
      <c r="Z47" s="39">
        <f t="shared" si="148"/>
        <v>-2.5060759128779586</v>
      </c>
      <c r="AA47" s="40">
        <f t="shared" si="148"/>
        <v>35.696908591913193</v>
      </c>
      <c r="AB47" s="39">
        <f t="shared" si="148"/>
        <v>13.343911174624633</v>
      </c>
      <c r="AC47" s="39">
        <f t="shared" si="148"/>
        <v>18.910411359141001</v>
      </c>
      <c r="AD47" s="39">
        <f t="shared" si="148"/>
        <v>25.911153532680096</v>
      </c>
      <c r="AE47" s="39">
        <f t="shared" si="148"/>
        <v>-3.3048941798941911</v>
      </c>
      <c r="AF47" s="40">
        <f t="shared" si="148"/>
        <v>18.542371086507693</v>
      </c>
      <c r="AG47" s="39">
        <f t="shared" ref="AG47:AK47" si="160">((AG10/AG6)-1)*100</f>
        <v>78.715087341524764</v>
      </c>
      <c r="AH47" s="39">
        <f t="shared" si="160"/>
        <v>-15.144367757336452</v>
      </c>
      <c r="AI47" s="39">
        <f t="shared" si="160"/>
        <v>-17.535135264058589</v>
      </c>
      <c r="AJ47" s="39">
        <f t="shared" si="160"/>
        <v>-9.065880956983241E-2</v>
      </c>
      <c r="AK47" s="40">
        <f t="shared" si="160"/>
        <v>57.717889138405809</v>
      </c>
      <c r="AL47" s="41">
        <f t="shared" ref="AL47:AP47" si="161">IFERROR(((AL10/AL6)-1)*100,"-")</f>
        <v>-1.411708241179499</v>
      </c>
      <c r="AM47" s="41">
        <f t="shared" si="161"/>
        <v>-22.407563052063949</v>
      </c>
      <c r="AN47" s="41">
        <f t="shared" si="161"/>
        <v>-2.7002700270027047</v>
      </c>
      <c r="AO47" s="41">
        <f t="shared" si="161"/>
        <v>-1.8836517982984358</v>
      </c>
      <c r="AP47" s="42">
        <f t="shared" si="161"/>
        <v>-9.0017639995969567</v>
      </c>
      <c r="AQ47" s="39">
        <f t="shared" ref="AQ47:AU47" si="162">IFERROR(((AQ10/AQ6)-1)*100, "")</f>
        <v>16.218323320087414</v>
      </c>
      <c r="AR47" s="39">
        <f t="shared" si="162"/>
        <v>-31.838284228984183</v>
      </c>
      <c r="AS47" s="39">
        <f t="shared" si="162"/>
        <v>-19.253084910257801</v>
      </c>
      <c r="AT47" s="39">
        <f t="shared" si="162"/>
        <v>1.9242588112076353</v>
      </c>
      <c r="AU47" s="40">
        <f t="shared" si="162"/>
        <v>7.8857347053327365</v>
      </c>
      <c r="AV47" s="39">
        <f t="shared" ref="AV47:BJ47" si="163">((AV10/AV6)-1)*100</f>
        <v>-10.801903534676127</v>
      </c>
      <c r="AW47" s="39">
        <f t="shared" si="163"/>
        <v>-24.898114725617159</v>
      </c>
      <c r="AX47" s="39">
        <f t="shared" si="163"/>
        <v>22.093114536369953</v>
      </c>
      <c r="AY47" s="39">
        <f t="shared" si="163"/>
        <v>-8.4640379404243067</v>
      </c>
      <c r="AZ47" s="40">
        <f t="shared" si="163"/>
        <v>-22.275834488048208</v>
      </c>
      <c r="BA47" s="39">
        <f t="shared" si="163"/>
        <v>-35.478416967069833</v>
      </c>
      <c r="BB47" s="39">
        <f t="shared" si="163"/>
        <v>-18.701154277570264</v>
      </c>
      <c r="BC47" s="39">
        <f t="shared" si="163"/>
        <v>24.08635420611953</v>
      </c>
      <c r="BD47" s="39">
        <f t="shared" si="163"/>
        <v>-9.2140395355673199</v>
      </c>
      <c r="BE47" s="40">
        <f t="shared" si="163"/>
        <v>-32.101571317181687</v>
      </c>
      <c r="BF47" s="39">
        <f t="shared" si="163"/>
        <v>1.7344489672516783</v>
      </c>
      <c r="BG47" s="39">
        <f t="shared" si="163"/>
        <v>-41.984348758665547</v>
      </c>
      <c r="BH47" s="39">
        <f t="shared" si="163"/>
        <v>-18.730278231246132</v>
      </c>
      <c r="BI47" s="39">
        <f t="shared" si="163"/>
        <v>-6.1962296600961082</v>
      </c>
      <c r="BJ47" s="48">
        <f t="shared" si="163"/>
        <v>-9.6627075237610942</v>
      </c>
    </row>
    <row r="48" spans="1:62" ht="20.65" customHeight="1" x14ac:dyDescent="0.2">
      <c r="A48" s="31"/>
      <c r="B48" s="30" t="s">
        <v>34</v>
      </c>
      <c r="C48" s="39">
        <f t="shared" si="154"/>
        <v>72.638049450549431</v>
      </c>
      <c r="D48" s="39">
        <f t="shared" si="148"/>
        <v>61.198577958354484</v>
      </c>
      <c r="E48" s="39">
        <f t="shared" si="148"/>
        <v>8.6956521739130377</v>
      </c>
      <c r="F48" s="39">
        <f t="shared" si="148"/>
        <v>4.5977011494252817</v>
      </c>
      <c r="G48" s="40">
        <f t="shared" si="148"/>
        <v>72.150311760194711</v>
      </c>
      <c r="H48" s="39">
        <f t="shared" si="155"/>
        <v>70.974402389267112</v>
      </c>
      <c r="I48" s="39">
        <f t="shared" si="155"/>
        <v>19.422301667820776</v>
      </c>
      <c r="J48" s="39">
        <f t="shared" si="155"/>
        <v>7.6782678267826698</v>
      </c>
      <c r="K48" s="39">
        <f t="shared" si="155"/>
        <v>3.1523842039376415</v>
      </c>
      <c r="L48" s="40">
        <f t="shared" si="155"/>
        <v>59.246423912803166</v>
      </c>
      <c r="M48" s="39">
        <f t="shared" si="148"/>
        <v>75.443826081849025</v>
      </c>
      <c r="N48" s="39">
        <f t="shared" si="148"/>
        <v>59.078947368421055</v>
      </c>
      <c r="O48" s="39">
        <f t="shared" si="148"/>
        <v>10.447761194029859</v>
      </c>
      <c r="P48" s="39">
        <f t="shared" si="148"/>
        <v>5.0295857988165604</v>
      </c>
      <c r="Q48" s="40">
        <f t="shared" si="148"/>
        <v>74.800401689374496</v>
      </c>
      <c r="R48" s="39">
        <f t="shared" si="148"/>
        <v>99.633149514956628</v>
      </c>
      <c r="S48" s="39">
        <f t="shared" si="148"/>
        <v>4.2751028839150385</v>
      </c>
      <c r="T48" s="39">
        <f t="shared" si="148"/>
        <v>-41.291771998856916</v>
      </c>
      <c r="U48" s="39">
        <f t="shared" si="148"/>
        <v>-8.6178965401460204</v>
      </c>
      <c r="V48" s="40">
        <f t="shared" si="148"/>
        <v>84.640606673412336</v>
      </c>
      <c r="W48" s="39">
        <f t="shared" si="148"/>
        <v>80.555644105197487</v>
      </c>
      <c r="X48" s="39">
        <f t="shared" si="148"/>
        <v>20.41717733100694</v>
      </c>
      <c r="Y48" s="39">
        <f t="shared" si="148"/>
        <v>53.890007758597022</v>
      </c>
      <c r="Z48" s="39">
        <f t="shared" si="148"/>
        <v>-1.0683357337404331E-2</v>
      </c>
      <c r="AA48" s="40">
        <f t="shared" si="148"/>
        <v>58.209834924631963</v>
      </c>
      <c r="AB48" s="39">
        <f t="shared" si="148"/>
        <v>41.15859627539249</v>
      </c>
      <c r="AC48" s="39">
        <f t="shared" si="148"/>
        <v>26.265458786474415</v>
      </c>
      <c r="AD48" s="39">
        <f t="shared" si="148"/>
        <v>59.830769731460485</v>
      </c>
      <c r="AE48" s="39">
        <f t="shared" si="148"/>
        <v>4.7793340908701687</v>
      </c>
      <c r="AF48" s="40">
        <f t="shared" si="148"/>
        <v>37.633206460733163</v>
      </c>
      <c r="AG48" s="39">
        <f t="shared" ref="AG48:AK48" si="164">((AG11/AG7)-1)*100</f>
        <v>95.793342067353507</v>
      </c>
      <c r="AH48" s="39">
        <f t="shared" si="164"/>
        <v>3.5031822968907056</v>
      </c>
      <c r="AI48" s="39">
        <f t="shared" si="164"/>
        <v>-27.837983610455442</v>
      </c>
      <c r="AJ48" s="39">
        <f t="shared" si="164"/>
        <v>-11.36881840977898</v>
      </c>
      <c r="AK48" s="40">
        <f t="shared" si="164"/>
        <v>78.686206173638766</v>
      </c>
      <c r="AL48" s="41">
        <f t="shared" ref="AL48:AP48" si="165">IFERROR(((AL11/AL7)-1)*100,"-")</f>
        <v>-0.96366187325284125</v>
      </c>
      <c r="AM48" s="41">
        <f t="shared" si="165"/>
        <v>-25.916032771285714</v>
      </c>
      <c r="AN48" s="41">
        <f t="shared" si="165"/>
        <v>-0.93599359935994109</v>
      </c>
      <c r="AO48" s="41">
        <f t="shared" si="165"/>
        <v>-1.3817865303013654</v>
      </c>
      <c r="AP48" s="42">
        <f t="shared" si="165"/>
        <v>-7.495709833721742</v>
      </c>
      <c r="AQ48" s="39">
        <f t="shared" ref="AQ48:AU48" si="166">IFERROR(((AQ11/AQ7)-1)*100, "")</f>
        <v>13.787503369780962</v>
      </c>
      <c r="AR48" s="39">
        <f t="shared" si="166"/>
        <v>-34.450721098614203</v>
      </c>
      <c r="AS48" s="39">
        <f t="shared" si="166"/>
        <v>-46.845253025992086</v>
      </c>
      <c r="AT48" s="39">
        <f t="shared" si="166"/>
        <v>-12.993940931181269</v>
      </c>
      <c r="AU48" s="40">
        <f t="shared" si="166"/>
        <v>5.6293949492886242</v>
      </c>
      <c r="AV48" s="39">
        <f t="shared" ref="AV48:BJ48" si="167">((AV11/AV7)-1)*100</f>
        <v>2.9136494213046094</v>
      </c>
      <c r="AW48" s="39">
        <f t="shared" si="167"/>
        <v>-24.303511355198271</v>
      </c>
      <c r="AX48" s="39">
        <f t="shared" si="167"/>
        <v>39.332844862513518</v>
      </c>
      <c r="AY48" s="39">
        <f t="shared" si="167"/>
        <v>-4.7989041543099686</v>
      </c>
      <c r="AZ48" s="40">
        <f t="shared" si="167"/>
        <v>-9.4911491074399557</v>
      </c>
      <c r="BA48" s="39">
        <f t="shared" si="167"/>
        <v>-19.541998468764366</v>
      </c>
      <c r="BB48" s="39">
        <f t="shared" si="167"/>
        <v>-20.627172309577713</v>
      </c>
      <c r="BC48" s="39">
        <f t="shared" si="167"/>
        <v>44.711642864970933</v>
      </c>
      <c r="BD48" s="39">
        <f t="shared" si="167"/>
        <v>-0.2382678233405211</v>
      </c>
      <c r="BE48" s="40">
        <f t="shared" si="167"/>
        <v>-21.262648637780913</v>
      </c>
      <c r="BF48" s="39">
        <f t="shared" si="167"/>
        <v>11.598878364640131</v>
      </c>
      <c r="BG48" s="39">
        <f t="shared" si="167"/>
        <v>-34.93596480923329</v>
      </c>
      <c r="BH48" s="39">
        <f t="shared" si="167"/>
        <v>-34.664120295952891</v>
      </c>
      <c r="BI48" s="39">
        <f t="shared" si="167"/>
        <v>-15.613128514099417</v>
      </c>
      <c r="BJ48" s="48">
        <f t="shared" si="167"/>
        <v>2.2229951686092209</v>
      </c>
    </row>
    <row r="49" spans="1:62" ht="20.65" customHeight="1" x14ac:dyDescent="0.2">
      <c r="A49" s="31"/>
      <c r="B49" s="30" t="s">
        <v>35</v>
      </c>
      <c r="C49" s="39">
        <f t="shared" si="154"/>
        <v>65.425851172753042</v>
      </c>
      <c r="D49" s="39">
        <f t="shared" si="148"/>
        <v>68.215962441314531</v>
      </c>
      <c r="E49" s="39">
        <f t="shared" si="148"/>
        <v>8.6956521739130377</v>
      </c>
      <c r="F49" s="39">
        <f t="shared" si="148"/>
        <v>5.1282051282051322</v>
      </c>
      <c r="G49" s="40">
        <f t="shared" si="148"/>
        <v>65.350299504071657</v>
      </c>
      <c r="H49" s="39">
        <f t="shared" si="155"/>
        <v>75.347755228296379</v>
      </c>
      <c r="I49" s="39">
        <f t="shared" si="155"/>
        <v>22.255894899374539</v>
      </c>
      <c r="J49" s="39">
        <f t="shared" si="155"/>
        <v>7.6732673267326801</v>
      </c>
      <c r="K49" s="39">
        <f t="shared" si="155"/>
        <v>2.0793309978528685</v>
      </c>
      <c r="L49" s="40">
        <f t="shared" si="155"/>
        <v>64.007819529164834</v>
      </c>
      <c r="M49" s="39">
        <f t="shared" si="148"/>
        <v>69.595716367784036</v>
      </c>
      <c r="N49" s="39">
        <f t="shared" si="148"/>
        <v>69.492789656887126</v>
      </c>
      <c r="O49" s="39">
        <f t="shared" si="148"/>
        <v>10.937500000000021</v>
      </c>
      <c r="P49" s="39">
        <f t="shared" si="148"/>
        <v>9.6096096096096151</v>
      </c>
      <c r="Q49" s="40">
        <f t="shared" si="148"/>
        <v>69.446892972279926</v>
      </c>
      <c r="R49" s="39">
        <f t="shared" si="148"/>
        <v>73.294519247204491</v>
      </c>
      <c r="S49" s="39">
        <f t="shared" si="148"/>
        <v>113.58649734457967</v>
      </c>
      <c r="T49" s="39">
        <f t="shared" si="148"/>
        <v>-33.052875624343095</v>
      </c>
      <c r="U49" s="39">
        <f t="shared" si="148"/>
        <v>4.7343680162754476</v>
      </c>
      <c r="V49" s="40">
        <f t="shared" si="148"/>
        <v>75.632338176892077</v>
      </c>
      <c r="W49" s="39">
        <f t="shared" si="148"/>
        <v>91.610716295834308</v>
      </c>
      <c r="X49" s="39">
        <f t="shared" si="148"/>
        <v>26.861839947777955</v>
      </c>
      <c r="Y49" s="39">
        <f t="shared" si="148"/>
        <v>20.271016539520769</v>
      </c>
      <c r="Z49" s="39">
        <f t="shared" si="148"/>
        <v>7.5702506978998274</v>
      </c>
      <c r="AA49" s="40">
        <f t="shared" si="148"/>
        <v>65.501857770489664</v>
      </c>
      <c r="AB49" s="39">
        <f t="shared" si="148"/>
        <v>125.49869697692139</v>
      </c>
      <c r="AC49" s="39">
        <f t="shared" si="148"/>
        <v>33.393177268816054</v>
      </c>
      <c r="AD49" s="39">
        <f t="shared" si="148"/>
        <v>22.26015231216607</v>
      </c>
      <c r="AE49" s="39">
        <f t="shared" si="148"/>
        <v>12.693110077857629</v>
      </c>
      <c r="AF49" s="40">
        <f t="shared" si="148"/>
        <v>68.2538401296449</v>
      </c>
      <c r="AG49" s="39">
        <f t="shared" ref="AG49:AK49" si="168">((AG12/AG8)-1)*100</f>
        <v>72.170399539133115</v>
      </c>
      <c r="AH49" s="39">
        <f t="shared" si="168"/>
        <v>2.6343569651401166</v>
      </c>
      <c r="AI49" s="39">
        <f t="shared" si="168"/>
        <v>-31.518731075559469</v>
      </c>
      <c r="AJ49" s="39">
        <f t="shared" si="168"/>
        <v>-7.8686391343058766</v>
      </c>
      <c r="AK49" s="40">
        <f t="shared" si="168"/>
        <v>62.149361064751844</v>
      </c>
      <c r="AL49" s="39">
        <f t="shared" ref="AL49:AP49" si="169">IFERROR(((AL12/AL8)-1)*100,"-")</f>
        <v>5.9977953779315696</v>
      </c>
      <c r="AM49" s="39">
        <f t="shared" si="169"/>
        <v>-27.32206080500481</v>
      </c>
      <c r="AN49" s="39">
        <f t="shared" si="169"/>
        <v>-0.94059405940594143</v>
      </c>
      <c r="AO49" s="39">
        <f t="shared" si="169"/>
        <v>-2.9001485630180013</v>
      </c>
      <c r="AP49" s="40">
        <f t="shared" si="169"/>
        <v>-0.81190054020661151</v>
      </c>
      <c r="AQ49" s="39">
        <f t="shared" ref="AQ49:AU49" si="170">IFERROR(((AQ12/AQ8)-1)*100, "")</f>
        <v>2.1809530090956208</v>
      </c>
      <c r="AR49" s="39">
        <f t="shared" si="170"/>
        <v>26.015093489790143</v>
      </c>
      <c r="AS49" s="39">
        <f t="shared" si="170"/>
        <v>-39.653296337436025</v>
      </c>
      <c r="AT49" s="39">
        <f t="shared" si="170"/>
        <v>-4.4478231522747329</v>
      </c>
      <c r="AU49" s="40">
        <f t="shared" si="170"/>
        <v>3.6503739290304038</v>
      </c>
      <c r="AV49" s="39">
        <f t="shared" ref="AV49:BJ49" si="171">((AV12/AV8)-1)*100</f>
        <v>12.980870271692901</v>
      </c>
      <c r="AW49" s="39">
        <f t="shared" si="171"/>
        <v>-25.152072719676845</v>
      </c>
      <c r="AX49" s="39">
        <f t="shared" si="171"/>
        <v>8.4133106835116767</v>
      </c>
      <c r="AY49" s="39">
        <f t="shared" si="171"/>
        <v>-1.860565801642089</v>
      </c>
      <c r="AZ49" s="40">
        <f t="shared" si="171"/>
        <v>-2.3281838531176824</v>
      </c>
      <c r="BA49" s="39">
        <f t="shared" si="171"/>
        <v>32.962495637511616</v>
      </c>
      <c r="BB49" s="39">
        <f t="shared" si="171"/>
        <v>-21.298612443130672</v>
      </c>
      <c r="BC49" s="39">
        <f t="shared" si="171"/>
        <v>10.20633447857222</v>
      </c>
      <c r="BD49" s="39">
        <f t="shared" si="171"/>
        <v>2.8131661806207742</v>
      </c>
      <c r="BE49" s="40">
        <f t="shared" si="171"/>
        <v>-0.70408658530562995</v>
      </c>
      <c r="BF49" s="39">
        <f t="shared" si="171"/>
        <v>1.5181298363489582</v>
      </c>
      <c r="BG49" s="39">
        <f t="shared" si="171"/>
        <v>-39.446181060027364</v>
      </c>
      <c r="BH49" s="39">
        <f t="shared" si="171"/>
        <v>-38.270405476560668</v>
      </c>
      <c r="BI49" s="39">
        <f t="shared" si="171"/>
        <v>-15.945909128010571</v>
      </c>
      <c r="BJ49" s="48">
        <f t="shared" si="171"/>
        <v>-4.3066779092384326</v>
      </c>
    </row>
    <row r="50" spans="1:62" ht="20.65" customHeight="1" x14ac:dyDescent="0.2">
      <c r="A50" s="31"/>
      <c r="B50" s="30" t="s">
        <v>36</v>
      </c>
      <c r="C50" s="39">
        <f t="shared" si="154"/>
        <v>60.358742125635658</v>
      </c>
      <c r="D50" s="39">
        <f t="shared" si="148"/>
        <v>67.880390561432051</v>
      </c>
      <c r="E50" s="39">
        <f t="shared" si="148"/>
        <v>8.6956521739130377</v>
      </c>
      <c r="F50" s="39">
        <f t="shared" si="148"/>
        <v>3.6312849162011274</v>
      </c>
      <c r="G50" s="40">
        <f t="shared" si="148"/>
        <v>60.423297106090331</v>
      </c>
      <c r="H50" s="39">
        <f t="shared" si="155"/>
        <v>71.579497467257198</v>
      </c>
      <c r="I50" s="39">
        <f t="shared" si="155"/>
        <v>24.098738681430063</v>
      </c>
      <c r="J50" s="39">
        <f t="shared" si="155"/>
        <v>7.6732673267326801</v>
      </c>
      <c r="K50" s="39">
        <f t="shared" si="155"/>
        <v>1.1156978690170849</v>
      </c>
      <c r="L50" s="40">
        <f t="shared" si="155"/>
        <v>62.250268347579294</v>
      </c>
      <c r="M50" s="39">
        <f t="shared" si="148"/>
        <v>62.515881732239365</v>
      </c>
      <c r="N50" s="39">
        <f t="shared" si="148"/>
        <v>72.811262648482185</v>
      </c>
      <c r="O50" s="39">
        <f t="shared" si="148"/>
        <v>8.9552238805970177</v>
      </c>
      <c r="P50" s="39">
        <f t="shared" si="148"/>
        <v>6.7055393586005874</v>
      </c>
      <c r="Q50" s="40">
        <f t="shared" si="148"/>
        <v>62.642105042369288</v>
      </c>
      <c r="R50" s="39">
        <f t="shared" si="148"/>
        <v>72.044076831745116</v>
      </c>
      <c r="S50" s="39">
        <f t="shared" si="148"/>
        <v>-14.655339575341831</v>
      </c>
      <c r="T50" s="39">
        <f t="shared" si="148"/>
        <v>-16.07757630072425</v>
      </c>
      <c r="U50" s="39">
        <f t="shared" si="148"/>
        <v>1.0807318434113533</v>
      </c>
      <c r="V50" s="40">
        <f t="shared" si="148"/>
        <v>61.540711095879573</v>
      </c>
      <c r="W50" s="39">
        <f t="shared" si="148"/>
        <v>98.393885167205241</v>
      </c>
      <c r="X50" s="39">
        <f t="shared" si="148"/>
        <v>40.299385320393164</v>
      </c>
      <c r="Y50" s="39">
        <f t="shared" si="148"/>
        <v>29.277286571204474</v>
      </c>
      <c r="Z50" s="39">
        <f t="shared" si="148"/>
        <v>24.822946824029192</v>
      </c>
      <c r="AA50" s="40">
        <f t="shared" si="148"/>
        <v>74.408092386642124</v>
      </c>
      <c r="AB50" s="39">
        <f t="shared" si="148"/>
        <v>124.93580911150897</v>
      </c>
      <c r="AC50" s="39">
        <f t="shared" si="148"/>
        <v>46.191656899046251</v>
      </c>
      <c r="AD50" s="39">
        <f t="shared" si="148"/>
        <v>30.495592398228343</v>
      </c>
      <c r="AE50" s="39">
        <f t="shared" si="148"/>
        <v>34.071256701193306</v>
      </c>
      <c r="AF50" s="40">
        <f t="shared" si="148"/>
        <v>74.463856470931347</v>
      </c>
      <c r="AG50" s="39">
        <f t="shared" ref="AG50:AK50" si="172">((AG13/AG9)-1)*100</f>
        <v>82.948327853795291</v>
      </c>
      <c r="AH50" s="39">
        <f t="shared" si="172"/>
        <v>14.731036561567601</v>
      </c>
      <c r="AI50" s="39">
        <f t="shared" si="172"/>
        <v>-11.477026188990324</v>
      </c>
      <c r="AJ50" s="39">
        <f t="shared" si="172"/>
        <v>-2.7955977648194241</v>
      </c>
      <c r="AK50" s="40">
        <f t="shared" si="172"/>
        <v>74.337326978188173</v>
      </c>
      <c r="AL50" s="39">
        <f t="shared" ref="AL50:AP50" si="173">IFERROR(((AL13/AL9)-1)*100,"-")</f>
        <v>6.9972832119314488</v>
      </c>
      <c r="AM50" s="39">
        <f t="shared" si="173"/>
        <v>-26.079074353821607</v>
      </c>
      <c r="AN50" s="39">
        <f t="shared" si="173"/>
        <v>-0.94059405940594143</v>
      </c>
      <c r="AO50" s="39">
        <f t="shared" si="173"/>
        <v>-2.4274397921614344</v>
      </c>
      <c r="AP50" s="40">
        <f t="shared" si="173"/>
        <v>1.1388440921275667</v>
      </c>
      <c r="AQ50" s="39">
        <f t="shared" ref="AQ50:AU50" si="174">IFERROR(((AQ13/AQ9)-1)*100, "")</f>
        <v>5.8629316703978418</v>
      </c>
      <c r="AR50" s="39">
        <f t="shared" si="174"/>
        <v>-50.613947773613035</v>
      </c>
      <c r="AS50" s="39">
        <f t="shared" si="174"/>
        <v>-22.975309755459229</v>
      </c>
      <c r="AT50" s="39">
        <f t="shared" si="174"/>
        <v>-5.2713360046718671</v>
      </c>
      <c r="AU50" s="40">
        <f t="shared" si="174"/>
        <v>-0.67718869366747425</v>
      </c>
      <c r="AV50" s="39">
        <f t="shared" ref="AV50:BJ50" si="175">((AV13/AV9)-1)*100</f>
        <v>22.076613714638892</v>
      </c>
      <c r="AW50" s="39">
        <f t="shared" si="175"/>
        <v>-18.813517608642126</v>
      </c>
      <c r="AX50" s="39">
        <f t="shared" si="175"/>
        <v>18.651756168091783</v>
      </c>
      <c r="AY50" s="39">
        <f t="shared" si="175"/>
        <v>16.978881859677621</v>
      </c>
      <c r="AZ50" s="40">
        <f t="shared" si="175"/>
        <v>7.2342812712659521</v>
      </c>
      <c r="BA50" s="39">
        <f t="shared" si="175"/>
        <v>38.408509195496606</v>
      </c>
      <c r="BB50" s="39">
        <f t="shared" si="175"/>
        <v>-15.403860455312602</v>
      </c>
      <c r="BC50" s="39">
        <f t="shared" si="175"/>
        <v>19.769927269606846</v>
      </c>
      <c r="BD50" s="39">
        <f t="shared" si="175"/>
        <v>25.646013793741297</v>
      </c>
      <c r="BE50" s="40">
        <f t="shared" si="175"/>
        <v>7.2685676476472283</v>
      </c>
      <c r="BF50" s="39">
        <f t="shared" si="175"/>
        <v>12.57258423224159</v>
      </c>
      <c r="BG50" s="39">
        <f t="shared" si="175"/>
        <v>-33.609051399072534</v>
      </c>
      <c r="BH50" s="39">
        <f t="shared" si="175"/>
        <v>-18.75288705016921</v>
      </c>
      <c r="BI50" s="39">
        <f t="shared" si="175"/>
        <v>-8.9040711293253203</v>
      </c>
      <c r="BJ50" s="48">
        <f t="shared" si="175"/>
        <v>7.1907713766814707</v>
      </c>
    </row>
    <row r="51" spans="1:62" ht="20.65" customHeight="1" x14ac:dyDescent="0.2">
      <c r="A51" s="31"/>
      <c r="B51" s="30" t="s">
        <v>37</v>
      </c>
      <c r="C51" s="39">
        <f t="shared" si="154"/>
        <v>50.923322001317132</v>
      </c>
      <c r="D51" s="39">
        <f t="shared" si="148"/>
        <v>56.567085027399685</v>
      </c>
      <c r="E51" s="39">
        <f t="shared" si="148"/>
        <v>2.8169014084507005</v>
      </c>
      <c r="F51" s="39">
        <f t="shared" si="148"/>
        <v>2.1978021978022122</v>
      </c>
      <c r="G51" s="40">
        <f t="shared" si="148"/>
        <v>50.97000311925968</v>
      </c>
      <c r="H51" s="39">
        <f t="shared" si="155"/>
        <v>61.865195063040822</v>
      </c>
      <c r="I51" s="39">
        <f t="shared" si="155"/>
        <v>23.268607648825721</v>
      </c>
      <c r="J51" s="39">
        <f t="shared" si="155"/>
        <v>-10.416042353411248</v>
      </c>
      <c r="K51" s="39">
        <f t="shared" si="155"/>
        <v>8.8202866593167784E-2</v>
      </c>
      <c r="L51" s="40">
        <f t="shared" si="155"/>
        <v>54.322729046809172</v>
      </c>
      <c r="M51" s="39">
        <f t="shared" si="148"/>
        <v>53.644751370875674</v>
      </c>
      <c r="N51" s="39">
        <f t="shared" si="148"/>
        <v>61.519745461351285</v>
      </c>
      <c r="O51" s="39">
        <f t="shared" si="148"/>
        <v>4.3478260869565188</v>
      </c>
      <c r="P51" s="39">
        <f t="shared" si="148"/>
        <v>2.7777777777777679</v>
      </c>
      <c r="Q51" s="40">
        <f t="shared" si="148"/>
        <v>53.737517311757422</v>
      </c>
      <c r="R51" s="39">
        <f t="shared" si="148"/>
        <v>42.166207844797967</v>
      </c>
      <c r="S51" s="39">
        <f t="shared" si="148"/>
        <v>24.790994499668571</v>
      </c>
      <c r="T51" s="39">
        <f t="shared" si="148"/>
        <v>-26.225612095548012</v>
      </c>
      <c r="U51" s="39">
        <f t="shared" si="148"/>
        <v>-13.325066829849586</v>
      </c>
      <c r="V51" s="40">
        <f t="shared" si="148"/>
        <v>40.395757503966067</v>
      </c>
      <c r="W51" s="39">
        <f t="shared" si="148"/>
        <v>73.444618698409329</v>
      </c>
      <c r="X51" s="39">
        <f t="shared" si="148"/>
        <v>26.124454468762348</v>
      </c>
      <c r="Y51" s="39">
        <f t="shared" si="148"/>
        <v>-22.394145200847294</v>
      </c>
      <c r="Z51" s="39">
        <f t="shared" si="148"/>
        <v>4.053962201309802</v>
      </c>
      <c r="AA51" s="40">
        <f t="shared" si="148"/>
        <v>47.593658296070828</v>
      </c>
      <c r="AB51" s="39">
        <f t="shared" si="148"/>
        <v>109.27345270354749</v>
      </c>
      <c r="AC51" s="39">
        <f t="shared" si="148"/>
        <v>28.514490684054806</v>
      </c>
      <c r="AD51" s="39">
        <f t="shared" si="148"/>
        <v>-22.345116271326514</v>
      </c>
      <c r="AE51" s="39">
        <f t="shared" si="148"/>
        <v>14.100941841138702</v>
      </c>
      <c r="AF51" s="40">
        <f t="shared" si="148"/>
        <v>38.941455239869917</v>
      </c>
      <c r="AG51" s="39">
        <f t="shared" ref="AG51:AK52" si="176">((AG14/AG10)-1)*100</f>
        <v>61.900599256028286</v>
      </c>
      <c r="AH51" s="39">
        <f t="shared" si="176"/>
        <v>16.889998476863877</v>
      </c>
      <c r="AI51" s="39">
        <f t="shared" si="176"/>
        <v>-23.927339643241908</v>
      </c>
      <c r="AJ51" s="39">
        <f t="shared" si="176"/>
        <v>-25.348118790741747</v>
      </c>
      <c r="AK51" s="40">
        <f t="shared" si="176"/>
        <v>55.941553655062769</v>
      </c>
      <c r="AL51" s="39">
        <f t="shared" ref="AL51:AP52" si="177">IFERROR(((AL14/AL10)-1)*100,"-")</f>
        <v>7.2499550875432028</v>
      </c>
      <c r="AM51" s="39">
        <f t="shared" si="177"/>
        <v>-21.267865702900867</v>
      </c>
      <c r="AN51" s="39">
        <f t="shared" si="177"/>
        <v>-12.870397357427377</v>
      </c>
      <c r="AO51" s="39">
        <f t="shared" si="177"/>
        <v>-2.0642316036561636</v>
      </c>
      <c r="AP51" s="40">
        <f t="shared" si="177"/>
        <v>2.2207894669651562</v>
      </c>
      <c r="AQ51" s="39">
        <f t="shared" ref="AQ51:AU52" si="178">IFERROR(((AQ14/AQ10)-1)*100, "")</f>
        <v>-7.4708334802600636</v>
      </c>
      <c r="AR51" s="39">
        <f t="shared" si="178"/>
        <v>-22.739480462140293</v>
      </c>
      <c r="AS51" s="39">
        <f t="shared" si="178"/>
        <v>-29.299544924900179</v>
      </c>
      <c r="AT51" s="39">
        <f t="shared" si="178"/>
        <v>-15.667632591205017</v>
      </c>
      <c r="AU51" s="40">
        <f t="shared" si="178"/>
        <v>-8.6782719280786846</v>
      </c>
      <c r="AV51" s="39">
        <f t="shared" ref="AV51:BJ52" si="179">((AV14/AV10)-1)*100</f>
        <v>12.88678405924828</v>
      </c>
      <c r="AW51" s="39">
        <f t="shared" si="179"/>
        <v>-21.913909591356052</v>
      </c>
      <c r="AX51" s="39">
        <f t="shared" si="179"/>
        <v>-25.62772248414532</v>
      </c>
      <c r="AY51" s="39">
        <f t="shared" si="179"/>
        <v>1.2416929526257503</v>
      </c>
      <c r="AZ51" s="40">
        <f t="shared" si="179"/>
        <v>-3.9963303187911858</v>
      </c>
      <c r="BA51" s="39">
        <f t="shared" si="179"/>
        <v>36.206053793788449</v>
      </c>
      <c r="BB51" s="39">
        <f t="shared" si="179"/>
        <v>-20.434191920636735</v>
      </c>
      <c r="BC51" s="39">
        <f t="shared" si="179"/>
        <v>-25.580736426687899</v>
      </c>
      <c r="BD51" s="39">
        <f t="shared" si="179"/>
        <v>11.017132602189017</v>
      </c>
      <c r="BE51" s="40">
        <f t="shared" si="179"/>
        <v>-9.6242363806898439</v>
      </c>
      <c r="BF51" s="39">
        <f t="shared" si="179"/>
        <v>5.3733354452337956</v>
      </c>
      <c r="BG51" s="39">
        <f t="shared" si="179"/>
        <v>-27.631139992829233</v>
      </c>
      <c r="BH51" s="39">
        <f t="shared" si="179"/>
        <v>-27.097033824773497</v>
      </c>
      <c r="BI51" s="39">
        <f t="shared" si="179"/>
        <v>-27.365737201802776</v>
      </c>
      <c r="BJ51" s="48">
        <f t="shared" si="179"/>
        <v>1.4336359672284082</v>
      </c>
    </row>
    <row r="52" spans="1:62" ht="20.65" customHeight="1" x14ac:dyDescent="0.2">
      <c r="A52" s="31"/>
      <c r="B52" s="30" t="s">
        <v>38</v>
      </c>
      <c r="C52" s="39">
        <f t="shared" si="154"/>
        <v>44.574934058982898</v>
      </c>
      <c r="D52" s="39">
        <f t="shared" si="148"/>
        <v>51.701323251417762</v>
      </c>
      <c r="E52" s="39">
        <f t="shared" si="148"/>
        <v>-4.0000000000000036</v>
      </c>
      <c r="F52" s="39">
        <f t="shared" si="148"/>
        <v>3.5714285714285809</v>
      </c>
      <c r="G52" s="40">
        <f t="shared" si="148"/>
        <v>44.678246587229054</v>
      </c>
      <c r="H52" s="39">
        <f t="shared" si="155"/>
        <v>54.087653687608572</v>
      </c>
      <c r="I52" s="39">
        <f t="shared" si="155"/>
        <v>23.547127067104778</v>
      </c>
      <c r="J52" s="39">
        <f t="shared" si="155"/>
        <v>-26.804746093296494</v>
      </c>
      <c r="K52" s="39">
        <f t="shared" si="155"/>
        <v>0.71712268314210181</v>
      </c>
      <c r="L52" s="40">
        <f t="shared" si="155"/>
        <v>47.862138382243181</v>
      </c>
      <c r="M52" s="39">
        <f t="shared" si="148"/>
        <v>47.212480854376082</v>
      </c>
      <c r="N52" s="39">
        <f t="shared" si="148"/>
        <v>54.243176178660057</v>
      </c>
      <c r="O52" s="39">
        <f t="shared" si="148"/>
        <v>-2.7027027027027084</v>
      </c>
      <c r="P52" s="39">
        <f t="shared" si="148"/>
        <v>5.0704225352112609</v>
      </c>
      <c r="Q52" s="40">
        <f t="shared" si="148"/>
        <v>47.309641774503717</v>
      </c>
      <c r="R52" s="39">
        <f t="shared" si="148"/>
        <v>26.217152067875006</v>
      </c>
      <c r="S52" s="39">
        <f t="shared" si="148"/>
        <v>-1.7103117088550501</v>
      </c>
      <c r="T52" s="39">
        <f t="shared" si="148"/>
        <v>-33.707857427427157</v>
      </c>
      <c r="U52" s="39">
        <f t="shared" si="148"/>
        <v>-14.878774875288325</v>
      </c>
      <c r="V52" s="40">
        <f t="shared" si="148"/>
        <v>23.789176220130216</v>
      </c>
      <c r="W52" s="39">
        <f t="shared" si="148"/>
        <v>53.781499891089645</v>
      </c>
      <c r="X52" s="39">
        <f t="shared" si="148"/>
        <v>21.777393543030811</v>
      </c>
      <c r="Y52" s="39">
        <f t="shared" si="148"/>
        <v>-57.422008913267049</v>
      </c>
      <c r="Z52" s="39">
        <f t="shared" si="148"/>
        <v>-0.37861686351317037</v>
      </c>
      <c r="AA52" s="40">
        <f t="shared" si="148"/>
        <v>33.934092488669251</v>
      </c>
      <c r="AB52" s="39">
        <f t="shared" si="148"/>
        <v>102.12160901833668</v>
      </c>
      <c r="AC52" s="39">
        <f t="shared" si="148"/>
        <v>25.25036945581023</v>
      </c>
      <c r="AD52" s="39">
        <f t="shared" si="148"/>
        <v>-58.288738007582516</v>
      </c>
      <c r="AE52" s="39">
        <f t="shared" si="148"/>
        <v>5.9811770091390049</v>
      </c>
      <c r="AF52" s="40">
        <f t="shared" si="148"/>
        <v>30.103214233967336</v>
      </c>
      <c r="AG52" s="39">
        <f t="shared" si="176"/>
        <v>40.302032917064246</v>
      </c>
      <c r="AH52" s="39">
        <f t="shared" si="176"/>
        <v>9.5241641817590317</v>
      </c>
      <c r="AI52" s="39">
        <f t="shared" si="176"/>
        <v>-31.012289956826024</v>
      </c>
      <c r="AJ52" s="39">
        <f t="shared" si="176"/>
        <v>-18.206593970650687</v>
      </c>
      <c r="AK52" s="40">
        <f t="shared" si="176"/>
        <v>36.870452689795982</v>
      </c>
      <c r="AL52" s="39">
        <f t="shared" si="177"/>
        <v>6.5797848641900192</v>
      </c>
      <c r="AM52" s="39">
        <f t="shared" si="177"/>
        <v>-18.558965459815045</v>
      </c>
      <c r="AN52" s="39">
        <f t="shared" si="177"/>
        <v>-23.754943847183853</v>
      </c>
      <c r="AO52" s="39">
        <f t="shared" si="177"/>
        <v>-2.7558815473110898</v>
      </c>
      <c r="AP52" s="40">
        <f t="shared" si="177"/>
        <v>2.2006707090512778</v>
      </c>
      <c r="AQ52" s="39">
        <f t="shared" si="178"/>
        <v>-14.26192172338283</v>
      </c>
      <c r="AR52" s="39">
        <f t="shared" si="178"/>
        <v>-36.276151252684329</v>
      </c>
      <c r="AS52" s="39">
        <f t="shared" si="178"/>
        <v>-31.866409022633459</v>
      </c>
      <c r="AT52" s="39">
        <f t="shared" si="178"/>
        <v>-18.986501556909797</v>
      </c>
      <c r="AU52" s="40">
        <f t="shared" si="178"/>
        <v>-15.966684373842831</v>
      </c>
      <c r="AV52" s="39">
        <f t="shared" si="179"/>
        <v>4.4622704532855995</v>
      </c>
      <c r="AW52" s="39">
        <f t="shared" si="179"/>
        <v>-21.048440157912786</v>
      </c>
      <c r="AX52" s="39">
        <f t="shared" si="179"/>
        <v>-56.23928693863558</v>
      </c>
      <c r="AY52" s="39">
        <f t="shared" si="179"/>
        <v>-5.1860830738530206</v>
      </c>
      <c r="AZ52" s="40">
        <f t="shared" si="179"/>
        <v>-9.0798871850555898</v>
      </c>
      <c r="BA52" s="39">
        <f t="shared" si="179"/>
        <v>37.299234307638088</v>
      </c>
      <c r="BB52" s="39">
        <f t="shared" si="179"/>
        <v>-18.796816456416465</v>
      </c>
      <c r="BC52" s="39">
        <f t="shared" si="179"/>
        <v>-57.130091841126472</v>
      </c>
      <c r="BD52" s="39">
        <f t="shared" si="179"/>
        <v>0.86680385588298048</v>
      </c>
      <c r="BE52" s="40">
        <f t="shared" si="179"/>
        <v>-11.680448973513457</v>
      </c>
      <c r="BF52" s="39">
        <f t="shared" si="179"/>
        <v>-4.6941997697516609</v>
      </c>
      <c r="BG52" s="39">
        <f t="shared" si="179"/>
        <v>-28.992538344194209</v>
      </c>
      <c r="BH52" s="39">
        <f t="shared" si="179"/>
        <v>-29.095964677848961</v>
      </c>
      <c r="BI52" s="39">
        <f t="shared" si="179"/>
        <v>-22.15372884606164</v>
      </c>
      <c r="BJ52" s="48">
        <f t="shared" si="179"/>
        <v>-7.0865619921115952</v>
      </c>
    </row>
    <row r="53" spans="1:62" ht="20.65" customHeight="1" x14ac:dyDescent="0.2">
      <c r="A53" s="31"/>
      <c r="B53" s="30" t="s">
        <v>39</v>
      </c>
      <c r="C53" s="39">
        <f t="shared" ref="C53:G53" si="180">((C16/C12)-1)*100</f>
        <v>37.739037022281671</v>
      </c>
      <c r="D53" s="39">
        <f t="shared" si="180"/>
        <v>42.631872732347212</v>
      </c>
      <c r="E53" s="39">
        <f t="shared" si="180"/>
        <v>4.0000000000000036</v>
      </c>
      <c r="F53" s="39">
        <f t="shared" si="180"/>
        <v>1.6260162601626105</v>
      </c>
      <c r="G53" s="40">
        <f t="shared" si="180"/>
        <v>37.805553823881844</v>
      </c>
      <c r="H53" s="39">
        <f t="shared" ref="H53:L53" si="181">IFERROR(((H16/H12)-1)*100, "")</f>
        <v>44.93825145596</v>
      </c>
      <c r="I53" s="39">
        <f t="shared" si="181"/>
        <v>23.708343322944138</v>
      </c>
      <c r="J53" s="39">
        <f t="shared" si="181"/>
        <v>15.346569139672583</v>
      </c>
      <c r="K53" s="39">
        <f t="shared" si="181"/>
        <v>0.5867375179895884</v>
      </c>
      <c r="L53" s="40">
        <f t="shared" si="181"/>
        <v>41.540266930017957</v>
      </c>
      <c r="M53" s="39">
        <f t="shared" ref="M53:AK53" si="182">((M16/M12)-1)*100</f>
        <v>40.771711148225798</v>
      </c>
      <c r="N53" s="39">
        <f t="shared" si="182"/>
        <v>47.733607158574152</v>
      </c>
      <c r="O53" s="39">
        <f t="shared" si="182"/>
        <v>7.0422535211267512</v>
      </c>
      <c r="P53" s="39">
        <f t="shared" si="182"/>
        <v>1.6438356164383494</v>
      </c>
      <c r="Q53" s="40">
        <f t="shared" si="182"/>
        <v>40.883692504692746</v>
      </c>
      <c r="R53" s="39">
        <f t="shared" si="182"/>
        <v>41.621191543652891</v>
      </c>
      <c r="S53" s="39">
        <f t="shared" si="182"/>
        <v>-34.037101323106491</v>
      </c>
      <c r="T53" s="39">
        <f t="shared" si="182"/>
        <v>90.35414556504125</v>
      </c>
      <c r="U53" s="39">
        <f t="shared" si="182"/>
        <v>-12.129238846998291</v>
      </c>
      <c r="V53" s="40">
        <f t="shared" si="182"/>
        <v>33.0855775312505</v>
      </c>
      <c r="W53" s="39">
        <f t="shared" si="182"/>
        <v>36.358890784623441</v>
      </c>
      <c r="X53" s="39">
        <f t="shared" si="182"/>
        <v>23.94863849557607</v>
      </c>
      <c r="Y53" s="39">
        <f t="shared" si="182"/>
        <v>-47.069770178974416</v>
      </c>
      <c r="Z53" s="39">
        <f t="shared" si="182"/>
        <v>-7.4320004949167906</v>
      </c>
      <c r="AA53" s="40">
        <f t="shared" si="182"/>
        <v>26.574521267106597</v>
      </c>
      <c r="AB53" s="39">
        <f t="shared" si="182"/>
        <v>32.679038540248783</v>
      </c>
      <c r="AC53" s="39">
        <f t="shared" si="182"/>
        <v>24.72961135016596</v>
      </c>
      <c r="AD53" s="39">
        <f t="shared" si="182"/>
        <v>-50.608148735891724</v>
      </c>
      <c r="AE53" s="39">
        <f t="shared" si="182"/>
        <v>-6.4170740167134426</v>
      </c>
      <c r="AF53" s="40">
        <f t="shared" si="182"/>
        <v>17.682354920623467</v>
      </c>
      <c r="AG53" s="39">
        <f t="shared" si="182"/>
        <v>39.123753528468328</v>
      </c>
      <c r="AH53" s="39">
        <f t="shared" si="182"/>
        <v>20.18348251009008</v>
      </c>
      <c r="AI53" s="39">
        <f t="shared" si="182"/>
        <v>117.40405567870158</v>
      </c>
      <c r="AJ53" s="39">
        <f t="shared" si="182"/>
        <v>-11.173348399134698</v>
      </c>
      <c r="AK53" s="40">
        <f t="shared" si="182"/>
        <v>37.814876484182804</v>
      </c>
      <c r="AL53" s="39">
        <f t="shared" ref="AL53:AP53" si="183">IFERROR(((AL16/AL12)-1)*100,"-")</f>
        <v>5.2267059428575458</v>
      </c>
      <c r="AM53" s="39">
        <f t="shared" si="183"/>
        <v>-13.267391815652319</v>
      </c>
      <c r="AN53" s="39">
        <f t="shared" si="183"/>
        <v>10.910162634300558</v>
      </c>
      <c r="AO53" s="39">
        <f t="shared" si="183"/>
        <v>-1.0226502822982431</v>
      </c>
      <c r="AP53" s="40">
        <f t="shared" si="183"/>
        <v>2.7101325037372392</v>
      </c>
      <c r="AQ53" s="39">
        <f t="shared" ref="AQ53:AU53" si="184">IFERROR(((AQ16/AQ12)-1)*100, "")</f>
        <v>0.60344538579391038</v>
      </c>
      <c r="AR53" s="39">
        <f t="shared" si="184"/>
        <v>-55.350106217815195</v>
      </c>
      <c r="AS53" s="39">
        <f t="shared" si="184"/>
        <v>77.830846514709592</v>
      </c>
      <c r="AT53" s="39">
        <f t="shared" si="184"/>
        <v>-13.550329323866261</v>
      </c>
      <c r="AU53" s="40">
        <f t="shared" si="184"/>
        <v>-5.5351438018154564</v>
      </c>
      <c r="AV53" s="39">
        <f t="shared" ref="AV53:BJ53" si="185">((AV16/AV12)-1)*100</f>
        <v>-3.1347351876371388</v>
      </c>
      <c r="AW53" s="39">
        <f t="shared" si="185"/>
        <v>-16.099903820440677</v>
      </c>
      <c r="AX53" s="39">
        <f t="shared" si="185"/>
        <v>-50.552022140883992</v>
      </c>
      <c r="AY53" s="39">
        <f t="shared" si="185"/>
        <v>-8.9290570906863316</v>
      </c>
      <c r="AZ53" s="40">
        <f t="shared" si="185"/>
        <v>-10.15672643383445</v>
      </c>
      <c r="BA53" s="39">
        <f t="shared" si="185"/>
        <v>-5.7487918147530515</v>
      </c>
      <c r="BB53" s="39">
        <f t="shared" si="185"/>
        <v>-15.571267940216327</v>
      </c>
      <c r="BC53" s="39">
        <f t="shared" si="185"/>
        <v>-53.857612634846205</v>
      </c>
      <c r="BD53" s="39">
        <f t="shared" si="185"/>
        <v>-7.9305445177908496</v>
      </c>
      <c r="BE53" s="40">
        <f t="shared" si="185"/>
        <v>-16.468433763756195</v>
      </c>
      <c r="BF53" s="39">
        <f t="shared" si="185"/>
        <v>-1.1706596490982935</v>
      </c>
      <c r="BG53" s="39">
        <f t="shared" si="185"/>
        <v>-18.648515512731191</v>
      </c>
      <c r="BH53" s="39">
        <f t="shared" si="185"/>
        <v>103.10115727878704</v>
      </c>
      <c r="BI53" s="39">
        <f t="shared" si="185"/>
        <v>-12.609898020712041</v>
      </c>
      <c r="BJ53" s="48">
        <f t="shared" si="185"/>
        <v>-2.1782620585471535</v>
      </c>
    </row>
    <row r="54" spans="1:62" ht="20.65" customHeight="1" x14ac:dyDescent="0.2">
      <c r="A54" s="31"/>
      <c r="B54" s="30" t="s">
        <v>40</v>
      </c>
      <c r="C54" s="39">
        <f t="shared" ref="C54:G57" si="186">((C17/C13)-1)*100</f>
        <v>31.468012936814695</v>
      </c>
      <c r="D54" s="39">
        <f t="shared" si="186"/>
        <v>29.613473888283039</v>
      </c>
      <c r="E54" s="39">
        <f t="shared" si="186"/>
        <v>6.6666666666666652</v>
      </c>
      <c r="F54" s="39">
        <f t="shared" si="186"/>
        <v>1.6172506738544534</v>
      </c>
      <c r="G54" s="40">
        <f t="shared" si="186"/>
        <v>31.381286391666418</v>
      </c>
      <c r="H54" s="39">
        <f t="shared" ref="H54:L57" si="187">IFERROR(((H17/H13)-1)*100, "")</f>
        <v>38.105982795245041</v>
      </c>
      <c r="I54" s="39">
        <f t="shared" si="187"/>
        <v>20.446599842216351</v>
      </c>
      <c r="J54" s="39">
        <f t="shared" si="187"/>
        <v>17.650063856960418</v>
      </c>
      <c r="K54" s="39">
        <f t="shared" si="187"/>
        <v>0.23171135385633423</v>
      </c>
      <c r="L54" s="40">
        <f t="shared" si="187"/>
        <v>35.563564127314628</v>
      </c>
      <c r="M54" s="39">
        <f t="shared" ref="M54:AK57" si="188">((M17/M13)-1)*100</f>
        <v>34.95842581243582</v>
      </c>
      <c r="N54" s="39">
        <f t="shared" si="188"/>
        <v>35.132382892057024</v>
      </c>
      <c r="O54" s="39">
        <f t="shared" si="188"/>
        <v>13.698630136986312</v>
      </c>
      <c r="P54" s="39">
        <f t="shared" si="188"/>
        <v>2.1857923497267784</v>
      </c>
      <c r="Q54" s="40">
        <f t="shared" si="188"/>
        <v>34.91915593313233</v>
      </c>
      <c r="R54" s="39">
        <f t="shared" si="188"/>
        <v>30.222604935944219</v>
      </c>
      <c r="S54" s="39">
        <f t="shared" si="188"/>
        <v>12.333260237548149</v>
      </c>
      <c r="T54" s="39">
        <f t="shared" si="188"/>
        <v>140.3832551226829</v>
      </c>
      <c r="U54" s="39">
        <f t="shared" si="188"/>
        <v>-8.822646406539036</v>
      </c>
      <c r="V54" s="40">
        <f t="shared" si="188"/>
        <v>29.469831556320415</v>
      </c>
      <c r="W54" s="39">
        <f t="shared" si="188"/>
        <v>28.607150345334098</v>
      </c>
      <c r="X54" s="39">
        <f t="shared" si="188"/>
        <v>19.736665662031626</v>
      </c>
      <c r="Y54" s="39">
        <f t="shared" si="188"/>
        <v>-47.17704438769735</v>
      </c>
      <c r="Z54" s="39">
        <f t="shared" si="188"/>
        <v>-5.8729138092199484</v>
      </c>
      <c r="AA54" s="40">
        <f t="shared" si="188"/>
        <v>19.751955002914599</v>
      </c>
      <c r="AB54" s="39">
        <f t="shared" si="188"/>
        <v>27.662229374938828</v>
      </c>
      <c r="AC54" s="39">
        <f t="shared" si="188"/>
        <v>20.78388884119855</v>
      </c>
      <c r="AD54" s="39">
        <f t="shared" si="188"/>
        <v>-50.651557055480254</v>
      </c>
      <c r="AE54" s="39">
        <f t="shared" si="188"/>
        <v>-7.4788144820119413</v>
      </c>
      <c r="AF54" s="40">
        <f t="shared" si="188"/>
        <v>12.867484796316898</v>
      </c>
      <c r="AG54" s="39">
        <f t="shared" si="188"/>
        <v>29.283228378372161</v>
      </c>
      <c r="AH54" s="39">
        <f t="shared" si="188"/>
        <v>13.946368623973227</v>
      </c>
      <c r="AI54" s="39">
        <f t="shared" si="188"/>
        <v>124.15989321594157</v>
      </c>
      <c r="AJ54" s="39">
        <f t="shared" si="188"/>
        <v>0.74173577853053896</v>
      </c>
      <c r="AK54" s="40">
        <f t="shared" si="188"/>
        <v>28.494785386220546</v>
      </c>
      <c r="AL54" s="39">
        <f t="shared" ref="AL54:AP57" si="189">IFERROR(((AL17/AL13)-1)*100,"-")</f>
        <v>5.0491140089115261</v>
      </c>
      <c r="AM54" s="39">
        <f t="shared" si="189"/>
        <v>-7.072469991791019</v>
      </c>
      <c r="AN54" s="39">
        <f t="shared" si="189"/>
        <v>10.296934865900376</v>
      </c>
      <c r="AO54" s="39">
        <f t="shared" si="189"/>
        <v>-1.363488296337656</v>
      </c>
      <c r="AP54" s="40">
        <f t="shared" si="189"/>
        <v>3.1833131266352677</v>
      </c>
      <c r="AQ54" s="39">
        <f t="shared" ref="AQ54:AU57" si="190">IFERROR(((AQ17/AQ13)-1)*100, "")</f>
        <v>-3.5090961145867405</v>
      </c>
      <c r="AR54" s="39">
        <f t="shared" si="190"/>
        <v>-16.871694383366766</v>
      </c>
      <c r="AS54" s="39">
        <f t="shared" si="190"/>
        <v>111.42141715609455</v>
      </c>
      <c r="AT54" s="39">
        <f t="shared" si="190"/>
        <v>-10.772964130463325</v>
      </c>
      <c r="AU54" s="40">
        <f t="shared" si="190"/>
        <v>-4.0389552833496101</v>
      </c>
      <c r="AV54" s="39">
        <f t="shared" ref="AV54:BJ57" si="191">((AV17/AV13)-1)*100</f>
        <v>-4.7060977696410493</v>
      </c>
      <c r="AW54" s="39">
        <f t="shared" si="191"/>
        <v>-11.39306278815747</v>
      </c>
      <c r="AX54" s="39">
        <f t="shared" si="191"/>
        <v>-53.541255907251895</v>
      </c>
      <c r="AY54" s="39">
        <f t="shared" si="191"/>
        <v>-7.8863274175788867</v>
      </c>
      <c r="AZ54" s="40">
        <f t="shared" si="191"/>
        <v>-11.241695684588182</v>
      </c>
      <c r="BA54" s="39">
        <f t="shared" si="191"/>
        <v>-5.4062548474277499</v>
      </c>
      <c r="BB54" s="39">
        <f t="shared" si="191"/>
        <v>-10.61810185225548</v>
      </c>
      <c r="BC54" s="39">
        <f t="shared" si="191"/>
        <v>-56.597152590964562</v>
      </c>
      <c r="BD54" s="39">
        <f t="shared" si="191"/>
        <v>-9.4578772738405767</v>
      </c>
      <c r="BE54" s="40">
        <f t="shared" si="191"/>
        <v>-16.344358949106187</v>
      </c>
      <c r="BF54" s="39">
        <f t="shared" si="191"/>
        <v>-4.205144954751483</v>
      </c>
      <c r="BG54" s="39">
        <f t="shared" si="191"/>
        <v>-15.677969865303886</v>
      </c>
      <c r="BH54" s="39">
        <f t="shared" si="191"/>
        <v>97.152677165828138</v>
      </c>
      <c r="BI54" s="39">
        <f t="shared" si="191"/>
        <v>-1.4131676605824151</v>
      </c>
      <c r="BJ54" s="48">
        <f t="shared" si="191"/>
        <v>-4.7616444844168608</v>
      </c>
    </row>
    <row r="55" spans="1:62" ht="20.65" customHeight="1" x14ac:dyDescent="0.2">
      <c r="A55" s="31"/>
      <c r="B55" s="30" t="s">
        <v>41</v>
      </c>
      <c r="C55" s="39">
        <f t="shared" si="186"/>
        <v>32.94513419405434</v>
      </c>
      <c r="D55" s="39">
        <f t="shared" si="186"/>
        <v>25.460088065936539</v>
      </c>
      <c r="E55" s="39">
        <f t="shared" si="186"/>
        <v>10.95890410958904</v>
      </c>
      <c r="F55" s="39">
        <f t="shared" si="186"/>
        <v>0</v>
      </c>
      <c r="G55" s="40">
        <f t="shared" si="186"/>
        <v>32.715115861969998</v>
      </c>
      <c r="H55" s="39">
        <f t="shared" si="187"/>
        <v>40.513185788998385</v>
      </c>
      <c r="I55" s="39">
        <f t="shared" si="187"/>
        <v>18.791539394311506</v>
      </c>
      <c r="J55" s="39">
        <f t="shared" si="187"/>
        <v>42.619797619379483</v>
      </c>
      <c r="K55" s="39">
        <f t="shared" si="187"/>
        <v>-1.2888301387970924</v>
      </c>
      <c r="L55" s="40">
        <f t="shared" si="187"/>
        <v>38.003237756261001</v>
      </c>
      <c r="M55" s="39">
        <f t="shared" si="188"/>
        <v>33.008209800601726</v>
      </c>
      <c r="N55" s="39">
        <f t="shared" si="188"/>
        <v>27.033603707995368</v>
      </c>
      <c r="O55" s="39">
        <f t="shared" si="188"/>
        <v>15.277777777777789</v>
      </c>
      <c r="P55" s="39">
        <f t="shared" si="188"/>
        <v>0.54054054054053502</v>
      </c>
      <c r="Q55" s="40">
        <f t="shared" si="188"/>
        <v>32.816037456291113</v>
      </c>
      <c r="R55" s="39">
        <f t="shared" si="188"/>
        <v>39.142570735512393</v>
      </c>
      <c r="S55" s="39">
        <f t="shared" si="188"/>
        <v>14.269506068494531</v>
      </c>
      <c r="T55" s="39">
        <f t="shared" si="188"/>
        <v>57.69768236953994</v>
      </c>
      <c r="U55" s="39">
        <f t="shared" si="188"/>
        <v>-0.67219833752606428</v>
      </c>
      <c r="V55" s="40">
        <f t="shared" si="188"/>
        <v>37.589443356063597</v>
      </c>
      <c r="W55" s="39">
        <f t="shared" si="188"/>
        <v>31.551837290197859</v>
      </c>
      <c r="X55" s="39">
        <f t="shared" si="188"/>
        <v>20.94515544979345</v>
      </c>
      <c r="Y55" s="39">
        <f t="shared" si="188"/>
        <v>-15.972853278447275</v>
      </c>
      <c r="Z55" s="39">
        <f t="shared" si="188"/>
        <v>-9.3039358660097378</v>
      </c>
      <c r="AA55" s="40">
        <f t="shared" si="188"/>
        <v>25.602228007097573</v>
      </c>
      <c r="AB55" s="39">
        <f t="shared" si="188"/>
        <v>28.848731189968092</v>
      </c>
      <c r="AC55" s="39">
        <f t="shared" si="188"/>
        <v>23.023453883604581</v>
      </c>
      <c r="AD55" s="39">
        <f t="shared" si="188"/>
        <v>-18.125540195213542</v>
      </c>
      <c r="AE55" s="39">
        <f t="shared" si="188"/>
        <v>-10.52118363815473</v>
      </c>
      <c r="AF55" s="40">
        <f t="shared" si="188"/>
        <v>19.321452504876135</v>
      </c>
      <c r="AG55" s="39">
        <f t="shared" si="188"/>
        <v>32.67761630929202</v>
      </c>
      <c r="AH55" s="39">
        <f t="shared" si="188"/>
        <v>12.116603212448695</v>
      </c>
      <c r="AI55" s="39">
        <f t="shared" si="188"/>
        <v>52.744411731858179</v>
      </c>
      <c r="AJ55" s="39">
        <f t="shared" si="188"/>
        <v>-3.8592853440108654</v>
      </c>
      <c r="AK55" s="40">
        <f t="shared" si="188"/>
        <v>31.00147941473368</v>
      </c>
      <c r="AL55" s="39">
        <f t="shared" si="189"/>
        <v>5.692612701339872</v>
      </c>
      <c r="AM55" s="39">
        <f t="shared" si="189"/>
        <v>-5.3152749806140154</v>
      </c>
      <c r="AN55" s="39">
        <f t="shared" si="189"/>
        <v>28.533891681663004</v>
      </c>
      <c r="AO55" s="39">
        <f t="shared" si="189"/>
        <v>-1.2888301387970813</v>
      </c>
      <c r="AP55" s="40">
        <f t="shared" si="189"/>
        <v>3.9845663848802948</v>
      </c>
      <c r="AQ55" s="39">
        <f t="shared" si="190"/>
        <v>4.6120167650605559</v>
      </c>
      <c r="AR55" s="39">
        <f t="shared" si="190"/>
        <v>-10.047811970162568</v>
      </c>
      <c r="AS55" s="39">
        <f t="shared" si="190"/>
        <v>36.797989525384047</v>
      </c>
      <c r="AT55" s="39">
        <f t="shared" si="190"/>
        <v>-1.2062187765716215</v>
      </c>
      <c r="AU55" s="40">
        <f t="shared" si="190"/>
        <v>3.59399812793193</v>
      </c>
      <c r="AV55" s="39">
        <f t="shared" si="191"/>
        <v>-1.094949336275719</v>
      </c>
      <c r="AW55" s="39">
        <f t="shared" si="191"/>
        <v>-4.7927855941149904</v>
      </c>
      <c r="AX55" s="39">
        <f t="shared" si="191"/>
        <v>-27.108981157207268</v>
      </c>
      <c r="AY55" s="39">
        <f t="shared" si="191"/>
        <v>-9.7915491140419313</v>
      </c>
      <c r="AZ55" s="40">
        <f t="shared" si="191"/>
        <v>-5.4314295075755137</v>
      </c>
      <c r="BA55" s="39">
        <f t="shared" si="191"/>
        <v>-3.1272344894118009</v>
      </c>
      <c r="BB55" s="39">
        <f t="shared" si="191"/>
        <v>-3.1567630196563501</v>
      </c>
      <c r="BC55" s="39">
        <f t="shared" si="191"/>
        <v>-28.976372217534639</v>
      </c>
      <c r="BD55" s="39">
        <f t="shared" si="191"/>
        <v>-11.002252543325941</v>
      </c>
      <c r="BE55" s="40">
        <f t="shared" si="191"/>
        <v>-10.160358048519536</v>
      </c>
      <c r="BF55" s="39">
        <f t="shared" si="191"/>
        <v>-0.24855119229506561</v>
      </c>
      <c r="BG55" s="39">
        <f t="shared" si="191"/>
        <v>-11.742562644948261</v>
      </c>
      <c r="BH55" s="39">
        <f t="shared" si="191"/>
        <v>32.501176442093808</v>
      </c>
      <c r="BI55" s="39">
        <f t="shared" si="191"/>
        <v>-4.376170906677479</v>
      </c>
      <c r="BJ55" s="48">
        <f t="shared" si="191"/>
        <v>-1.3662190773870986</v>
      </c>
    </row>
    <row r="56" spans="1:62" ht="20.65" customHeight="1" x14ac:dyDescent="0.2">
      <c r="A56" s="31"/>
      <c r="B56" s="30" t="s">
        <v>42</v>
      </c>
      <c r="C56" s="39">
        <f t="shared" si="186"/>
        <v>32.893603555262033</v>
      </c>
      <c r="D56" s="39">
        <f t="shared" si="186"/>
        <v>21.069574247144352</v>
      </c>
      <c r="E56" s="39">
        <f t="shared" si="186"/>
        <v>16.666666666666675</v>
      </c>
      <c r="F56" s="39">
        <f t="shared" si="186"/>
        <v>0.53050397877982824</v>
      </c>
      <c r="G56" s="40">
        <f t="shared" si="186"/>
        <v>32.552933994495078</v>
      </c>
      <c r="H56" s="39">
        <f t="shared" si="187"/>
        <v>42.44541671817894</v>
      </c>
      <c r="I56" s="39">
        <f t="shared" si="187"/>
        <v>16.181751370702791</v>
      </c>
      <c r="J56" s="39">
        <f t="shared" si="187"/>
        <v>62.852520381943357</v>
      </c>
      <c r="K56" s="39">
        <f t="shared" si="187"/>
        <v>-0.93109869646182952</v>
      </c>
      <c r="L56" s="40">
        <f t="shared" si="187"/>
        <v>39.717997651088922</v>
      </c>
      <c r="M56" s="39">
        <f t="shared" si="188"/>
        <v>33.025561721095229</v>
      </c>
      <c r="N56" s="39">
        <f t="shared" si="188"/>
        <v>21.825396825396837</v>
      </c>
      <c r="O56" s="39">
        <f t="shared" si="188"/>
        <v>16.666666666666675</v>
      </c>
      <c r="P56" s="39">
        <f t="shared" si="188"/>
        <v>1.072386058981234</v>
      </c>
      <c r="Q56" s="40">
        <f t="shared" si="188"/>
        <v>32.700493714475385</v>
      </c>
      <c r="R56" s="39">
        <f t="shared" si="188"/>
        <v>38.697205096371732</v>
      </c>
      <c r="S56" s="39">
        <f t="shared" si="188"/>
        <v>17.681153279406715</v>
      </c>
      <c r="T56" s="39">
        <f t="shared" si="188"/>
        <v>217.86282176354459</v>
      </c>
      <c r="U56" s="39">
        <f t="shared" si="188"/>
        <v>-8.9251787272790253</v>
      </c>
      <c r="V56" s="40">
        <f t="shared" si="188"/>
        <v>37.865298890876751</v>
      </c>
      <c r="W56" s="39">
        <f t="shared" si="188"/>
        <v>14.447402439475777</v>
      </c>
      <c r="X56" s="39">
        <f t="shared" si="188"/>
        <v>11.073026826171617</v>
      </c>
      <c r="Y56" s="39">
        <f t="shared" si="188"/>
        <v>33.911167347064122</v>
      </c>
      <c r="Z56" s="39">
        <f t="shared" si="188"/>
        <v>-4.4517253308453135</v>
      </c>
      <c r="AA56" s="40">
        <f t="shared" si="188"/>
        <v>14.298277355744471</v>
      </c>
      <c r="AB56" s="39">
        <f t="shared" si="188"/>
        <v>-9.1293713941394738</v>
      </c>
      <c r="AC56" s="39">
        <f t="shared" si="188"/>
        <v>10.778912910935045</v>
      </c>
      <c r="AD56" s="39">
        <f t="shared" si="188"/>
        <v>23.971393839568144</v>
      </c>
      <c r="AE56" s="39">
        <f t="shared" si="188"/>
        <v>-1.5991822059870042</v>
      </c>
      <c r="AF56" s="40">
        <f t="shared" si="188"/>
        <v>1.5590607721414518</v>
      </c>
      <c r="AG56" s="39">
        <f t="shared" si="188"/>
        <v>23.918455134861972</v>
      </c>
      <c r="AH56" s="39">
        <f t="shared" si="188"/>
        <v>12.259706304930562</v>
      </c>
      <c r="AI56" s="39">
        <f t="shared" si="188"/>
        <v>217.03231157792709</v>
      </c>
      <c r="AJ56" s="39">
        <f t="shared" si="188"/>
        <v>-14.812725758192668</v>
      </c>
      <c r="AK56" s="40">
        <f t="shared" si="188"/>
        <v>23.580073427928205</v>
      </c>
      <c r="AL56" s="39">
        <f t="shared" si="189"/>
        <v>7.1875642674893214</v>
      </c>
      <c r="AM56" s="39">
        <f t="shared" si="189"/>
        <v>-4.0372016725390036</v>
      </c>
      <c r="AN56" s="39">
        <f t="shared" si="189"/>
        <v>39.5878746130943</v>
      </c>
      <c r="AO56" s="39">
        <f t="shared" si="189"/>
        <v>-1.4538897323643996</v>
      </c>
      <c r="AP56" s="40">
        <f t="shared" si="189"/>
        <v>5.4054357309747614</v>
      </c>
      <c r="AQ56" s="39">
        <f t="shared" si="190"/>
        <v>4.2635740844814363</v>
      </c>
      <c r="AR56" s="39">
        <f t="shared" si="190"/>
        <v>-3.4017894905195911</v>
      </c>
      <c r="AS56" s="39">
        <f t="shared" si="190"/>
        <v>172.45384722589537</v>
      </c>
      <c r="AT56" s="39">
        <f t="shared" si="190"/>
        <v>-9.8914898283158479</v>
      </c>
      <c r="AU56" s="40">
        <f t="shared" si="190"/>
        <v>3.8920768354594015</v>
      </c>
      <c r="AV56" s="39">
        <f t="shared" si="191"/>
        <v>-13.965856667886811</v>
      </c>
      <c r="AW56" s="39">
        <f t="shared" si="191"/>
        <v>-8.8260496410578426</v>
      </c>
      <c r="AX56" s="39">
        <f t="shared" si="191"/>
        <v>14.781000583197802</v>
      </c>
      <c r="AY56" s="39">
        <f t="shared" si="191"/>
        <v>-5.4655001283960392</v>
      </c>
      <c r="AZ56" s="40">
        <f t="shared" si="191"/>
        <v>-13.867481456644748</v>
      </c>
      <c r="BA56" s="39">
        <f t="shared" si="191"/>
        <v>-31.689347949244386</v>
      </c>
      <c r="BB56" s="39">
        <f t="shared" si="191"/>
        <v>-9.0674721382552832</v>
      </c>
      <c r="BC56" s="39">
        <f t="shared" si="191"/>
        <v>6.2611947196298479</v>
      </c>
      <c r="BD56" s="39">
        <f t="shared" si="191"/>
        <v>-2.6432227130852914</v>
      </c>
      <c r="BE56" s="40">
        <f t="shared" si="191"/>
        <v>-23.467458236696025</v>
      </c>
      <c r="BF56" s="39">
        <f t="shared" si="191"/>
        <v>-6.8461327795987792</v>
      </c>
      <c r="BG56" s="39">
        <f t="shared" si="191"/>
        <v>-7.8519674630537324</v>
      </c>
      <c r="BH56" s="39">
        <f t="shared" si="191"/>
        <v>171.7419813525089</v>
      </c>
      <c r="BI56" s="39">
        <f t="shared" si="191"/>
        <v>-15.716569516726441</v>
      </c>
      <c r="BJ56" s="48">
        <f t="shared" si="191"/>
        <v>-6.8729362124085984</v>
      </c>
    </row>
    <row r="57" spans="1:62" x14ac:dyDescent="0.2">
      <c r="A57" s="31"/>
      <c r="B57" s="30" t="s">
        <v>43</v>
      </c>
      <c r="C57" s="39">
        <f t="shared" si="186"/>
        <v>32.851870885768662</v>
      </c>
      <c r="D57" s="39">
        <f t="shared" si="186"/>
        <v>18.520692691517461</v>
      </c>
      <c r="E57" s="39">
        <f t="shared" si="186"/>
        <v>8.9743589743589638</v>
      </c>
      <c r="F57" s="39">
        <f t="shared" si="186"/>
        <v>3.2000000000000028</v>
      </c>
      <c r="G57" s="40">
        <f t="shared" si="186"/>
        <v>32.451111719867228</v>
      </c>
      <c r="H57" s="39">
        <f t="shared" si="187"/>
        <v>44.164695401190102</v>
      </c>
      <c r="I57" s="39">
        <f t="shared" si="187"/>
        <v>14.478825276082951</v>
      </c>
      <c r="J57" s="39">
        <f t="shared" si="187"/>
        <v>2.9633208519547427</v>
      </c>
      <c r="K57" s="39">
        <f t="shared" si="187"/>
        <v>0.73739819502531834</v>
      </c>
      <c r="L57" s="40">
        <f t="shared" si="187"/>
        <v>40.176987179231993</v>
      </c>
      <c r="M57" s="39">
        <f t="shared" si="188"/>
        <v>28.018632551226254</v>
      </c>
      <c r="N57" s="39">
        <f t="shared" si="188"/>
        <v>11.389137126402549</v>
      </c>
      <c r="O57" s="39">
        <f t="shared" si="188"/>
        <v>3.9473684210526327</v>
      </c>
      <c r="P57" s="39">
        <f t="shared" si="188"/>
        <v>-2.695417789757415</v>
      </c>
      <c r="Q57" s="40">
        <f t="shared" si="188"/>
        <v>27.552042718667245</v>
      </c>
      <c r="R57" s="39">
        <f t="shared" si="188"/>
        <v>41.333579924834176</v>
      </c>
      <c r="S57" s="39">
        <f t="shared" si="188"/>
        <v>114.85360431767448</v>
      </c>
      <c r="T57" s="39">
        <f t="shared" si="188"/>
        <v>27.111351823874298</v>
      </c>
      <c r="U57" s="39">
        <f t="shared" si="188"/>
        <v>25.19543679369778</v>
      </c>
      <c r="V57" s="40">
        <f t="shared" si="188"/>
        <v>45.357881709595496</v>
      </c>
      <c r="W57" s="39">
        <f t="shared" si="188"/>
        <v>19.397351855848232</v>
      </c>
      <c r="X57" s="39">
        <f t="shared" si="188"/>
        <v>3.6408313760992961</v>
      </c>
      <c r="Y57" s="39">
        <f t="shared" si="188"/>
        <v>7.5012178439220145</v>
      </c>
      <c r="Z57" s="39">
        <f t="shared" si="188"/>
        <v>-0.75168321175139718</v>
      </c>
      <c r="AA57" s="40">
        <f t="shared" si="188"/>
        <v>15.767384209064605</v>
      </c>
      <c r="AB57" s="39">
        <f t="shared" si="188"/>
        <v>-1.3141195467795574</v>
      </c>
      <c r="AC57" s="39">
        <f t="shared" si="188"/>
        <v>1.7981046156586133</v>
      </c>
      <c r="AD57" s="39">
        <f t="shared" si="188"/>
        <v>5.6884090469537352</v>
      </c>
      <c r="AE57" s="39">
        <f t="shared" si="188"/>
        <v>0.82143399706722242</v>
      </c>
      <c r="AF57" s="40">
        <f t="shared" si="188"/>
        <v>0.12652051963888411</v>
      </c>
      <c r="AG57" s="39">
        <f t="shared" si="188"/>
        <v>34.238078933783477</v>
      </c>
      <c r="AH57" s="39">
        <f t="shared" si="188"/>
        <v>12.860870461184582</v>
      </c>
      <c r="AI57" s="39">
        <f t="shared" si="188"/>
        <v>26.645194807439097</v>
      </c>
      <c r="AJ57" s="39">
        <f t="shared" si="188"/>
        <v>-6.8612149082981411</v>
      </c>
      <c r="AK57" s="40">
        <f t="shared" si="188"/>
        <v>32.650338274697766</v>
      </c>
      <c r="AL57" s="39">
        <f t="shared" si="189"/>
        <v>8.5153671077381041</v>
      </c>
      <c r="AM57" s="39">
        <f t="shared" si="189"/>
        <v>-3.4102630719131777</v>
      </c>
      <c r="AN57" s="39">
        <f t="shared" si="189"/>
        <v>-5.5160114535003473</v>
      </c>
      <c r="AO57" s="39">
        <f t="shared" si="189"/>
        <v>-2.3862420590839872</v>
      </c>
      <c r="AP57" s="40">
        <f t="shared" si="189"/>
        <v>5.8330015951130187</v>
      </c>
      <c r="AQ57" s="39">
        <f t="shared" si="190"/>
        <v>10.400788626046298</v>
      </c>
      <c r="AR57" s="39">
        <f t="shared" si="190"/>
        <v>92.885598955544594</v>
      </c>
      <c r="AS57" s="39">
        <f t="shared" si="190"/>
        <v>22.284338463473972</v>
      </c>
      <c r="AT57" s="39">
        <f t="shared" si="190"/>
        <v>28.663454433412451</v>
      </c>
      <c r="AU57" s="40">
        <f t="shared" si="190"/>
        <v>13.959665883361328</v>
      </c>
      <c r="AV57" s="39">
        <f t="shared" si="191"/>
        <v>-6.7343952388557504</v>
      </c>
      <c r="AW57" s="39">
        <f t="shared" si="191"/>
        <v>-6.956069460804426</v>
      </c>
      <c r="AX57" s="39">
        <f t="shared" si="191"/>
        <v>3.4188931156718061</v>
      </c>
      <c r="AY57" s="39">
        <f t="shared" si="191"/>
        <v>1.9975776411086832</v>
      </c>
      <c r="AZ57" s="40">
        <f t="shared" si="191"/>
        <v>-9.2390982209475609</v>
      </c>
      <c r="BA57" s="39">
        <f t="shared" si="191"/>
        <v>-22.912877222203111</v>
      </c>
      <c r="BB57" s="39">
        <f t="shared" si="191"/>
        <v>-8.6103840627297359</v>
      </c>
      <c r="BC57" s="39">
        <f t="shared" si="191"/>
        <v>1.6749251590947312</v>
      </c>
      <c r="BD57" s="39">
        <f t="shared" si="191"/>
        <v>3.6142715039112039</v>
      </c>
      <c r="BE57" s="40">
        <f t="shared" si="191"/>
        <v>-21.501437071861684</v>
      </c>
      <c r="BF57" s="39">
        <f t="shared" si="191"/>
        <v>4.8582352885769176</v>
      </c>
      <c r="BG57" s="39">
        <f t="shared" si="191"/>
        <v>1.3212539146541191</v>
      </c>
      <c r="BH57" s="39">
        <f t="shared" si="191"/>
        <v>21.835883612219888</v>
      </c>
      <c r="BI57" s="39">
        <f t="shared" si="191"/>
        <v>-4.281193160605568</v>
      </c>
      <c r="BJ57" s="48">
        <f t="shared" si="191"/>
        <v>3.9970316800613581</v>
      </c>
    </row>
    <row r="58" spans="1:62" x14ac:dyDescent="0.2">
      <c r="A58" s="31"/>
      <c r="B58" s="30"/>
      <c r="C58" s="35"/>
      <c r="D58" s="35"/>
      <c r="E58" s="35"/>
      <c r="F58" s="35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</row>
    <row r="59" spans="1:62" x14ac:dyDescent="0.2">
      <c r="A59" s="31"/>
      <c r="B59" s="31"/>
      <c r="C59" s="35"/>
      <c r="D59" s="35"/>
      <c r="E59" s="35"/>
      <c r="F59" s="35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</row>
    <row r="60" spans="1:62" x14ac:dyDescent="0.2">
      <c r="A60" s="31"/>
      <c r="B60" s="31"/>
      <c r="C60" s="35"/>
      <c r="D60" s="35"/>
      <c r="E60" s="35"/>
      <c r="F60" s="35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</row>
    <row r="61" spans="1:62" x14ac:dyDescent="0.2">
      <c r="A61" s="31"/>
      <c r="B61" s="31"/>
      <c r="C61" s="35"/>
      <c r="D61" s="35"/>
      <c r="E61" s="35"/>
      <c r="F61" s="35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</row>
    <row r="62" spans="1:62" x14ac:dyDescent="0.2">
      <c r="A62" s="31"/>
      <c r="B62" s="31"/>
      <c r="C62" s="35"/>
      <c r="D62" s="35"/>
      <c r="E62" s="35"/>
      <c r="F62" s="35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</row>
    <row r="63" spans="1:62" x14ac:dyDescent="0.2">
      <c r="A63" s="31"/>
      <c r="B63" s="31"/>
      <c r="C63" s="35"/>
      <c r="D63" s="35"/>
      <c r="E63" s="35"/>
      <c r="F63" s="35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</row>
    <row r="64" spans="1:62" x14ac:dyDescent="0.2">
      <c r="A64" s="31"/>
      <c r="B64" s="31"/>
      <c r="C64" s="35"/>
      <c r="D64" s="35"/>
      <c r="E64" s="35"/>
      <c r="F64" s="35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</row>
    <row r="65" spans="1:62" x14ac:dyDescent="0.2">
      <c r="A65" s="31"/>
      <c r="B65" s="31"/>
      <c r="C65" s="35"/>
      <c r="D65" s="35"/>
      <c r="E65" s="35"/>
      <c r="F65" s="35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</row>
    <row r="66" spans="1:62" x14ac:dyDescent="0.2">
      <c r="A66" s="31"/>
      <c r="B66" s="31"/>
      <c r="C66" s="35"/>
      <c r="D66" s="35"/>
      <c r="E66" s="35"/>
      <c r="F66" s="35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</row>
    <row r="67" spans="1:62" x14ac:dyDescent="0.2">
      <c r="A67" s="31"/>
      <c r="B67" s="31"/>
      <c r="C67" s="35"/>
      <c r="D67" s="35"/>
      <c r="E67" s="35"/>
      <c r="F67" s="35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</row>
  </sheetData>
  <phoneticPr fontId="11" type="noConversion"/>
  <pageMargins left="0.7" right="0.7" top="0.75" bottom="0.75" header="0.3" footer="0.3"/>
  <ignoredErrors>
    <ignoredError sqref="C4:BJ19 C20:F20 H20:K20 M20:P20 R20:U20 W20:Z20 AB20:AE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2FC3-E3A9-4419-A247-0C9B47EED422}">
  <dimension ref="A1"/>
  <sheetViews>
    <sheetView showGridLines="0" tabSelected="1" zoomScale="70" zoomScaleNormal="70" workbookViewId="0">
      <selection activeCell="A35" sqref="A35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Quarterly</vt:lpstr>
      <vt:lpstr>Graphics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Cruz de Jesús</dc:creator>
  <cp:lastModifiedBy>Maribel Cruz de Jesús</cp:lastModifiedBy>
  <cp:lastPrinted>2025-11-17T14:19:17Z</cp:lastPrinted>
  <dcterms:created xsi:type="dcterms:W3CDTF">1900-01-01T04:00:00Z</dcterms:created>
  <dcterms:modified xsi:type="dcterms:W3CDTF">2025-11-17T14:19:18Z</dcterms:modified>
</cp:coreProperties>
</file>