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rsppr-my.sharepoint.com/personal/mcruz_jrsp_pr_gov/Documents/Documents/"/>
    </mc:Choice>
  </mc:AlternateContent>
  <xr:revisionPtr revIDLastSave="0" documentId="8_{AE0A289D-7858-494A-9391-964D35F307EA}" xr6:coauthVersionLast="47" xr6:coauthVersionMax="47" xr10:uidLastSave="{00000000-0000-0000-0000-000000000000}"/>
  <bookViews>
    <workbookView xWindow="-120" yWindow="-120" windowWidth="29040" windowHeight="15720" activeTab="6" xr2:uid="{DFD640AD-F899-4FBA-876C-D429800AF80C}"/>
  </bookViews>
  <sheets>
    <sheet name="Summary" sheetId="2" r:id="rId1"/>
    <sheet name="T&amp;D Op Exp-Total" sheetId="3" r:id="rId2"/>
    <sheet name="T&amp;D Op Exp - CE" sheetId="4" r:id="rId3"/>
    <sheet name="T&amp;D Op Exp - Ops" sheetId="5" r:id="rId4"/>
    <sheet name="T&amp;D Op Exp - UT" sheetId="6" r:id="rId5"/>
    <sheet name="S" sheetId="51" state="veryHidden" r:id="rId6"/>
    <sheet name="T&amp;D Op Exp - SS" sheetId="7" r:id="rId7"/>
    <sheet name="Shared Services" sheetId="48" r:id="rId8"/>
    <sheet name="Impr. Portfolio Summary - YTD" sheetId="39" r:id="rId9"/>
    <sheet name="Imp Port - Capital" sheetId="8" r:id="rId10"/>
    <sheet name="A216810396964DCDB399904ED81BA8E" sheetId="50" state="veryHidden" r:id="rId11"/>
    <sheet name="CX Portfolio Summary" sheetId="40" r:id="rId12"/>
    <sheet name="Dx Portfolio Summary" sheetId="41" r:id="rId13"/>
    <sheet name="Tx Portfolio Summary" sheetId="42" r:id="rId14"/>
    <sheet name="Sub Portfolio Summary" sheetId="43" r:id="rId15"/>
    <sheet name="CC&amp;B Portfolio Summary" sheetId="44" r:id="rId16"/>
    <sheet name="Enab Portfolio Summary" sheetId="45" r:id="rId17"/>
    <sheet name="SS Portfolio Summary" sheetId="47" r:id="rId18"/>
    <sheet name="PSP Portfolio Summary" sheetId="52" r:id="rId19"/>
  </sheets>
  <definedNames>
    <definedName name="_xlnm._FilterDatabase" localSheetId="10" hidden="1">A216810396964DCDB399904ED81BA8E!$A$1:$D$1</definedName>
    <definedName name="CIQWBGuid" hidden="1">"LUMA Q322 Schedules_Working Version.xlsx"</definedName>
    <definedName name="_xlnm.Print_Area" localSheetId="15">'CC&amp;B Portfolio Summary'!$A$1:$J$33</definedName>
    <definedName name="_xlnm.Print_Area" localSheetId="11">'CX Portfolio Summary'!$A$1:$J$29</definedName>
    <definedName name="_xlnm.Print_Area" localSheetId="12">'Dx Portfolio Summary'!$A$1:$J$35</definedName>
    <definedName name="_xlnm.Print_Area" localSheetId="16">'Enab Portfolio Summary'!$A$1:$J$44</definedName>
    <definedName name="_xlnm.Print_Area" localSheetId="9">'Imp Port - Capital'!$A$1:$R$25</definedName>
    <definedName name="_xlnm.Print_Area" localSheetId="8">'Impr. Portfolio Summary - YTD'!$A$1:$K$22</definedName>
    <definedName name="_xlnm.Print_Area" localSheetId="18">'PSP Portfolio Summary'!$A$1:$J$18</definedName>
    <definedName name="_xlnm.Print_Area" localSheetId="7">'Shared Services'!$A$1:$K$20</definedName>
    <definedName name="_xlnm.Print_Area" localSheetId="17">'SS Portfolio Summary'!$A$1:$J$43</definedName>
    <definedName name="_xlnm.Print_Area" localSheetId="14">'Sub Portfolio Summary'!$A$1:$J$28</definedName>
    <definedName name="_xlnm.Print_Area" localSheetId="0">Summary!$A$1:$M$24</definedName>
    <definedName name="_xlnm.Print_Area" localSheetId="2">'T&amp;D Op Exp - CE'!$A$1:$K$32</definedName>
    <definedName name="_xlnm.Print_Area" localSheetId="3">'T&amp;D Op Exp - Ops'!$A$1:$K$32</definedName>
    <definedName name="_xlnm.Print_Area" localSheetId="6">'T&amp;D Op Exp - SS'!$A$1:$K$32</definedName>
    <definedName name="_xlnm.Print_Area" localSheetId="4">'T&amp;D Op Exp - UT'!$A$1:$K$32</definedName>
    <definedName name="_xlnm.Print_Area" localSheetId="1">'T&amp;D Op Exp-Total'!$A$1:$K$34</definedName>
    <definedName name="_xlnm.Print_Area" localSheetId="13">'Tx Portfolio Summary'!$A$1:$J$35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48" l="1"/>
  <c r="F13" i="48"/>
  <c r="G13" i="48"/>
  <c r="H13" i="48"/>
  <c r="I13" i="48" s="1"/>
  <c r="N13" i="8"/>
  <c r="M13" i="8"/>
  <c r="L13" i="8"/>
  <c r="F13" i="8"/>
  <c r="E13" i="8"/>
  <c r="D13" i="8"/>
  <c r="F37" i="47"/>
  <c r="E37" i="47"/>
  <c r="D37" i="47"/>
  <c r="D27" i="47"/>
  <c r="E27" i="47"/>
  <c r="F27" i="47"/>
  <c r="M12" i="8"/>
  <c r="N12" i="8"/>
  <c r="L12" i="8"/>
  <c r="F12" i="8"/>
  <c r="E12" i="8"/>
  <c r="D12" i="8"/>
  <c r="H14" i="39"/>
  <c r="H8" i="39"/>
  <c r="H9" i="39"/>
  <c r="H10" i="39"/>
  <c r="H11" i="39"/>
  <c r="H12" i="39"/>
  <c r="D32" i="47"/>
  <c r="E32" i="47"/>
  <c r="F32" i="47"/>
  <c r="D22" i="47"/>
  <c r="E22" i="47"/>
  <c r="F22" i="47"/>
  <c r="D17" i="47"/>
  <c r="E17" i="47"/>
  <c r="F17" i="47"/>
  <c r="D12" i="47"/>
  <c r="E12" i="47"/>
  <c r="F12" i="47"/>
  <c r="F7" i="47"/>
  <c r="E7" i="47"/>
  <c r="D7" i="47"/>
  <c r="E7" i="39"/>
  <c r="F7" i="39"/>
  <c r="E8" i="39"/>
  <c r="F8" i="39"/>
  <c r="E9" i="39"/>
  <c r="F9" i="39"/>
  <c r="E10" i="39"/>
  <c r="F10" i="39"/>
  <c r="E11" i="39"/>
  <c r="F11" i="39"/>
  <c r="E12" i="39"/>
  <c r="F12" i="39"/>
  <c r="E14" i="39"/>
  <c r="F14" i="39"/>
  <c r="D14" i="39"/>
  <c r="D12" i="39"/>
  <c r="D11" i="39"/>
  <c r="D10" i="39"/>
  <c r="D9" i="39"/>
  <c r="D8" i="39"/>
  <c r="D7" i="39"/>
  <c r="D12" i="45"/>
  <c r="E12" i="45"/>
  <c r="F12" i="45"/>
  <c r="D27" i="45"/>
  <c r="E27" i="45"/>
  <c r="F27" i="45"/>
  <c r="G27" i="45"/>
  <c r="G27" i="47" l="1"/>
  <c r="D13" i="39"/>
  <c r="D15" i="39" s="1"/>
  <c r="G12" i="45"/>
  <c r="M7" i="8" l="1"/>
  <c r="N7" i="8"/>
  <c r="L7" i="8"/>
  <c r="E7" i="8"/>
  <c r="F7" i="8"/>
  <c r="D7" i="8"/>
  <c r="I10" i="7" l="1"/>
  <c r="I10" i="6"/>
  <c r="I10" i="5"/>
  <c r="I10" i="4"/>
  <c r="E7" i="52" l="1"/>
  <c r="G9" i="52"/>
  <c r="G11" i="52"/>
  <c r="M14" i="8"/>
  <c r="N14" i="8"/>
  <c r="O14" i="8" s="1"/>
  <c r="L14" i="8"/>
  <c r="E14" i="8"/>
  <c r="F14" i="8"/>
  <c r="D14" i="8"/>
  <c r="M11" i="8"/>
  <c r="N11" i="8"/>
  <c r="E11" i="8"/>
  <c r="F11" i="8"/>
  <c r="M10" i="8"/>
  <c r="N10" i="8"/>
  <c r="E10" i="8"/>
  <c r="F10" i="8"/>
  <c r="M9" i="8"/>
  <c r="O9" i="8" s="1"/>
  <c r="N9" i="8"/>
  <c r="E9" i="8"/>
  <c r="G9" i="8" s="1"/>
  <c r="F9" i="8"/>
  <c r="M8" i="8"/>
  <c r="N8" i="8"/>
  <c r="E8" i="8"/>
  <c r="G8" i="8" s="1"/>
  <c r="F8" i="8"/>
  <c r="O7" i="8"/>
  <c r="E12" i="52"/>
  <c r="F7" i="52"/>
  <c r="F12" i="52" s="1"/>
  <c r="D7" i="52"/>
  <c r="D12" i="52" s="1"/>
  <c r="O13" i="8" l="1"/>
  <c r="O11" i="8"/>
  <c r="O12" i="8"/>
  <c r="G13" i="8"/>
  <c r="G12" i="8"/>
  <c r="O8" i="8"/>
  <c r="G10" i="8"/>
  <c r="G14" i="8"/>
  <c r="G11" i="8"/>
  <c r="E15" i="8"/>
  <c r="E18" i="8" s="1"/>
  <c r="G18" i="8" s="1"/>
  <c r="O10" i="8"/>
  <c r="G7" i="8"/>
  <c r="N15" i="8"/>
  <c r="G7" i="52"/>
  <c r="G12" i="52" s="1"/>
  <c r="H12" i="52" s="1"/>
  <c r="O15" i="8"/>
  <c r="M15" i="8"/>
  <c r="F15" i="8"/>
  <c r="G14" i="39"/>
  <c r="G16" i="3"/>
  <c r="G18" i="3"/>
  <c r="G19" i="3"/>
  <c r="G21" i="3"/>
  <c r="G22" i="3"/>
  <c r="G12" i="3"/>
  <c r="F22" i="3"/>
  <c r="F21" i="3"/>
  <c r="F20" i="3"/>
  <c r="G20" i="3"/>
  <c r="F19" i="3"/>
  <c r="F18" i="3"/>
  <c r="F17" i="3"/>
  <c r="G17" i="3"/>
  <c r="F16" i="3"/>
  <c r="F15" i="3"/>
  <c r="G15" i="3"/>
  <c r="F14" i="3"/>
  <c r="G14" i="3"/>
  <c r="F13" i="3"/>
  <c r="G13" i="3"/>
  <c r="F12" i="3"/>
  <c r="F9" i="3"/>
  <c r="G9" i="3"/>
  <c r="F18" i="40"/>
  <c r="F23" i="40" s="1"/>
  <c r="E18" i="40"/>
  <c r="E23" i="40" s="1"/>
  <c r="D18" i="40"/>
  <c r="D23" i="40" s="1"/>
  <c r="F13" i="40"/>
  <c r="E13" i="40"/>
  <c r="D13" i="40"/>
  <c r="F8" i="40"/>
  <c r="E8" i="40"/>
  <c r="G8" i="40" s="1"/>
  <c r="D8" i="40"/>
  <c r="F12" i="43"/>
  <c r="H12" i="3" l="1"/>
  <c r="P15" i="8"/>
  <c r="H18" i="3"/>
  <c r="H19" i="3"/>
  <c r="H17" i="3"/>
  <c r="H14" i="3"/>
  <c r="H13" i="3"/>
  <c r="H20" i="3"/>
  <c r="H15" i="3"/>
  <c r="H21" i="3"/>
  <c r="H16" i="3"/>
  <c r="H22" i="3"/>
  <c r="F10" i="3"/>
  <c r="H9" i="3"/>
  <c r="G15" i="8"/>
  <c r="H15" i="8" s="1"/>
  <c r="G18" i="40"/>
  <c r="G23" i="40" s="1"/>
  <c r="G13" i="40"/>
  <c r="G23" i="3"/>
  <c r="E13" i="3"/>
  <c r="E14" i="3"/>
  <c r="E15" i="3"/>
  <c r="E16" i="3"/>
  <c r="E17" i="3"/>
  <c r="E18" i="3"/>
  <c r="E19" i="3"/>
  <c r="E20" i="3"/>
  <c r="E21" i="3"/>
  <c r="E22" i="3"/>
  <c r="E12" i="3"/>
  <c r="H23" i="40" l="1"/>
  <c r="G7" i="39"/>
  <c r="G23" i="4"/>
  <c r="F22" i="44"/>
  <c r="H7" i="39" l="1"/>
  <c r="F23" i="3"/>
  <c r="G10" i="6"/>
  <c r="E32" i="45"/>
  <c r="E37" i="45" s="1"/>
  <c r="D8" i="42"/>
  <c r="D10" i="8"/>
  <c r="D18" i="41"/>
  <c r="D23" i="41"/>
  <c r="D8" i="8"/>
  <c r="D9" i="8"/>
  <c r="D11" i="8"/>
  <c r="D15" i="8" l="1"/>
  <c r="D18" i="8" s="1"/>
  <c r="F23" i="6"/>
  <c r="E23" i="6"/>
  <c r="E10" i="4" l="1"/>
  <c r="L10" i="8" l="1"/>
  <c r="F8" i="42"/>
  <c r="E8" i="42"/>
  <c r="G8" i="42" l="1"/>
  <c r="E23" i="5"/>
  <c r="L8" i="8" l="1"/>
  <c r="L9" i="8"/>
  <c r="L11" i="8"/>
  <c r="L15" i="8" l="1"/>
  <c r="L18" i="8" s="1"/>
  <c r="G22" i="47"/>
  <c r="G12" i="47" l="1"/>
  <c r="G17" i="47"/>
  <c r="F13" i="39"/>
  <c r="F15" i="39" s="1"/>
  <c r="D32" i="45"/>
  <c r="D37" i="45" s="1"/>
  <c r="E17" i="44"/>
  <c r="E22" i="44"/>
  <c r="G22" i="44" s="1"/>
  <c r="D22" i="44"/>
  <c r="D12" i="44"/>
  <c r="D7" i="44"/>
  <c r="F32" i="45"/>
  <c r="F17" i="45"/>
  <c r="F22" i="45"/>
  <c r="E17" i="45"/>
  <c r="E22" i="45"/>
  <c r="G22" i="45" s="1"/>
  <c r="D17" i="45"/>
  <c r="D22" i="45"/>
  <c r="E7" i="45"/>
  <c r="F7" i="45"/>
  <c r="D7" i="45"/>
  <c r="F17" i="44"/>
  <c r="D17" i="44"/>
  <c r="E12" i="44"/>
  <c r="F12" i="44"/>
  <c r="E7" i="44"/>
  <c r="F7" i="44"/>
  <c r="E17" i="43"/>
  <c r="F17" i="43"/>
  <c r="D17" i="43"/>
  <c r="E12" i="43"/>
  <c r="G12" i="43" s="1"/>
  <c r="D12" i="43"/>
  <c r="E7" i="43"/>
  <c r="F7" i="43"/>
  <c r="D7" i="43"/>
  <c r="E23" i="42"/>
  <c r="F23" i="42"/>
  <c r="D23" i="42"/>
  <c r="E18" i="42"/>
  <c r="F18" i="42"/>
  <c r="D18" i="42"/>
  <c r="E13" i="42"/>
  <c r="F13" i="42"/>
  <c r="D13" i="42"/>
  <c r="G10" i="5"/>
  <c r="E27" i="44" l="1"/>
  <c r="G32" i="45"/>
  <c r="G37" i="45" s="1"/>
  <c r="F37" i="45"/>
  <c r="G17" i="45"/>
  <c r="G7" i="43"/>
  <c r="D22" i="43"/>
  <c r="G7" i="47"/>
  <c r="E13" i="39"/>
  <c r="E15" i="39" s="1"/>
  <c r="F27" i="44"/>
  <c r="G17" i="43"/>
  <c r="D27" i="44"/>
  <c r="D28" i="42"/>
  <c r="F28" i="42"/>
  <c r="E28" i="42"/>
  <c r="G17" i="44"/>
  <c r="G12" i="44"/>
  <c r="G7" i="44"/>
  <c r="G23" i="42"/>
  <c r="G18" i="42"/>
  <c r="G13" i="42"/>
  <c r="G28" i="42" s="1"/>
  <c r="G7" i="45"/>
  <c r="G32" i="47"/>
  <c r="G37" i="47" s="1"/>
  <c r="F22" i="43"/>
  <c r="E22" i="43"/>
  <c r="F23" i="41"/>
  <c r="E23" i="41"/>
  <c r="F18" i="41"/>
  <c r="E18" i="41"/>
  <c r="G18" i="41" s="1"/>
  <c r="F13" i="41"/>
  <c r="E13" i="41"/>
  <c r="G13" i="41" s="1"/>
  <c r="D13" i="41"/>
  <c r="F8" i="41"/>
  <c r="E8" i="41"/>
  <c r="D8" i="41"/>
  <c r="D28" i="41" s="1"/>
  <c r="G9" i="39" l="1"/>
  <c r="G22" i="43"/>
  <c r="G8" i="41"/>
  <c r="E28" i="41"/>
  <c r="H37" i="45"/>
  <c r="H22" i="43"/>
  <c r="G27" i="44"/>
  <c r="H27" i="44" s="1"/>
  <c r="F28" i="41"/>
  <c r="H28" i="42"/>
  <c r="G23" i="41"/>
  <c r="H37" i="47"/>
  <c r="G13" i="39"/>
  <c r="G11" i="39"/>
  <c r="G10" i="39"/>
  <c r="G12" i="39"/>
  <c r="H13" i="39" l="1"/>
  <c r="G15" i="39"/>
  <c r="H15" i="39" s="1"/>
  <c r="G8" i="39"/>
  <c r="G28" i="41"/>
  <c r="H28" i="41" s="1"/>
  <c r="H10" i="5"/>
  <c r="F23" i="5"/>
  <c r="G23" i="6" l="1"/>
  <c r="G23" i="5"/>
  <c r="G10" i="4"/>
  <c r="G25" i="4" s="1"/>
  <c r="F25" i="3" l="1"/>
  <c r="F26" i="3" s="1"/>
  <c r="H26" i="3" s="1"/>
  <c r="G25" i="5"/>
  <c r="F23" i="7"/>
  <c r="F10" i="7"/>
  <c r="F10" i="6"/>
  <c r="F10" i="4"/>
  <c r="F10" i="5"/>
  <c r="F23" i="4"/>
  <c r="F25" i="4" l="1"/>
  <c r="F25" i="6"/>
  <c r="F25" i="7"/>
  <c r="F25" i="5"/>
  <c r="F28" i="3" l="1"/>
  <c r="F9" i="2" s="1"/>
  <c r="E23" i="7" l="1"/>
  <c r="M18" i="8" l="1"/>
  <c r="O18" i="8" s="1"/>
  <c r="G19" i="8"/>
  <c r="H13" i="2" l="1"/>
  <c r="E19" i="8"/>
  <c r="H19" i="8" s="1"/>
  <c r="M19" i="8"/>
  <c r="F13" i="2" l="1"/>
  <c r="I13" i="2" s="1"/>
  <c r="F10" i="2"/>
  <c r="F11" i="2" l="1"/>
  <c r="N19" i="8"/>
  <c r="F19" i="8"/>
  <c r="E9" i="3"/>
  <c r="E10" i="3" s="1"/>
  <c r="E23" i="3" l="1"/>
  <c r="E25" i="3" s="1"/>
  <c r="G10" i="3"/>
  <c r="E26" i="3" l="1"/>
  <c r="E28" i="3"/>
  <c r="H23" i="3"/>
  <c r="I23" i="3" s="1"/>
  <c r="G25" i="3"/>
  <c r="G28" i="3" s="1"/>
  <c r="H10" i="3"/>
  <c r="I10" i="3" s="1"/>
  <c r="H25" i="3" l="1"/>
  <c r="I25" i="3" s="1"/>
  <c r="H10" i="4"/>
  <c r="E23" i="4"/>
  <c r="E25" i="4" s="1"/>
  <c r="H28" i="3" l="1"/>
  <c r="I28" i="3" s="1"/>
  <c r="H23" i="4"/>
  <c r="I23" i="4" s="1"/>
  <c r="G10" i="7"/>
  <c r="G23" i="7"/>
  <c r="H25" i="4" l="1"/>
  <c r="I25" i="4" s="1"/>
  <c r="G25" i="7"/>
  <c r="H23" i="5" l="1"/>
  <c r="I23" i="5" s="1"/>
  <c r="H23" i="6"/>
  <c r="I23" i="6" s="1"/>
  <c r="G25" i="6"/>
  <c r="H10" i="6"/>
  <c r="H23" i="7"/>
  <c r="I23" i="7" s="1"/>
  <c r="H10" i="7"/>
  <c r="B12" i="7"/>
  <c r="B13" i="7" s="1"/>
  <c r="B14" i="7" s="1"/>
  <c r="B15" i="7" s="1"/>
  <c r="B16" i="7" s="1"/>
  <c r="B17" i="7" s="1"/>
  <c r="B18" i="7" s="1"/>
  <c r="B19" i="7" s="1"/>
  <c r="B20" i="7" s="1"/>
  <c r="B21" i="7" s="1"/>
  <c r="E10" i="7"/>
  <c r="E25" i="7" s="1"/>
  <c r="B12" i="6"/>
  <c r="B13" i="6" s="1"/>
  <c r="B14" i="6" s="1"/>
  <c r="B15" i="6" s="1"/>
  <c r="B16" i="6" s="1"/>
  <c r="B17" i="6" s="1"/>
  <c r="B18" i="6" s="1"/>
  <c r="B19" i="6" s="1"/>
  <c r="B20" i="6" s="1"/>
  <c r="B21" i="6" s="1"/>
  <c r="E10" i="6"/>
  <c r="E25" i="6" s="1"/>
  <c r="B12" i="5"/>
  <c r="B13" i="5" s="1"/>
  <c r="B14" i="5" s="1"/>
  <c r="B15" i="5" s="1"/>
  <c r="B16" i="5" s="1"/>
  <c r="B17" i="5" s="1"/>
  <c r="B18" i="5" s="1"/>
  <c r="E10" i="5"/>
  <c r="E25" i="5" s="1"/>
  <c r="B12" i="4"/>
  <c r="B13" i="4" s="1"/>
  <c r="B14" i="4" s="1"/>
  <c r="B15" i="4" s="1"/>
  <c r="B16" i="4" s="1"/>
  <c r="B17" i="4" s="1"/>
  <c r="B18" i="4" s="1"/>
  <c r="B19" i="4" s="1"/>
  <c r="B20" i="4" s="1"/>
  <c r="B21" i="4" s="1"/>
  <c r="B12" i="3"/>
  <c r="B13" i="3" s="1"/>
  <c r="B14" i="3" s="1"/>
  <c r="B15" i="3" s="1"/>
  <c r="B16" i="3" s="1"/>
  <c r="B17" i="3" s="1"/>
  <c r="B18" i="3" s="1"/>
  <c r="B19" i="3" s="1"/>
  <c r="B20" i="3" s="1"/>
  <c r="B21" i="3" s="1"/>
  <c r="H25" i="6" l="1"/>
  <c r="I25" i="6" s="1"/>
  <c r="B22" i="6"/>
  <c r="B23" i="6" s="1"/>
  <c r="B25" i="6" s="1"/>
  <c r="B19" i="5"/>
  <c r="B20" i="5" s="1"/>
  <c r="B21" i="5" s="1"/>
  <c r="B22" i="5" s="1"/>
  <c r="B23" i="5" s="1"/>
  <c r="B25" i="5" s="1"/>
  <c r="B22" i="4"/>
  <c r="B23" i="4" s="1"/>
  <c r="B25" i="4" s="1"/>
  <c r="B22" i="3"/>
  <c r="B23" i="3" s="1"/>
  <c r="B25" i="3" s="1"/>
  <c r="B26" i="3" s="1"/>
  <c r="B28" i="3" s="1"/>
  <c r="B22" i="7"/>
  <c r="B23" i="7" s="1"/>
  <c r="B25" i="7" s="1"/>
  <c r="H25" i="5"/>
  <c r="I25" i="5" s="1"/>
  <c r="G10" i="2"/>
  <c r="H10" i="2" s="1"/>
  <c r="H25" i="7"/>
  <c r="I25" i="7" s="1"/>
  <c r="D19" i="8" l="1"/>
  <c r="E9" i="2"/>
  <c r="G13" i="2"/>
  <c r="E13" i="2" l="1"/>
  <c r="G9" i="2"/>
  <c r="H9" i="2" s="1"/>
  <c r="I9" i="2" s="1"/>
  <c r="G11" i="2" l="1"/>
  <c r="O19" i="8" l="1"/>
  <c r="P19" i="8" s="1"/>
  <c r="H11" i="2" l="1"/>
  <c r="I11" i="2" s="1"/>
  <c r="L19" i="8"/>
  <c r="E10" i="2" l="1"/>
  <c r="E11" i="2" s="1"/>
</calcChain>
</file>

<file path=xl/sharedStrings.xml><?xml version="1.0" encoding="utf-8"?>
<sst xmlns="http://schemas.openxmlformats.org/spreadsheetml/2006/main" count="514" uniqueCount="155">
  <si>
    <r>
      <t xml:space="preserve">FY2026 Q1 Budgets to Actuals Summary </t>
    </r>
    <r>
      <rPr>
        <b/>
        <vertAlign val="superscript"/>
        <sz val="14"/>
        <color rgb="FF000000"/>
        <rFont val="Arial"/>
        <family val="2"/>
      </rPr>
      <t>1</t>
    </r>
  </si>
  <si>
    <t>($ in millions)</t>
  </si>
  <si>
    <r>
      <t>FY2026 
Budget</t>
    </r>
    <r>
      <rPr>
        <b/>
        <vertAlign val="superscript"/>
        <sz val="10"/>
        <rFont val="Arial"/>
        <family val="2"/>
      </rPr>
      <t>1,3</t>
    </r>
  </si>
  <si>
    <r>
      <t>Q1
Budget</t>
    </r>
    <r>
      <rPr>
        <b/>
        <vertAlign val="superscript"/>
        <sz val="10"/>
        <rFont val="Arial"/>
        <family val="2"/>
      </rPr>
      <t>1,3</t>
    </r>
  </si>
  <si>
    <r>
      <t>Q1
Actuals</t>
    </r>
    <r>
      <rPr>
        <b/>
        <vertAlign val="superscript"/>
        <sz val="10"/>
        <rFont val="Arial"/>
        <family val="2"/>
      </rPr>
      <t>3</t>
    </r>
  </si>
  <si>
    <r>
      <t>Variance
($)</t>
    </r>
    <r>
      <rPr>
        <b/>
        <vertAlign val="superscript"/>
        <sz val="10"/>
        <rFont val="Arial"/>
        <family val="2"/>
      </rPr>
      <t>2</t>
    </r>
  </si>
  <si>
    <t>Variance
(%)</t>
  </si>
  <si>
    <t>Transmission &amp; Distribution</t>
  </si>
  <si>
    <t>Operating Expenditures</t>
  </si>
  <si>
    <t>Non-Federally Funded Capital Expenditures</t>
  </si>
  <si>
    <r>
      <t>Subtotal</t>
    </r>
    <r>
      <rPr>
        <b/>
        <vertAlign val="superscript"/>
        <sz val="11"/>
        <color theme="1"/>
        <rFont val="Arial"/>
        <family val="2"/>
      </rPr>
      <t>2</t>
    </r>
  </si>
  <si>
    <r>
      <t>Federally Funded Expenditures</t>
    </r>
    <r>
      <rPr>
        <b/>
        <vertAlign val="superscript"/>
        <sz val="11"/>
        <color rgb="FF000000"/>
        <rFont val="Arial"/>
        <family val="2"/>
      </rPr>
      <t>4</t>
    </r>
  </si>
  <si>
    <t>Note:</t>
  </si>
  <si>
    <t xml:space="preserve">Numbers in this report reflect PREB’s October 24, 2025, budget amendment approval. </t>
  </si>
  <si>
    <t xml:space="preserve"> Budget figures above include a 2% reserve for excess expenditures.</t>
  </si>
  <si>
    <t xml:space="preserve">Figures in all tables have been rounded. </t>
  </si>
  <si>
    <t xml:space="preserve">Federally Funded Expenditures include Capital and General &amp; Administrative charges. </t>
  </si>
  <si>
    <t xml:space="preserve">Transmission &amp; Distribution Operating Expenditures </t>
  </si>
  <si>
    <t xml:space="preserve"> </t>
  </si>
  <si>
    <r>
      <t>FY2026
Budget</t>
    </r>
    <r>
      <rPr>
        <b/>
        <vertAlign val="superscript"/>
        <sz val="10"/>
        <rFont val="Arial"/>
        <family val="2"/>
      </rPr>
      <t>3</t>
    </r>
  </si>
  <si>
    <r>
      <t>Q1
Budget</t>
    </r>
    <r>
      <rPr>
        <b/>
        <vertAlign val="superscript"/>
        <sz val="10"/>
        <rFont val="Arial"/>
        <family val="2"/>
      </rPr>
      <t>3</t>
    </r>
  </si>
  <si>
    <r>
      <t>Variance
($)</t>
    </r>
    <r>
      <rPr>
        <b/>
        <vertAlign val="superscript"/>
        <sz val="10"/>
        <rFont val="Arial"/>
        <family val="2"/>
      </rPr>
      <t>3</t>
    </r>
  </si>
  <si>
    <t>Labor</t>
  </si>
  <si>
    <t>Salaries, Wages and Benefits</t>
  </si>
  <si>
    <t xml:space="preserve">Total Labor </t>
  </si>
  <si>
    <t>Non-Labor</t>
  </si>
  <si>
    <t>Materials &amp; Supplies</t>
  </si>
  <si>
    <t>Transportation, Per Diem, and Mileage</t>
  </si>
  <si>
    <t>Property &amp; Casualty Insurance</t>
  </si>
  <si>
    <t>Security</t>
  </si>
  <si>
    <t>IT Service Agreements</t>
  </si>
  <si>
    <t>Utilities &amp; Rents</t>
  </si>
  <si>
    <t>Legal Services</t>
  </si>
  <si>
    <t>Communications Expenses</t>
  </si>
  <si>
    <t>Professional &amp; Technical Outsourced Services</t>
  </si>
  <si>
    <t>Vegetation Management</t>
  </si>
  <si>
    <t>Other Miscellaneous Expenses</t>
  </si>
  <si>
    <t>Total Non-Labor / Other Operating Expense</t>
  </si>
  <si>
    <t>Subtotal</t>
  </si>
  <si>
    <t>2% Reserve for Excess Expenditures</t>
  </si>
  <si>
    <t>Total Operating Expenditures</t>
  </si>
  <si>
    <t>Transmission &amp; Distribution Operating Expenditures Customer Experience</t>
  </si>
  <si>
    <t>Customer Experience</t>
  </si>
  <si>
    <t>Total Operating Expense</t>
  </si>
  <si>
    <t>Transmission &amp; Distribution Operating Expenditures Operations</t>
  </si>
  <si>
    <t>Operations</t>
  </si>
  <si>
    <t xml:space="preserve">Other Miscellaneous Expense </t>
  </si>
  <si>
    <t>Transmission &amp; Distribution Operating Expenditures   Utility Transformation</t>
  </si>
  <si>
    <t>Utility Transformation</t>
  </si>
  <si>
    <t>Sheet Name</t>
  </si>
  <si>
    <t>Start Cell</t>
  </si>
  <si>
    <t>End Cell</t>
  </si>
  <si>
    <t>BusinessArea Name</t>
  </si>
  <si>
    <t>ReportGroup Name</t>
  </si>
  <si>
    <t>Report Name</t>
  </si>
  <si>
    <t>Parameters</t>
  </si>
  <si>
    <t>Rows</t>
  </si>
  <si>
    <t>User Id</t>
  </si>
  <si>
    <t>BusinessArea Id</t>
  </si>
  <si>
    <t>ReportGroup Id</t>
  </si>
  <si>
    <t>Report Id</t>
  </si>
  <si>
    <t>Headers</t>
  </si>
  <si>
    <t>Pivot Sheet Name Ref</t>
  </si>
  <si>
    <t>Sheet Name Ref</t>
  </si>
  <si>
    <t>Process Id</t>
  </si>
  <si>
    <t>Splash SessionID</t>
  </si>
  <si>
    <t>Status</t>
  </si>
  <si>
    <t>Pivot Sheet Name</t>
  </si>
  <si>
    <t>Old ProcessId</t>
  </si>
  <si>
    <t>ColumnsCount</t>
  </si>
  <si>
    <t>Download Time</t>
  </si>
  <si>
    <t>Error Message</t>
  </si>
  <si>
    <t>MandatoryParameters</t>
  </si>
  <si>
    <t>Json ParameterString</t>
  </si>
  <si>
    <t>StartTime</t>
  </si>
  <si>
    <t>EndTime</t>
  </si>
  <si>
    <t>UserGroup ID</t>
  </si>
  <si>
    <t>IsModifyReport</t>
  </si>
  <si>
    <t>Modify Report JSON</t>
  </si>
  <si>
    <t>Display Title</t>
  </si>
  <si>
    <t>Responsibility Name</t>
  </si>
  <si>
    <t>OCRunType</t>
  </si>
  <si>
    <t>OcTrialConnectionId</t>
  </si>
  <si>
    <t>Transmission &amp; Distribution Operating Expenditures Support Services</t>
  </si>
  <si>
    <t>Support Services</t>
  </si>
  <si>
    <t xml:space="preserve">Shared Services </t>
  </si>
  <si>
    <t xml:space="preserve">Other </t>
  </si>
  <si>
    <t>Shared Services Total</t>
  </si>
  <si>
    <t>Improvement Portfolio Summary</t>
  </si>
  <si>
    <t>Portfolio</t>
  </si>
  <si>
    <r>
      <t>FY2026  Budget</t>
    </r>
    <r>
      <rPr>
        <b/>
        <vertAlign val="superscript"/>
        <sz val="10"/>
        <rFont val="Arial"/>
        <family val="2"/>
      </rPr>
      <t>3</t>
    </r>
  </si>
  <si>
    <r>
      <t>Q1 Budget</t>
    </r>
    <r>
      <rPr>
        <b/>
        <vertAlign val="superscript"/>
        <sz val="10"/>
        <rFont val="Arial"/>
        <family val="2"/>
      </rPr>
      <t>3</t>
    </r>
  </si>
  <si>
    <r>
      <t>Q1 Actuals</t>
    </r>
    <r>
      <rPr>
        <b/>
        <vertAlign val="superscript"/>
        <sz val="10"/>
        <rFont val="Arial"/>
        <family val="2"/>
      </rPr>
      <t>3</t>
    </r>
  </si>
  <si>
    <r>
      <t>Variance ($)</t>
    </r>
    <r>
      <rPr>
        <b/>
        <vertAlign val="superscript"/>
        <sz val="10"/>
        <rFont val="Arial"/>
        <family val="2"/>
      </rPr>
      <t>3</t>
    </r>
  </si>
  <si>
    <t xml:space="preserve"> Variance (%)</t>
  </si>
  <si>
    <t>Distribution</t>
  </si>
  <si>
    <t>Transmission</t>
  </si>
  <si>
    <t>Substation</t>
  </si>
  <si>
    <t>Control Center &amp; Buildings</t>
  </si>
  <si>
    <t>Enabling</t>
  </si>
  <si>
    <t>Priority Stabilization Plan</t>
  </si>
  <si>
    <t>Total</t>
  </si>
  <si>
    <t xml:space="preserve">Improvement Portfolios - Total Capital Expenditures </t>
  </si>
  <si>
    <r>
      <t>Federally Funded Capital</t>
    </r>
    <r>
      <rPr>
        <b/>
        <vertAlign val="superscript"/>
        <sz val="11"/>
        <color theme="1"/>
        <rFont val="Arial"/>
        <family val="2"/>
      </rPr>
      <t>1</t>
    </r>
  </si>
  <si>
    <r>
      <t>Non-Federally Funded Capital</t>
    </r>
    <r>
      <rPr>
        <b/>
        <vertAlign val="superscript"/>
        <sz val="11"/>
        <color theme="1"/>
        <rFont val="Arial"/>
        <family val="2"/>
      </rPr>
      <t>1</t>
    </r>
  </si>
  <si>
    <t>Improvement Portfolio</t>
  </si>
  <si>
    <r>
      <t>Q1 Budget</t>
    </r>
    <r>
      <rPr>
        <b/>
        <vertAlign val="superscript"/>
        <sz val="10"/>
        <rFont val="Arial"/>
        <family val="2"/>
      </rPr>
      <t>3,14</t>
    </r>
  </si>
  <si>
    <t>Substations</t>
  </si>
  <si>
    <t>Other</t>
  </si>
  <si>
    <t>Total Capital Expenditures</t>
  </si>
  <si>
    <t>Address</t>
  </si>
  <si>
    <t>ValueType</t>
  </si>
  <si>
    <t>Value</t>
  </si>
  <si>
    <t>ConnectionName</t>
  </si>
  <si>
    <t>Customer Experience Improvement Portfolio Summary</t>
  </si>
  <si>
    <t>Program</t>
  </si>
  <si>
    <t xml:space="preserve"> Variance
(%)</t>
  </si>
  <si>
    <t>Distribution Streetlighting</t>
  </si>
  <si>
    <t>Federally Funded</t>
  </si>
  <si>
    <t>Non-Federally Funded</t>
  </si>
  <si>
    <t>OpEx</t>
  </si>
  <si>
    <t>SRP</t>
  </si>
  <si>
    <t>AMI Implementation Program</t>
  </si>
  <si>
    <t>Programs &lt;5% of Portfolio Total</t>
  </si>
  <si>
    <t xml:space="preserve">Distribution Improvement Portfolio Summary </t>
  </si>
  <si>
    <t>Distribution Line Rebuild</t>
  </si>
  <si>
    <t xml:space="preserve">Grid Automation </t>
  </si>
  <si>
    <t>Distribution Pole &amp; Conductor Repair</t>
  </si>
  <si>
    <t>Transmission Improvement Portfolio Summary</t>
  </si>
  <si>
    <t xml:space="preserve">Transmission Line Rebuild </t>
  </si>
  <si>
    <t xml:space="preserve">Transmission Priority Pole Replacements </t>
  </si>
  <si>
    <t>OT Telecom Systems &amp; Network</t>
  </si>
  <si>
    <t xml:space="preserve">Substation Improvement Portfolio Summary </t>
  </si>
  <si>
    <t>Substation Rebuilds</t>
  </si>
  <si>
    <t>Substation Reliability</t>
  </si>
  <si>
    <t>Control Center and Buildings Improvement Portfolio Summary</t>
  </si>
  <si>
    <t xml:space="preserve">Facilities Development &amp; Implementation </t>
  </si>
  <si>
    <t>Critical Energy Management System Upgrades</t>
  </si>
  <si>
    <t>Control Center Construction &amp; Refurbishment</t>
  </si>
  <si>
    <t xml:space="preserve">Enabling Improvement Portfolio Summary </t>
  </si>
  <si>
    <t>Vegetation Management and Capital Clearing Implementation</t>
  </si>
  <si>
    <t>Microgrid, Phasor Measurement Units (PMU), and Battery Energy Storage Installations and Integration</t>
  </si>
  <si>
    <t>Compliance &amp; Studies</t>
  </si>
  <si>
    <t>T&amp;D Fleet</t>
  </si>
  <si>
    <t xml:space="preserve">Asset Data Integrity </t>
  </si>
  <si>
    <r>
      <t>Programs &lt;5% of Portfolio Total</t>
    </r>
    <r>
      <rPr>
        <b/>
        <vertAlign val="superscript"/>
        <sz val="11"/>
        <color theme="1"/>
        <rFont val="Arial"/>
        <family val="2"/>
      </rPr>
      <t>11</t>
    </r>
  </si>
  <si>
    <t>The net credit within the Programs that represents less than 5% of the total Enabling Portfolio is primarily due to the Emergency Response Preparedness Program, which had a reclass of prior year expenditures from NFC to O&amp;M as the WebEOC system implementation and integration costs were operational in nature.</t>
  </si>
  <si>
    <t xml:space="preserve">Support Services Improvement Portfolio Summary </t>
  </si>
  <si>
    <t>Variance (%)</t>
  </si>
  <si>
    <t>IT OT Asset Management</t>
  </si>
  <si>
    <t>IT OT Enablement Program</t>
  </si>
  <si>
    <t>Critical Financial Systems</t>
  </si>
  <si>
    <t>Critical Financial Controls</t>
  </si>
  <si>
    <t>Update to Third Party Use, Audit, Contract and Billing Procedures</t>
  </si>
  <si>
    <t>Priority Stabilization Plan Portfolio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</si>
</sst>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* #,##0.0_);_(* \(#,##0.0\);_(* &quot;-&quot;??_);_(@_)"/>
    <numFmt numFmtId="166" formatCode="_(&quot;$&quot;* #,##0.0_);_(&quot;$&quot;* \(#,##0.0\);_(&quot;$&quot;* &quot;-&quot;?_);_(@_)"/>
    <numFmt numFmtId="167" formatCode="&quot;$&quot;#,##0.0,,"/>
    <numFmt numFmtId="168" formatCode="_(&quot;$&quot;* #,##0_);_(&quot;$&quot;* \(#,##0\);_(&quot;$&quot;* &quot;-&quot;??_);_(@_)"/>
    <numFmt numFmtId="169" formatCode="0%_);\(0%\);\-_)"/>
    <numFmt numFmtId="170" formatCode="_(* #,##0_);_(* \(#,##0\);_(* &quot;-&quot;??_);_(@_)"/>
    <numFmt numFmtId="171" formatCode="0.0"/>
    <numFmt numFmtId="172" formatCode="#,##0,"/>
    <numFmt numFmtId="173" formatCode="_(* #,##0.000000_);_(* \(#,##0.000000\);_(* &quot;-&quot;??_);_(@_)"/>
    <numFmt numFmtId="174" formatCode="_(* #,##0.0_);_(* \(#,##0.0\);_(* &quot;-&quot;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i/>
      <sz val="11"/>
      <color theme="1"/>
      <name val="Arial"/>
      <family val="2"/>
    </font>
    <font>
      <i/>
      <sz val="9"/>
      <color theme="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i/>
      <sz val="10"/>
      <color theme="1"/>
      <name val="Arial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20"/>
      <color theme="1"/>
      <name val="Arial"/>
      <family val="2"/>
    </font>
    <font>
      <b/>
      <vertAlign val="superscript"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b/>
      <sz val="14"/>
      <color rgb="FF000000"/>
      <name val="Arial"/>
      <family val="2"/>
    </font>
    <font>
      <b/>
      <vertAlign val="superscript"/>
      <sz val="14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E1E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8">
    <xf numFmtId="0" fontId="0" fillId="0" borderId="0" xfId="0"/>
    <xf numFmtId="0" fontId="4" fillId="0" borderId="0" xfId="0" applyFont="1" applyAlignment="1">
      <alignment horizontal="left" indent="2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4" fillId="0" borderId="2" xfId="0" applyFont="1" applyBorder="1"/>
    <xf numFmtId="0" fontId="5" fillId="2" borderId="2" xfId="0" applyFont="1" applyFill="1" applyBorder="1" applyAlignment="1">
      <alignment horizontal="center"/>
    </xf>
    <xf numFmtId="0" fontId="4" fillId="0" borderId="7" xfId="0" applyFont="1" applyBorder="1"/>
    <xf numFmtId="0" fontId="4" fillId="0" borderId="3" xfId="0" applyFont="1" applyBorder="1"/>
    <xf numFmtId="0" fontId="4" fillId="0" borderId="0" xfId="0" applyFont="1"/>
    <xf numFmtId="0" fontId="4" fillId="0" borderId="8" xfId="0" applyFont="1" applyBorder="1"/>
    <xf numFmtId="0" fontId="5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9" fontId="4" fillId="3" borderId="0" xfId="3" applyFont="1" applyFill="1"/>
    <xf numFmtId="167" fontId="8" fillId="0" borderId="0" xfId="0" applyNumberFormat="1" applyFont="1" applyAlignment="1">
      <alignment horizontal="left" vertical="center"/>
    </xf>
    <xf numFmtId="164" fontId="7" fillId="0" borderId="4" xfId="1" applyNumberFormat="1" applyFont="1" applyBorder="1"/>
    <xf numFmtId="9" fontId="7" fillId="0" borderId="4" xfId="3" applyFont="1" applyBorder="1"/>
    <xf numFmtId="165" fontId="4" fillId="0" borderId="0" xfId="1" applyNumberFormat="1" applyFont="1"/>
    <xf numFmtId="0" fontId="4" fillId="0" borderId="5" xfId="0" applyFont="1" applyBorder="1"/>
    <xf numFmtId="0" fontId="4" fillId="0" borderId="6" xfId="0" applyFont="1" applyBorder="1"/>
    <xf numFmtId="0" fontId="4" fillId="0" borderId="9" xfId="0" applyFont="1" applyBorder="1"/>
    <xf numFmtId="0" fontId="9" fillId="2" borderId="0" xfId="0" applyFont="1" applyFill="1"/>
    <xf numFmtId="0" fontId="4" fillId="2" borderId="0" xfId="0" applyFont="1" applyFill="1"/>
    <xf numFmtId="0" fontId="10" fillId="2" borderId="0" xfId="0" applyFont="1" applyFill="1"/>
    <xf numFmtId="0" fontId="11" fillId="3" borderId="0" xfId="0" applyFont="1" applyFill="1"/>
    <xf numFmtId="0" fontId="4" fillId="2" borderId="1" xfId="0" applyFont="1" applyFill="1" applyBorder="1"/>
    <xf numFmtId="0" fontId="4" fillId="2" borderId="7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7" fillId="2" borderId="0" xfId="0" applyFont="1" applyFill="1"/>
    <xf numFmtId="0" fontId="4" fillId="2" borderId="8" xfId="0" applyFont="1" applyFill="1" applyBorder="1"/>
    <xf numFmtId="0" fontId="4" fillId="2" borderId="0" xfId="0" quotePrefix="1" applyFont="1" applyFill="1"/>
    <xf numFmtId="0" fontId="7" fillId="0" borderId="0" xfId="0" applyFont="1"/>
    <xf numFmtId="0" fontId="4" fillId="2" borderId="0" xfId="0" applyFont="1" applyFill="1" applyAlignment="1">
      <alignment horizontal="left" indent="2"/>
    </xf>
    <xf numFmtId="165" fontId="6" fillId="2" borderId="0" xfId="1" applyNumberFormat="1" applyFont="1" applyFill="1"/>
    <xf numFmtId="169" fontId="6" fillId="2" borderId="0" xfId="1" applyNumberFormat="1" applyFont="1" applyFill="1" applyBorder="1"/>
    <xf numFmtId="165" fontId="6" fillId="2" borderId="0" xfId="1" applyNumberFormat="1" applyFont="1" applyFill="1" applyBorder="1"/>
    <xf numFmtId="165" fontId="6" fillId="2" borderId="0" xfId="1" applyNumberFormat="1" applyFont="1" applyFill="1" applyBorder="1" applyAlignment="1">
      <alignment horizontal="center"/>
    </xf>
    <xf numFmtId="164" fontId="7" fillId="2" borderId="0" xfId="1" applyNumberFormat="1" applyFont="1" applyFill="1"/>
    <xf numFmtId="169" fontId="13" fillId="2" borderId="0" xfId="1" applyNumberFormat="1" applyFont="1" applyFill="1" applyBorder="1"/>
    <xf numFmtId="169" fontId="13" fillId="2" borderId="2" xfId="1" applyNumberFormat="1" applyFont="1" applyFill="1" applyBorder="1"/>
    <xf numFmtId="165" fontId="7" fillId="2" borderId="0" xfId="1" applyNumberFormat="1" applyFont="1" applyFill="1"/>
    <xf numFmtId="171" fontId="6" fillId="2" borderId="0" xfId="1" applyNumberFormat="1" applyFont="1" applyFill="1" applyBorder="1"/>
    <xf numFmtId="165" fontId="7" fillId="2" borderId="0" xfId="1" applyNumberFormat="1" applyFont="1" applyFill="1" applyBorder="1"/>
    <xf numFmtId="165" fontId="7" fillId="2" borderId="0" xfId="1" applyNumberFormat="1" applyFont="1" applyFill="1" applyBorder="1" applyAlignment="1">
      <alignment horizontal="center"/>
    </xf>
    <xf numFmtId="164" fontId="7" fillId="2" borderId="4" xfId="2" applyNumberFormat="1" applyFont="1" applyFill="1" applyBorder="1"/>
    <xf numFmtId="169" fontId="7" fillId="2" borderId="4" xfId="2" applyNumberFormat="1" applyFont="1" applyFill="1" applyBorder="1"/>
    <xf numFmtId="164" fontId="7" fillId="2" borderId="4" xfId="2" applyNumberFormat="1" applyFont="1" applyFill="1" applyBorder="1" applyAlignment="1">
      <alignment horizontal="center"/>
    </xf>
    <xf numFmtId="169" fontId="13" fillId="2" borderId="4" xfId="1" applyNumberFormat="1" applyFont="1" applyFill="1" applyBorder="1"/>
    <xf numFmtId="0" fontId="14" fillId="2" borderId="0" xfId="0" applyFont="1" applyFill="1"/>
    <xf numFmtId="0" fontId="4" fillId="2" borderId="3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9" xfId="0" applyFont="1" applyFill="1" applyBorder="1"/>
    <xf numFmtId="170" fontId="4" fillId="2" borderId="0" xfId="0" applyNumberFormat="1" applyFont="1" applyFill="1"/>
    <xf numFmtId="43" fontId="4" fillId="2" borderId="0" xfId="0" applyNumberFormat="1" applyFont="1" applyFill="1"/>
    <xf numFmtId="0" fontId="15" fillId="0" borderId="0" xfId="0" applyFont="1"/>
    <xf numFmtId="0" fontId="9" fillId="2" borderId="0" xfId="0" applyFont="1" applyFill="1" applyAlignment="1">
      <alignment horizontal="left"/>
    </xf>
    <xf numFmtId="0" fontId="16" fillId="0" borderId="0" xfId="0" applyFont="1"/>
    <xf numFmtId="0" fontId="3" fillId="0" borderId="0" xfId="0" applyFont="1"/>
    <xf numFmtId="167" fontId="8" fillId="0" borderId="0" xfId="0" applyNumberFormat="1" applyFont="1" applyAlignment="1">
      <alignment horizontal="left"/>
    </xf>
    <xf numFmtId="166" fontId="4" fillId="0" borderId="0" xfId="0" applyNumberFormat="1" applyFont="1"/>
    <xf numFmtId="0" fontId="9" fillId="0" borderId="0" xfId="0" applyFont="1" applyAlignment="1">
      <alignment vertical="top"/>
    </xf>
    <xf numFmtId="0" fontId="10" fillId="0" borderId="0" xfId="0" applyFont="1"/>
    <xf numFmtId="0" fontId="11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left" indent="1"/>
    </xf>
    <xf numFmtId="9" fontId="4" fillId="0" borderId="0" xfId="3" applyFont="1"/>
    <xf numFmtId="170" fontId="6" fillId="2" borderId="0" xfId="1" applyNumberFormat="1" applyFont="1" applyFill="1" applyBorder="1"/>
    <xf numFmtId="43" fontId="17" fillId="0" borderId="0" xfId="1" applyFont="1"/>
    <xf numFmtId="0" fontId="18" fillId="2" borderId="0" xfId="0" applyFont="1" applyFill="1"/>
    <xf numFmtId="0" fontId="3" fillId="2" borderId="0" xfId="0" applyFont="1" applyFill="1"/>
    <xf numFmtId="168" fontId="4" fillId="0" borderId="0" xfId="0" applyNumberFormat="1" applyFont="1"/>
    <xf numFmtId="0" fontId="9" fillId="0" borderId="0" xfId="0" applyFont="1" applyAlignment="1">
      <alignment horizontal="left" vertical="top"/>
    </xf>
    <xf numFmtId="0" fontId="19" fillId="0" borderId="0" xfId="0" applyFont="1"/>
    <xf numFmtId="0" fontId="17" fillId="0" borderId="0" xfId="0" applyFont="1"/>
    <xf numFmtId="0" fontId="12" fillId="2" borderId="1" xfId="0" applyFont="1" applyFill="1" applyBorder="1"/>
    <xf numFmtId="0" fontId="12" fillId="2" borderId="2" xfId="0" applyFont="1" applyFill="1" applyBorder="1"/>
    <xf numFmtId="0" fontId="17" fillId="0" borderId="7" xfId="0" applyFont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horizontal="right"/>
    </xf>
    <xf numFmtId="0" fontId="12" fillId="2" borderId="3" xfId="0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43" fontId="4" fillId="0" borderId="0" xfId="0" applyNumberFormat="1" applyFont="1"/>
    <xf numFmtId="165" fontId="6" fillId="0" borderId="0" xfId="1" applyNumberFormat="1" applyFont="1" applyFill="1" applyBorder="1"/>
    <xf numFmtId="0" fontId="4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/>
    </xf>
    <xf numFmtId="164" fontId="13" fillId="2" borderId="2" xfId="1" applyNumberFormat="1" applyFont="1" applyFill="1" applyBorder="1"/>
    <xf numFmtId="165" fontId="13" fillId="2" borderId="0" xfId="1" applyNumberFormat="1" applyFont="1" applyFill="1" applyBorder="1"/>
    <xf numFmtId="0" fontId="4" fillId="0" borderId="0" xfId="0" applyFont="1" applyAlignment="1">
      <alignment horizontal="center" vertical="center" textRotation="90"/>
    </xf>
    <xf numFmtId="0" fontId="4" fillId="2" borderId="0" xfId="0" applyFont="1" applyFill="1" applyAlignment="1">
      <alignment horizontal="center" vertical="center" textRotation="90"/>
    </xf>
    <xf numFmtId="164" fontId="13" fillId="2" borderId="4" xfId="1" applyNumberFormat="1" applyFont="1" applyFill="1" applyBorder="1"/>
    <xf numFmtId="0" fontId="5" fillId="0" borderId="6" xfId="0" applyFont="1" applyBorder="1" applyAlignment="1">
      <alignment horizontal="right"/>
    </xf>
    <xf numFmtId="43" fontId="4" fillId="0" borderId="6" xfId="0" applyNumberFormat="1" applyFont="1" applyBorder="1"/>
    <xf numFmtId="43" fontId="4" fillId="0" borderId="9" xfId="0" applyNumberFormat="1" applyFont="1" applyBorder="1"/>
    <xf numFmtId="0" fontId="5" fillId="0" borderId="0" xfId="0" applyFont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12" fillId="2" borderId="0" xfId="0" applyFont="1" applyFill="1" applyAlignment="1">
      <alignment horizontal="right"/>
    </xf>
    <xf numFmtId="164" fontId="13" fillId="2" borderId="2" xfId="1" applyNumberFormat="1" applyFont="1" applyFill="1" applyBorder="1" applyAlignment="1">
      <alignment horizontal="center"/>
    </xf>
    <xf numFmtId="164" fontId="13" fillId="2" borderId="2" xfId="1" applyNumberFormat="1" applyFont="1" applyFill="1" applyBorder="1" applyAlignment="1"/>
    <xf numFmtId="169" fontId="13" fillId="2" borderId="2" xfId="1" applyNumberFormat="1" applyFont="1" applyFill="1" applyBorder="1" applyAlignment="1">
      <alignment horizontal="right"/>
    </xf>
    <xf numFmtId="164" fontId="13" fillId="2" borderId="4" xfId="1" applyNumberFormat="1" applyFont="1" applyFill="1" applyBorder="1" applyAlignment="1">
      <alignment horizontal="center"/>
    </xf>
    <xf numFmtId="164" fontId="13" fillId="2" borderId="4" xfId="1" applyNumberFormat="1" applyFont="1" applyFill="1" applyBorder="1" applyAlignment="1"/>
    <xf numFmtId="169" fontId="13" fillId="2" borderId="4" xfId="1" applyNumberFormat="1" applyFont="1" applyFill="1" applyBorder="1" applyAlignment="1">
      <alignment horizontal="right"/>
    </xf>
    <xf numFmtId="43" fontId="7" fillId="2" borderId="0" xfId="1" applyFont="1" applyFill="1" applyBorder="1"/>
    <xf numFmtId="43" fontId="7" fillId="2" borderId="8" xfId="1" applyFont="1" applyFill="1" applyBorder="1"/>
    <xf numFmtId="43" fontId="7" fillId="2" borderId="6" xfId="0" applyNumberFormat="1" applyFont="1" applyFill="1" applyBorder="1"/>
    <xf numFmtId="43" fontId="7" fillId="2" borderId="9" xfId="0" applyNumberFormat="1" applyFont="1" applyFill="1" applyBorder="1"/>
    <xf numFmtId="0" fontId="7" fillId="0" borderId="0" xfId="0" applyFont="1" applyAlignment="1">
      <alignment horizontal="centerContinuous"/>
    </xf>
    <xf numFmtId="165" fontId="6" fillId="2" borderId="0" xfId="1" applyNumberFormat="1" applyFont="1" applyFill="1" applyAlignment="1">
      <alignment horizontal="center"/>
    </xf>
    <xf numFmtId="169" fontId="13" fillId="2" borderId="0" xfId="1" applyNumberFormat="1" applyFont="1" applyFill="1" applyBorder="1" applyAlignment="1">
      <alignment horizontal="center"/>
    </xf>
    <xf numFmtId="41" fontId="4" fillId="0" borderId="0" xfId="0" applyNumberFormat="1" applyFont="1"/>
    <xf numFmtId="43" fontId="7" fillId="2" borderId="0" xfId="0" applyNumberFormat="1" applyFont="1" applyFill="1"/>
    <xf numFmtId="44" fontId="4" fillId="0" borderId="0" xfId="0" applyNumberFormat="1" applyFont="1"/>
    <xf numFmtId="0" fontId="4" fillId="2" borderId="0" xfId="0" applyFont="1" applyFill="1" applyAlignment="1">
      <alignment horizontal="left" indent="1"/>
    </xf>
    <xf numFmtId="0" fontId="9" fillId="0" borderId="0" xfId="0" applyFont="1" applyAlignment="1">
      <alignment vertical="top" wrapText="1"/>
    </xf>
    <xf numFmtId="172" fontId="22" fillId="2" borderId="0" xfId="4" applyNumberFormat="1" applyFont="1" applyFill="1" applyBorder="1"/>
    <xf numFmtId="0" fontId="21" fillId="2" borderId="0" xfId="0" applyFont="1" applyFill="1" applyAlignment="1">
      <alignment horizontal="left" vertical="center"/>
    </xf>
    <xf numFmtId="172" fontId="23" fillId="2" borderId="0" xfId="4" applyNumberFormat="1" applyFont="1" applyFill="1" applyBorder="1"/>
    <xf numFmtId="165" fontId="17" fillId="0" borderId="0" xfId="1" applyNumberFormat="1" applyFont="1"/>
    <xf numFmtId="0" fontId="7" fillId="0" borderId="0" xfId="0" applyFont="1" applyAlignment="1">
      <alignment horizontal="centerContinuous" vertical="center"/>
    </xf>
    <xf numFmtId="0" fontId="24" fillId="0" borderId="0" xfId="0" applyFont="1"/>
    <xf numFmtId="0" fontId="2" fillId="2" borderId="0" xfId="0" applyFont="1" applyFill="1" applyAlignment="1">
      <alignment horizontal="centerContinuous" vertical="center"/>
    </xf>
    <xf numFmtId="164" fontId="7" fillId="0" borderId="4" xfId="1" applyNumberFormat="1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44" fontId="4" fillId="0" borderId="0" xfId="2" applyFont="1"/>
    <xf numFmtId="0" fontId="7" fillId="2" borderId="0" xfId="0" applyFont="1" applyFill="1" applyAlignment="1">
      <alignment horizontal="left" indent="3"/>
    </xf>
    <xf numFmtId="9" fontId="7" fillId="3" borderId="0" xfId="3" applyFont="1" applyFill="1" applyBorder="1"/>
    <xf numFmtId="0" fontId="7" fillId="0" borderId="8" xfId="0" applyFont="1" applyBorder="1"/>
    <xf numFmtId="0" fontId="4" fillId="0" borderId="0" xfId="0" applyFont="1" applyAlignment="1">
      <alignment horizontal="left" indent="4"/>
    </xf>
    <xf numFmtId="165" fontId="4" fillId="0" borderId="0" xfId="1" applyNumberFormat="1" applyFont="1" applyFill="1" applyBorder="1"/>
    <xf numFmtId="9" fontId="4" fillId="3" borderId="0" xfId="3" applyFont="1" applyFill="1" applyBorder="1"/>
    <xf numFmtId="165" fontId="4" fillId="0" borderId="0" xfId="1" applyNumberFormat="1" applyFont="1" applyFill="1" applyBorder="1" applyAlignment="1">
      <alignment horizontal="center" vertical="center"/>
    </xf>
    <xf numFmtId="165" fontId="4" fillId="0" borderId="0" xfId="1" applyNumberFormat="1" applyFont="1" applyBorder="1"/>
    <xf numFmtId="0" fontId="15" fillId="2" borderId="0" xfId="0" applyFont="1" applyFill="1"/>
    <xf numFmtId="0" fontId="7" fillId="0" borderId="0" xfId="0" applyFont="1" applyAlignment="1">
      <alignment horizontal="left" indent="2"/>
    </xf>
    <xf numFmtId="173" fontId="4" fillId="2" borderId="0" xfId="1" applyNumberFormat="1" applyFont="1" applyFill="1"/>
    <xf numFmtId="9" fontId="7" fillId="3" borderId="0" xfId="3" applyFont="1" applyFill="1"/>
    <xf numFmtId="171" fontId="4" fillId="0" borderId="0" xfId="0" applyNumberFormat="1" applyFont="1"/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6" fillId="0" borderId="0" xfId="0" applyFont="1"/>
    <xf numFmtId="0" fontId="26" fillId="2" borderId="0" xfId="0" applyFont="1" applyFill="1" applyAlignment="1">
      <alignment vertical="top"/>
    </xf>
    <xf numFmtId="169" fontId="4" fillId="3" borderId="0" xfId="3" applyNumberFormat="1" applyFont="1" applyFill="1"/>
    <xf numFmtId="169" fontId="7" fillId="0" borderId="4" xfId="3" applyNumberFormat="1" applyFont="1" applyBorder="1"/>
    <xf numFmtId="0" fontId="4" fillId="2" borderId="2" xfId="0" applyFont="1" applyFill="1" applyBorder="1"/>
    <xf numFmtId="169" fontId="6" fillId="2" borderId="0" xfId="1" applyNumberFormat="1" applyFont="1" applyFill="1"/>
    <xf numFmtId="0" fontId="2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indent="3"/>
    </xf>
    <xf numFmtId="0" fontId="9" fillId="0" borderId="0" xfId="0" applyFont="1" applyAlignment="1">
      <alignment horizontal="left"/>
    </xf>
    <xf numFmtId="0" fontId="12" fillId="2" borderId="0" xfId="0" applyFont="1" applyFill="1" applyAlignment="1">
      <alignment horizontal="center"/>
    </xf>
    <xf numFmtId="0" fontId="12" fillId="0" borderId="3" xfId="0" applyFont="1" applyBorder="1" applyAlignment="1">
      <alignment horizontal="right"/>
    </xf>
    <xf numFmtId="174" fontId="4" fillId="0" borderId="0" xfId="0" applyNumberFormat="1" applyFont="1"/>
    <xf numFmtId="164" fontId="7" fillId="0" borderId="2" xfId="2" applyNumberFormat="1" applyFont="1" applyBorder="1"/>
    <xf numFmtId="164" fontId="7" fillId="0" borderId="4" xfId="2" applyNumberFormat="1" applyFont="1" applyBorder="1"/>
    <xf numFmtId="9" fontId="7" fillId="0" borderId="4" xfId="3" applyFont="1" applyBorder="1" applyAlignment="1">
      <alignment horizontal="center"/>
    </xf>
    <xf numFmtId="0" fontId="4" fillId="0" borderId="0" xfId="0" applyFont="1" applyAlignment="1">
      <alignment vertical="top"/>
    </xf>
    <xf numFmtId="43" fontId="4" fillId="0" borderId="0" xfId="1" applyFont="1"/>
    <xf numFmtId="0" fontId="4" fillId="0" borderId="0" xfId="0" applyFont="1" applyAlignment="1">
      <alignment wrapText="1"/>
    </xf>
    <xf numFmtId="164" fontId="7" fillId="0" borderId="10" xfId="2" applyNumberFormat="1" applyFont="1" applyBorder="1"/>
    <xf numFmtId="171" fontId="6" fillId="5" borderId="0" xfId="0" applyNumberFormat="1" applyFont="1" applyFill="1"/>
    <xf numFmtId="164" fontId="7" fillId="0" borderId="0" xfId="2" applyNumberFormat="1" applyFont="1" applyFill="1" applyBorder="1"/>
    <xf numFmtId="164" fontId="13" fillId="2" borderId="0" xfId="2" applyNumberFormat="1" applyFont="1" applyFill="1" applyBorder="1"/>
    <xf numFmtId="169" fontId="13" fillId="2" borderId="0" xfId="3" applyNumberFormat="1" applyFont="1" applyFill="1" applyBorder="1"/>
    <xf numFmtId="164" fontId="6" fillId="2" borderId="0" xfId="2" applyNumberFormat="1" applyFont="1" applyFill="1" applyBorder="1"/>
    <xf numFmtId="0" fontId="7" fillId="2" borderId="0" xfId="0" applyFont="1" applyFill="1" applyAlignment="1">
      <alignment horizontal="left" wrapText="1" indent="3"/>
    </xf>
    <xf numFmtId="9" fontId="13" fillId="2" borderId="2" xfId="1" applyNumberFormat="1" applyFont="1" applyFill="1" applyBorder="1" applyAlignment="1">
      <alignment horizontal="right"/>
    </xf>
    <xf numFmtId="169" fontId="8" fillId="0" borderId="2" xfId="0" applyNumberFormat="1" applyFont="1" applyBorder="1"/>
    <xf numFmtId="164" fontId="13" fillId="2" borderId="0" xfId="1" applyNumberFormat="1" applyFont="1" applyFill="1" applyBorder="1"/>
    <xf numFmtId="0" fontId="18" fillId="0" borderId="0" xfId="0" applyFont="1" applyAlignment="1">
      <alignment vertical="top"/>
    </xf>
    <xf numFmtId="9" fontId="8" fillId="0" borderId="2" xfId="0" applyNumberFormat="1" applyFont="1" applyBorder="1"/>
    <xf numFmtId="165" fontId="4" fillId="2" borderId="0" xfId="1" applyNumberFormat="1" applyFont="1" applyFill="1" applyBorder="1"/>
    <xf numFmtId="164" fontId="7" fillId="0" borderId="2" xfId="2" applyNumberFormat="1" applyFont="1" applyFill="1" applyBorder="1"/>
    <xf numFmtId="165" fontId="4" fillId="0" borderId="0" xfId="1" applyNumberFormat="1" applyFont="1" applyFill="1"/>
    <xf numFmtId="9" fontId="6" fillId="2" borderId="0" xfId="3" applyFont="1" applyFill="1" applyBorder="1"/>
    <xf numFmtId="9" fontId="6" fillId="2" borderId="0" xfId="3" applyFont="1" applyFill="1"/>
    <xf numFmtId="10" fontId="4" fillId="0" borderId="0" xfId="3" applyNumberFormat="1" applyFont="1"/>
    <xf numFmtId="9" fontId="4" fillId="0" borderId="0" xfId="0" applyNumberFormat="1" applyFont="1"/>
    <xf numFmtId="164" fontId="7" fillId="2" borderId="0" xfId="2" applyNumberFormat="1" applyFont="1" applyFill="1" applyBorder="1"/>
    <xf numFmtId="0" fontId="4" fillId="6" borderId="0" xfId="0" applyFont="1" applyFill="1" applyAlignment="1">
      <alignment horizontal="left" indent="1"/>
    </xf>
    <xf numFmtId="164" fontId="6" fillId="6" borderId="6" xfId="2" applyNumberFormat="1" applyFont="1" applyFill="1" applyBorder="1"/>
    <xf numFmtId="164" fontId="13" fillId="6" borderId="6" xfId="2" applyNumberFormat="1" applyFont="1" applyFill="1" applyBorder="1"/>
    <xf numFmtId="164" fontId="13" fillId="6" borderId="0" xfId="2" applyNumberFormat="1" applyFont="1" applyFill="1"/>
    <xf numFmtId="0" fontId="4" fillId="6" borderId="0" xfId="0" applyFont="1" applyFill="1" applyAlignment="1">
      <alignment horizontal="left" indent="2"/>
    </xf>
    <xf numFmtId="165" fontId="6" fillId="6" borderId="0" xfId="1" applyNumberFormat="1" applyFont="1" applyFill="1" applyBorder="1"/>
    <xf numFmtId="165" fontId="6" fillId="6" borderId="6" xfId="1" applyNumberFormat="1" applyFont="1" applyFill="1" applyBorder="1"/>
    <xf numFmtId="165" fontId="4" fillId="6" borderId="0" xfId="1" applyNumberFormat="1" applyFont="1" applyFill="1" applyBorder="1"/>
    <xf numFmtId="0" fontId="31" fillId="6" borderId="0" xfId="0" applyFont="1" applyFill="1"/>
    <xf numFmtId="165" fontId="6" fillId="6" borderId="0" xfId="1" applyNumberFormat="1" applyFont="1" applyFill="1"/>
    <xf numFmtId="169" fontId="6" fillId="6" borderId="0" xfId="1" applyNumberFormat="1" applyFont="1" applyFill="1" applyBorder="1"/>
    <xf numFmtId="169" fontId="6" fillId="6" borderId="0" xfId="1" applyNumberFormat="1" applyFont="1" applyFill="1"/>
    <xf numFmtId="169" fontId="6" fillId="6" borderId="6" xfId="1" applyNumberFormat="1" applyFont="1" applyFill="1" applyBorder="1"/>
    <xf numFmtId="165" fontId="4" fillId="6" borderId="0" xfId="1" applyNumberFormat="1" applyFont="1" applyFill="1"/>
    <xf numFmtId="0" fontId="4" fillId="6" borderId="0" xfId="0" applyFont="1" applyFill="1"/>
    <xf numFmtId="171" fontId="6" fillId="6" borderId="0" xfId="0" applyNumberFormat="1" applyFont="1" applyFill="1"/>
    <xf numFmtId="169" fontId="4" fillId="6" borderId="0" xfId="1" applyNumberFormat="1" applyFont="1" applyFill="1" applyBorder="1"/>
    <xf numFmtId="9" fontId="6" fillId="6" borderId="0" xfId="3" applyFont="1" applyFill="1"/>
    <xf numFmtId="165" fontId="4" fillId="6" borderId="0" xfId="1" applyNumberFormat="1" applyFont="1" applyFill="1" applyAlignment="1">
      <alignment horizontal="center"/>
    </xf>
    <xf numFmtId="0" fontId="4" fillId="6" borderId="0" xfId="0" applyFont="1" applyFill="1" applyAlignment="1">
      <alignment horizontal="left" indent="4"/>
    </xf>
    <xf numFmtId="9" fontId="4" fillId="6" borderId="0" xfId="3" applyFont="1" applyFill="1" applyBorder="1"/>
    <xf numFmtId="164" fontId="7" fillId="2" borderId="0" xfId="1" applyNumberFormat="1" applyFont="1" applyFill="1" applyBorder="1"/>
    <xf numFmtId="164" fontId="7" fillId="2" borderId="0" xfId="1" applyNumberFormat="1" applyFont="1" applyFill="1" applyBorder="1" applyAlignment="1">
      <alignment horizontal="center"/>
    </xf>
    <xf numFmtId="43" fontId="4" fillId="6" borderId="0" xfId="1" applyFont="1" applyFill="1" applyBorder="1"/>
    <xf numFmtId="43" fontId="4" fillId="0" borderId="0" xfId="1" applyFont="1" applyFill="1" applyBorder="1"/>
    <xf numFmtId="169" fontId="13" fillId="2" borderId="0" xfId="3" applyNumberFormat="1" applyFont="1" applyFill="1"/>
    <xf numFmtId="0" fontId="8" fillId="0" borderId="0" xfId="0" applyFont="1"/>
    <xf numFmtId="169" fontId="13" fillId="6" borderId="0" xfId="2" applyNumberFormat="1" applyFont="1" applyFill="1"/>
    <xf numFmtId="0" fontId="8" fillId="6" borderId="0" xfId="0" applyFont="1" applyFill="1" applyAlignment="1">
      <alignment horizontal="left" indent="1"/>
    </xf>
    <xf numFmtId="0" fontId="33" fillId="2" borderId="0" xfId="0" applyFont="1" applyFill="1" applyAlignment="1">
      <alignment horizontal="left"/>
    </xf>
    <xf numFmtId="0" fontId="5" fillId="0" borderId="3" xfId="0" applyFont="1" applyBorder="1" applyAlignment="1">
      <alignment horizontal="center" vertical="center"/>
    </xf>
    <xf numFmtId="9" fontId="7" fillId="3" borderId="0" xfId="3" applyFont="1" applyFill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7" fillId="0" borderId="0" xfId="2" applyNumberFormat="1" applyFont="1"/>
    <xf numFmtId="164" fontId="7" fillId="0" borderId="0" xfId="2" applyNumberFormat="1" applyFont="1" applyAlignment="1">
      <alignment vertical="center"/>
    </xf>
    <xf numFmtId="164" fontId="7" fillId="2" borderId="0" xfId="2" applyNumberFormat="1" applyFont="1" applyFill="1" applyAlignment="1">
      <alignment vertical="center"/>
    </xf>
    <xf numFmtId="9" fontId="4" fillId="6" borderId="0" xfId="3" applyFont="1" applyFill="1"/>
    <xf numFmtId="165" fontId="4" fillId="0" borderId="0" xfId="1" applyNumberFormat="1" applyFont="1" applyAlignment="1">
      <alignment horizontal="center" vertical="center"/>
    </xf>
    <xf numFmtId="0" fontId="7" fillId="2" borderId="0" xfId="0" applyFont="1" applyFill="1" applyAlignment="1">
      <alignment horizontal="left" vertical="top" wrapText="1" indent="3"/>
    </xf>
    <xf numFmtId="0" fontId="32" fillId="0" borderId="0" xfId="0" applyFont="1" applyAlignment="1">
      <alignment wrapText="1"/>
    </xf>
    <xf numFmtId="165" fontId="13" fillId="2" borderId="0" xfId="1" applyNumberFormat="1" applyFont="1" applyFill="1" applyAlignment="1">
      <alignment horizontal="center"/>
    </xf>
    <xf numFmtId="165" fontId="13" fillId="2" borderId="0" xfId="1" applyNumberFormat="1" applyFont="1" applyFill="1"/>
    <xf numFmtId="165" fontId="4" fillId="2" borderId="0" xfId="1" applyNumberFormat="1" applyFont="1" applyFill="1"/>
    <xf numFmtId="9" fontId="6" fillId="6" borderId="6" xfId="3" applyFont="1" applyFill="1" applyBorder="1"/>
    <xf numFmtId="43" fontId="4" fillId="6" borderId="0" xfId="1" applyFont="1" applyFill="1"/>
    <xf numFmtId="0" fontId="28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32" fillId="0" borderId="0" xfId="0" applyFont="1" applyAlignment="1">
      <alignment horizontal="left" vertical="top" wrapText="1"/>
    </xf>
    <xf numFmtId="0" fontId="32" fillId="0" borderId="0" xfId="0" applyFont="1" applyAlignment="1">
      <alignment wrapText="1"/>
    </xf>
    <xf numFmtId="0" fontId="32" fillId="0" borderId="0" xfId="0" applyFont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5" fillId="2" borderId="0" xfId="0" applyFont="1" applyFill="1" applyAlignment="1">
      <alignment horizontal="left" vertical="top" wrapText="1"/>
    </xf>
  </cellXfs>
  <cellStyles count="5">
    <cellStyle name="Comma" xfId="1" builtinId="3"/>
    <cellStyle name="Comma 2" xfId="4" xr:uid="{D3776650-E190-4E4E-B5BD-1BB8AF392DD4}"/>
    <cellStyle name="Currency" xfId="2" builtinId="4"/>
    <cellStyle name="Normal" xfId="0" builtinId="0"/>
    <cellStyle name="Percent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5E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60495-248B-4BA9-9176-A6211DFC947C}">
  <dimension ref="A1:Q26"/>
  <sheetViews>
    <sheetView showGridLines="0" view="pageBreakPreview" zoomScaleNormal="100" zoomScaleSheetLayoutView="100" workbookViewId="0"/>
  </sheetViews>
  <sheetFormatPr defaultColWidth="3.5703125" defaultRowHeight="14.25" x14ac:dyDescent="0.2"/>
  <cols>
    <col min="1" max="1" width="7.5703125" style="8" bestFit="1" customWidth="1"/>
    <col min="2" max="2" width="3.5703125" style="8"/>
    <col min="3" max="3" width="4.28515625" style="8" customWidth="1"/>
    <col min="4" max="4" width="50.85546875" style="8" customWidth="1"/>
    <col min="5" max="9" width="15.140625" style="8" customWidth="1"/>
    <col min="10" max="10" width="2" style="8" customWidth="1"/>
    <col min="11" max="11" width="7.28515625" style="8" customWidth="1"/>
    <col min="12" max="674" width="9.140625" style="8" customWidth="1"/>
    <col min="675" max="16384" width="3.5703125" style="8"/>
  </cols>
  <sheetData>
    <row r="1" spans="1:17" ht="21" customHeight="1" x14ac:dyDescent="0.2">
      <c r="A1" s="61"/>
      <c r="B1" s="229" t="s">
        <v>0</v>
      </c>
      <c r="C1" s="229"/>
      <c r="D1" s="229"/>
      <c r="E1" s="229"/>
      <c r="F1" s="229"/>
      <c r="G1" s="229"/>
    </row>
    <row r="2" spans="1:17" ht="26.25" x14ac:dyDescent="0.4">
      <c r="A2" s="62"/>
      <c r="B2" s="8" t="s">
        <v>1</v>
      </c>
    </row>
    <row r="3" spans="1:17" ht="14.25" customHeight="1" x14ac:dyDescent="0.2"/>
    <row r="4" spans="1:17" ht="14.25" customHeight="1" x14ac:dyDescent="0.2">
      <c r="C4" s="63"/>
    </row>
    <row r="5" spans="1:17" x14ac:dyDescent="0.2">
      <c r="C5" s="64"/>
      <c r="D5" s="5">
        <v>1</v>
      </c>
      <c r="E5" s="5">
        <v>2</v>
      </c>
      <c r="F5" s="5">
        <v>3</v>
      </c>
      <c r="G5" s="5">
        <v>4</v>
      </c>
      <c r="H5" s="5">
        <v>5</v>
      </c>
      <c r="I5" s="5">
        <v>6</v>
      </c>
      <c r="J5" s="25"/>
    </row>
    <row r="6" spans="1:17" ht="10.9" customHeight="1" x14ac:dyDescent="0.2">
      <c r="C6" s="65"/>
      <c r="D6" s="66"/>
      <c r="E6" s="66"/>
      <c r="F6" s="66"/>
      <c r="G6" s="66"/>
      <c r="H6" s="66"/>
      <c r="I6" s="66"/>
      <c r="J6" s="29"/>
    </row>
    <row r="7" spans="1:17" ht="27" x14ac:dyDescent="0.2">
      <c r="C7" s="65"/>
      <c r="D7" s="21"/>
      <c r="E7" s="151" t="s">
        <v>2</v>
      </c>
      <c r="F7" s="151" t="s">
        <v>3</v>
      </c>
      <c r="G7" s="151" t="s">
        <v>4</v>
      </c>
      <c r="H7" s="151" t="s">
        <v>5</v>
      </c>
      <c r="I7" s="151" t="s">
        <v>6</v>
      </c>
      <c r="J7" s="29"/>
    </row>
    <row r="8" spans="1:17" ht="15" x14ac:dyDescent="0.25">
      <c r="C8" s="27"/>
      <c r="D8" s="28" t="s">
        <v>7</v>
      </c>
      <c r="E8" s="67"/>
      <c r="F8" s="67"/>
      <c r="G8" s="67"/>
      <c r="H8" s="67"/>
      <c r="I8" s="67"/>
      <c r="J8" s="29"/>
    </row>
    <row r="9" spans="1:17" ht="15" x14ac:dyDescent="0.25">
      <c r="C9" s="65">
        <v>1</v>
      </c>
      <c r="D9" s="118" t="s">
        <v>8</v>
      </c>
      <c r="E9" s="168">
        <f>'T&amp;D Op Exp-Total'!E28</f>
        <v>596.49599999999998</v>
      </c>
      <c r="F9" s="168">
        <f>'T&amp;D Op Exp-Total'!F28</f>
        <v>143.00399999999999</v>
      </c>
      <c r="G9" s="168">
        <f>'T&amp;D Op Exp-Total'!G28</f>
        <v>129.10000000000002</v>
      </c>
      <c r="H9" s="168">
        <f>F9-G9</f>
        <v>13.903999999999968</v>
      </c>
      <c r="I9" s="208">
        <f>H9/F9</f>
        <v>9.7228049565046909E-2</v>
      </c>
      <c r="J9" s="29"/>
      <c r="Q9" s="69"/>
    </row>
    <row r="10" spans="1:17" ht="15" x14ac:dyDescent="0.25">
      <c r="C10" s="65">
        <v>2</v>
      </c>
      <c r="D10" s="183" t="s">
        <v>9</v>
      </c>
      <c r="E10" s="184">
        <f>'Imp Port - Capital'!L19</f>
        <v>183.65814</v>
      </c>
      <c r="F10" s="184">
        <f>'Imp Port - Capital'!M19</f>
        <v>41.515275000000003</v>
      </c>
      <c r="G10" s="184">
        <f>'Imp Port - Capital'!N19</f>
        <v>35.386002630000007</v>
      </c>
      <c r="H10" s="184">
        <f>F10-G10</f>
        <v>6.1292723699999954</v>
      </c>
      <c r="I10" s="185"/>
      <c r="J10" s="29"/>
      <c r="L10" s="60"/>
      <c r="N10" s="69"/>
    </row>
    <row r="11" spans="1:17" ht="17.25" x14ac:dyDescent="0.25">
      <c r="C11" s="65">
        <v>3</v>
      </c>
      <c r="D11" s="68" t="s">
        <v>10</v>
      </c>
      <c r="E11" s="166">
        <f>E9+E10</f>
        <v>780.15413999999998</v>
      </c>
      <c r="F11" s="166">
        <f>F9+F10</f>
        <v>184.51927499999999</v>
      </c>
      <c r="G11" s="166">
        <f>G9+G10</f>
        <v>164.48600263000003</v>
      </c>
      <c r="H11" s="166">
        <f>H9+H10</f>
        <v>20.033272369999963</v>
      </c>
      <c r="I11" s="167">
        <f>H11/F11</f>
        <v>0.10857007957569725</v>
      </c>
      <c r="J11" s="29"/>
    </row>
    <row r="12" spans="1:17" ht="15" x14ac:dyDescent="0.25">
      <c r="C12" s="65"/>
      <c r="D12" s="68"/>
      <c r="E12" s="35"/>
      <c r="F12" s="35"/>
      <c r="G12" s="35"/>
      <c r="H12" s="35"/>
      <c r="I12" s="35"/>
      <c r="J12" s="29"/>
    </row>
    <row r="13" spans="1:17" ht="17.25" x14ac:dyDescent="0.25">
      <c r="C13" s="65">
        <v>5</v>
      </c>
      <c r="D13" s="211" t="s">
        <v>11</v>
      </c>
      <c r="E13" s="186">
        <f>'Imp Port - Capital'!D19</f>
        <v>1207.1571741603702</v>
      </c>
      <c r="F13" s="186">
        <f>'Imp Port - Capital'!E19</f>
        <v>215.58529346296459</v>
      </c>
      <c r="G13" s="186">
        <f>'Imp Port - Capital'!F19</f>
        <v>186.70392626999805</v>
      </c>
      <c r="H13" s="186">
        <f>'Imp Port - Capital'!G19</f>
        <v>28.88136719296655</v>
      </c>
      <c r="I13" s="210">
        <f>H13/F13</f>
        <v>0.13396724205553512</v>
      </c>
      <c r="J13" s="29"/>
      <c r="L13" s="60"/>
    </row>
    <row r="14" spans="1:17" ht="15" x14ac:dyDescent="0.25">
      <c r="C14" s="27"/>
      <c r="D14" s="28"/>
      <c r="E14" s="70"/>
      <c r="F14" s="70"/>
      <c r="G14" s="70"/>
      <c r="H14" s="70"/>
      <c r="I14" s="70"/>
      <c r="J14" s="29"/>
    </row>
    <row r="15" spans="1:17" ht="15" x14ac:dyDescent="0.25">
      <c r="C15" s="27"/>
      <c r="D15" s="28"/>
      <c r="E15" s="70"/>
      <c r="F15" s="70"/>
      <c r="G15" s="70"/>
      <c r="H15" s="70"/>
      <c r="I15" s="70"/>
      <c r="J15" s="29"/>
    </row>
    <row r="16" spans="1:17" x14ac:dyDescent="0.2">
      <c r="C16" s="50"/>
      <c r="D16" s="51"/>
      <c r="E16" s="51"/>
      <c r="F16" s="51"/>
      <c r="G16" s="51"/>
      <c r="H16" s="51"/>
      <c r="I16" s="51"/>
      <c r="J16" s="52"/>
    </row>
    <row r="17" spans="3:12" x14ac:dyDescent="0.2">
      <c r="E17" s="71"/>
      <c r="F17" s="71"/>
      <c r="G17" s="71"/>
      <c r="H17" s="71"/>
      <c r="I17" s="71"/>
    </row>
    <row r="18" spans="3:12" x14ac:dyDescent="0.2">
      <c r="C18" s="72" t="s">
        <v>12</v>
      </c>
      <c r="D18" s="73"/>
      <c r="E18" s="71"/>
      <c r="F18" s="71"/>
      <c r="G18" s="71"/>
      <c r="H18" s="71"/>
      <c r="I18" s="71"/>
    </row>
    <row r="19" spans="3:12" x14ac:dyDescent="0.2">
      <c r="C19" s="146">
        <v>1</v>
      </c>
      <c r="D19" s="55" t="s">
        <v>13</v>
      </c>
      <c r="E19" s="71"/>
      <c r="F19" s="71"/>
      <c r="G19" s="71"/>
      <c r="H19" s="71"/>
      <c r="I19" s="71"/>
    </row>
    <row r="20" spans="3:12" x14ac:dyDescent="0.2">
      <c r="C20" s="146">
        <v>2</v>
      </c>
      <c r="D20" s="138" t="s">
        <v>14</v>
      </c>
      <c r="E20" s="60"/>
      <c r="F20" s="60"/>
      <c r="G20" s="60"/>
      <c r="H20" s="60"/>
      <c r="I20" s="60"/>
    </row>
    <row r="21" spans="3:12" s="125" customFormat="1" x14ac:dyDescent="0.2">
      <c r="C21" s="146">
        <v>3</v>
      </c>
      <c r="D21" s="138" t="s">
        <v>15</v>
      </c>
      <c r="E21" s="8"/>
      <c r="F21" s="8"/>
      <c r="G21" s="8"/>
      <c r="H21" s="8"/>
      <c r="I21" s="8"/>
      <c r="J21" s="8"/>
      <c r="K21" s="8"/>
      <c r="L21" s="8"/>
    </row>
    <row r="22" spans="3:12" x14ac:dyDescent="0.2">
      <c r="C22" s="146">
        <v>4</v>
      </c>
      <c r="D22" s="55" t="s">
        <v>16</v>
      </c>
    </row>
    <row r="23" spans="3:12" x14ac:dyDescent="0.2">
      <c r="C23" s="146"/>
      <c r="G23" s="74"/>
      <c r="H23" s="74"/>
      <c r="I23" s="74"/>
    </row>
    <row r="24" spans="3:12" x14ac:dyDescent="0.2">
      <c r="E24" s="74"/>
      <c r="F24" s="74"/>
      <c r="G24" s="74"/>
      <c r="H24" s="74"/>
      <c r="I24" s="74"/>
    </row>
    <row r="25" spans="3:12" x14ac:dyDescent="0.2">
      <c r="E25" s="74"/>
      <c r="F25" s="74"/>
      <c r="G25" s="74"/>
      <c r="H25" s="74"/>
      <c r="I25" s="74"/>
    </row>
    <row r="26" spans="3:12" x14ac:dyDescent="0.2">
      <c r="E26" s="74"/>
      <c r="F26" s="74"/>
      <c r="G26" s="74"/>
      <c r="H26" s="74"/>
      <c r="I26" s="74"/>
    </row>
  </sheetData>
  <mergeCells count="1">
    <mergeCell ref="B1:G1"/>
  </mergeCells>
  <pageMargins left="0.7" right="0.7" top="0.75" bottom="0.75" header="0.3" footer="0.3"/>
  <pageSetup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D878D-EFA7-42E6-AEB0-C3742AB1E425}">
  <dimension ref="A1:R31"/>
  <sheetViews>
    <sheetView showGridLines="0" view="pageBreakPreview" zoomScaleNormal="100" zoomScaleSheetLayoutView="100" workbookViewId="0"/>
  </sheetViews>
  <sheetFormatPr defaultColWidth="3.5703125" defaultRowHeight="14.25" x14ac:dyDescent="0.2"/>
  <cols>
    <col min="1" max="1" width="7.5703125" style="21" customWidth="1"/>
    <col min="2" max="2" width="3.5703125" style="21"/>
    <col min="3" max="3" width="36.7109375" style="21" customWidth="1"/>
    <col min="4" max="8" width="15.7109375" style="21" customWidth="1"/>
    <col min="9" max="10" width="3.7109375" style="21" customWidth="1"/>
    <col min="11" max="11" width="36.7109375" style="21" customWidth="1"/>
    <col min="12" max="16" width="15.7109375" style="21" customWidth="1"/>
    <col min="17" max="17" width="1.7109375" style="21" customWidth="1"/>
    <col min="18" max="18" width="3.5703125" style="21"/>
    <col min="19" max="484" width="9.140625" style="21" customWidth="1"/>
    <col min="485" max="16384" width="3.5703125" style="21"/>
  </cols>
  <sheetData>
    <row r="1" spans="1:17" ht="22.15" customHeight="1" x14ac:dyDescent="0.25">
      <c r="A1" s="20"/>
      <c r="B1" s="20" t="s">
        <v>102</v>
      </c>
    </row>
    <row r="2" spans="1:17" ht="20.65" customHeight="1" x14ac:dyDescent="0.4">
      <c r="A2" s="22"/>
      <c r="B2" s="8" t="s">
        <v>1</v>
      </c>
    </row>
    <row r="3" spans="1:17" ht="26.25" x14ac:dyDescent="0.4">
      <c r="A3" s="22"/>
      <c r="B3" s="23"/>
    </row>
    <row r="4" spans="1:17" ht="26.25" x14ac:dyDescent="0.4">
      <c r="A4" s="22"/>
      <c r="B4" s="24"/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25"/>
      <c r="J4" s="149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25"/>
    </row>
    <row r="5" spans="1:17" ht="16.149999999999999" customHeight="1" x14ac:dyDescent="0.25">
      <c r="B5" s="27"/>
      <c r="C5" s="28"/>
      <c r="D5" s="236" t="s">
        <v>103</v>
      </c>
      <c r="E5" s="236"/>
      <c r="F5" s="236"/>
      <c r="G5" s="236"/>
      <c r="H5" s="236"/>
      <c r="I5" s="29"/>
      <c r="K5" s="30"/>
      <c r="L5" s="236" t="s">
        <v>104</v>
      </c>
      <c r="M5" s="236"/>
      <c r="N5" s="236"/>
      <c r="O5" s="236"/>
      <c r="P5" s="236"/>
      <c r="Q5" s="29"/>
    </row>
    <row r="6" spans="1:17" ht="30" customHeight="1" x14ac:dyDescent="0.25">
      <c r="B6" s="27"/>
      <c r="C6" s="31" t="s">
        <v>105</v>
      </c>
      <c r="D6" s="151" t="s">
        <v>90</v>
      </c>
      <c r="E6" s="151" t="s">
        <v>91</v>
      </c>
      <c r="F6" s="151" t="s">
        <v>92</v>
      </c>
      <c r="G6" s="151" t="s">
        <v>93</v>
      </c>
      <c r="H6" s="151" t="s">
        <v>94</v>
      </c>
      <c r="I6" s="29"/>
      <c r="J6" s="27"/>
      <c r="K6" s="31" t="s">
        <v>105</v>
      </c>
      <c r="L6" s="151" t="s">
        <v>90</v>
      </c>
      <c r="M6" s="151" t="s">
        <v>106</v>
      </c>
      <c r="N6" s="151" t="s">
        <v>92</v>
      </c>
      <c r="O6" s="151" t="s">
        <v>93</v>
      </c>
      <c r="P6" s="151" t="s">
        <v>94</v>
      </c>
      <c r="Q6" s="29"/>
    </row>
    <row r="7" spans="1:17" x14ac:dyDescent="0.2">
      <c r="B7" s="27">
        <v>1</v>
      </c>
      <c r="C7" s="32" t="s">
        <v>42</v>
      </c>
      <c r="D7" s="33">
        <f>'CX Portfolio Summary'!D9+'CX Portfolio Summary'!D14+'CX Portfolio Summary'!D19</f>
        <v>351.55073844000003</v>
      </c>
      <c r="E7" s="33">
        <f>'CX Portfolio Summary'!E9+'CX Portfolio Summary'!E14+'CX Portfolio Summary'!E19</f>
        <v>59.602746679175013</v>
      </c>
      <c r="F7" s="33">
        <f>'CX Portfolio Summary'!F9+'CX Portfolio Summary'!F14+'CX Portfolio Summary'!F19</f>
        <v>82.799746599998173</v>
      </c>
      <c r="G7" s="33">
        <f t="shared" ref="G7:G14" si="0">E7-F7</f>
        <v>-23.19699992082316</v>
      </c>
      <c r="H7" s="34"/>
      <c r="I7" s="29"/>
      <c r="J7" s="27">
        <v>1</v>
      </c>
      <c r="K7" s="32" t="s">
        <v>42</v>
      </c>
      <c r="L7" s="33">
        <f>'CX Portfolio Summary'!D10+'CX Portfolio Summary'!D15+'CX Portfolio Summary'!D20</f>
        <v>21.435536254007193</v>
      </c>
      <c r="M7" s="33">
        <f>'CX Portfolio Summary'!E10+'CX Portfolio Summary'!E15+'CX Portfolio Summary'!E20</f>
        <v>5.3588840635017982</v>
      </c>
      <c r="N7" s="33">
        <f>'CX Portfolio Summary'!F10+'CX Portfolio Summary'!F15+'CX Portfolio Summary'!F20</f>
        <v>5.7940478599999805</v>
      </c>
      <c r="O7" s="36">
        <f t="shared" ref="O7:O14" si="1">M7-N7</f>
        <v>-0.43516379649818226</v>
      </c>
      <c r="P7" s="178"/>
      <c r="Q7" s="29"/>
    </row>
    <row r="8" spans="1:17" x14ac:dyDescent="0.2">
      <c r="B8" s="27">
        <v>2</v>
      </c>
      <c r="C8" s="187" t="s">
        <v>95</v>
      </c>
      <c r="D8" s="192">
        <f>'Dx Portfolio Summary'!D9+'Dx Portfolio Summary'!D14+'Dx Portfolio Summary'!D19+'Dx Portfolio Summary'!D24</f>
        <v>273.92183125844275</v>
      </c>
      <c r="E8" s="192">
        <f>'Dx Portfolio Summary'!E9+'Dx Portfolio Summary'!E14+'Dx Portfolio Summary'!E19+'Dx Portfolio Summary'!E24</f>
        <v>56.249918720055568</v>
      </c>
      <c r="F8" s="192">
        <f>'Dx Portfolio Summary'!F9+'Dx Portfolio Summary'!F14+'Dx Portfolio Summary'!F19+'Dx Portfolio Summary'!F24</f>
        <v>35.895924749999686</v>
      </c>
      <c r="G8" s="192">
        <f t="shared" si="0"/>
        <v>20.353993970055882</v>
      </c>
      <c r="H8" s="193"/>
      <c r="I8" s="29"/>
      <c r="J8" s="27">
        <v>2</v>
      </c>
      <c r="K8" s="187" t="s">
        <v>95</v>
      </c>
      <c r="L8" s="192">
        <f>'Dx Portfolio Summary'!D10+'Dx Portfolio Summary'!D15+'Dx Portfolio Summary'!D20+'Dx Portfolio Summary'!D25</f>
        <v>28.61178308463667</v>
      </c>
      <c r="M8" s="192">
        <f>'Dx Portfolio Summary'!E10+'Dx Portfolio Summary'!E15+'Dx Portfolio Summary'!E20+'Dx Portfolio Summary'!E25</f>
        <v>7.1529457711591675</v>
      </c>
      <c r="N8" s="192">
        <f>'Dx Portfolio Summary'!F10+'Dx Portfolio Summary'!F15+'Dx Portfolio Summary'!F20+'Dx Portfolio Summary'!F25</f>
        <v>8.0453033700000098</v>
      </c>
      <c r="O8" s="192">
        <f t="shared" si="1"/>
        <v>-0.89235759884084231</v>
      </c>
      <c r="P8" s="200"/>
      <c r="Q8" s="29"/>
    </row>
    <row r="9" spans="1:17" x14ac:dyDescent="0.2">
      <c r="B9" s="27">
        <v>3</v>
      </c>
      <c r="C9" s="32" t="s">
        <v>96</v>
      </c>
      <c r="D9" s="33">
        <f>'Tx Portfolio Summary'!D9+'Tx Portfolio Summary'!D14+'Tx Portfolio Summary'!D19+'Tx Portfolio Summary'!D24</f>
        <v>113.79220099897913</v>
      </c>
      <c r="E9" s="33">
        <f>'Tx Portfolio Summary'!E9+'Tx Portfolio Summary'!E14+'Tx Portfolio Summary'!E19+'Tx Portfolio Summary'!E24</f>
        <v>18.498993112617082</v>
      </c>
      <c r="F9" s="33">
        <f>'Tx Portfolio Summary'!F9+'Tx Portfolio Summary'!F14+'Tx Portfolio Summary'!F19+'Tx Portfolio Summary'!F24</f>
        <v>4.0646873099999921</v>
      </c>
      <c r="G9" s="33">
        <f t="shared" si="0"/>
        <v>14.434305802617089</v>
      </c>
      <c r="H9" s="34"/>
      <c r="I9" s="29"/>
      <c r="J9" s="27">
        <v>3</v>
      </c>
      <c r="K9" s="32" t="s">
        <v>96</v>
      </c>
      <c r="L9" s="33">
        <f>'Tx Portfolio Summary'!D10+'Tx Portfolio Summary'!D15+'Tx Portfolio Summary'!D20+'Tx Portfolio Summary'!D25</f>
        <v>9.3647077704000043</v>
      </c>
      <c r="M9" s="33">
        <f>'Tx Portfolio Summary'!E10+'Tx Portfolio Summary'!E15+'Tx Portfolio Summary'!E20+'Tx Portfolio Summary'!E25</f>
        <v>2.3411769426000011</v>
      </c>
      <c r="N9" s="33">
        <f>'Tx Portfolio Summary'!F10+'Tx Portfolio Summary'!F15+'Tx Portfolio Summary'!F20+'Tx Portfolio Summary'!F25</f>
        <v>7.8801639100000251</v>
      </c>
      <c r="O9" s="33">
        <f t="shared" si="1"/>
        <v>-5.5389869674000245</v>
      </c>
      <c r="P9" s="179"/>
      <c r="Q9" s="29"/>
    </row>
    <row r="10" spans="1:17" x14ac:dyDescent="0.2">
      <c r="B10" s="27">
        <v>4</v>
      </c>
      <c r="C10" s="187" t="s">
        <v>107</v>
      </c>
      <c r="D10" s="192">
        <f>'Sub Portfolio Summary'!D8+'Sub Portfolio Summary'!D13+'Sub Portfolio Summary'!D18</f>
        <v>118.96027199999999</v>
      </c>
      <c r="E10" s="192">
        <f>'Sub Portfolio Summary'!E8+'Sub Portfolio Summary'!E13+'Sub Portfolio Summary'!E18</f>
        <v>24.537163648349335</v>
      </c>
      <c r="F10" s="192">
        <f>'Sub Portfolio Summary'!F8+'Sub Portfolio Summary'!F13+'Sub Portfolio Summary'!F18</f>
        <v>26.478863270000019</v>
      </c>
      <c r="G10" s="192">
        <f t="shared" si="0"/>
        <v>-1.9416996216506845</v>
      </c>
      <c r="H10" s="194"/>
      <c r="I10" s="29"/>
      <c r="J10" s="27">
        <v>4</v>
      </c>
      <c r="K10" s="187" t="s">
        <v>107</v>
      </c>
      <c r="L10" s="192">
        <f>'Sub Portfolio Summary'!D9+'Sub Portfolio Summary'!D14+'Sub Portfolio Summary'!D19</f>
        <v>28.495757520000002</v>
      </c>
      <c r="M10" s="192">
        <f>'Sub Portfolio Summary'!E9+'Sub Portfolio Summary'!E14+'Sub Portfolio Summary'!E19</f>
        <v>7.1239393800000004</v>
      </c>
      <c r="N10" s="192">
        <f>'Sub Portfolio Summary'!F9+'Sub Portfolio Summary'!F14+'Sub Portfolio Summary'!F19</f>
        <v>4.9872392199999762</v>
      </c>
      <c r="O10" s="192">
        <f t="shared" si="1"/>
        <v>2.1367001600000242</v>
      </c>
      <c r="P10" s="200"/>
      <c r="Q10" s="29"/>
    </row>
    <row r="11" spans="1:17" x14ac:dyDescent="0.2">
      <c r="B11" s="27">
        <v>5</v>
      </c>
      <c r="C11" s="1" t="s">
        <v>98</v>
      </c>
      <c r="D11" s="33">
        <f>'CC&amp;B Portfolio Summary'!D8+'CC&amp;B Portfolio Summary'!D13+'CC&amp;B Portfolio Summary'!D18+'CC&amp;B Portfolio Summary'!D23</f>
        <v>28.922621880000001</v>
      </c>
      <c r="E11" s="33">
        <f>'CC&amp;B Portfolio Summary'!E8+'CC&amp;B Portfolio Summary'!E13+'CC&amp;B Portfolio Summary'!E18+'CC&amp;B Portfolio Summary'!E23</f>
        <v>7.4466602050000006</v>
      </c>
      <c r="F11" s="33">
        <f>'CC&amp;B Portfolio Summary'!F8+'CC&amp;B Portfolio Summary'!F13+'CC&amp;B Portfolio Summary'!F18+'CC&amp;B Portfolio Summary'!F23</f>
        <v>3.2918450200001033</v>
      </c>
      <c r="G11" s="33">
        <f t="shared" si="0"/>
        <v>4.1548151849998973</v>
      </c>
      <c r="H11" s="34"/>
      <c r="I11" s="29"/>
      <c r="J11" s="27">
        <v>5</v>
      </c>
      <c r="K11" s="1" t="s">
        <v>98</v>
      </c>
      <c r="L11" s="33">
        <f>'CC&amp;B Portfolio Summary'!D9+'CC&amp;B Portfolio Summary'!D14+'CC&amp;B Portfolio Summary'!D19+'CC&amp;B Portfolio Summary'!D24</f>
        <v>3.5977711500000003</v>
      </c>
      <c r="M11" s="33">
        <f>'CC&amp;B Portfolio Summary'!E9+'CC&amp;B Portfolio Summary'!E14+'CC&amp;B Portfolio Summary'!E19+'CC&amp;B Portfolio Summary'!E24</f>
        <v>0.89944278750000006</v>
      </c>
      <c r="N11" s="33">
        <f>'CC&amp;B Portfolio Summary'!F9+'CC&amp;B Portfolio Summary'!F14+'CC&amp;B Portfolio Summary'!F19+'CC&amp;B Portfolio Summary'!F24</f>
        <v>0.13519131999999992</v>
      </c>
      <c r="O11" s="33">
        <f t="shared" si="1"/>
        <v>0.76425146750000017</v>
      </c>
      <c r="P11" s="179"/>
      <c r="Q11" s="29"/>
    </row>
    <row r="12" spans="1:17" x14ac:dyDescent="0.2">
      <c r="B12" s="27">
        <v>6</v>
      </c>
      <c r="C12" s="187" t="s">
        <v>99</v>
      </c>
      <c r="D12" s="192">
        <f>'Enab Portfolio Summary'!D8+'Enab Portfolio Summary'!D13+'Enab Portfolio Summary'!D18+'Enab Portfolio Summary'!D23+'Enab Portfolio Summary'!D28+'Enab Portfolio Summary'!D33</f>
        <v>278.590058</v>
      </c>
      <c r="E12" s="192">
        <f>'Enab Portfolio Summary'!E8+'Enab Portfolio Summary'!E13+'Enab Portfolio Summary'!E18+'Enab Portfolio Summary'!E23+'Enab Portfolio Summary'!E28+'Enab Portfolio Summary'!E33</f>
        <v>39.780679100846712</v>
      </c>
      <c r="F12" s="192">
        <f>'Enab Portfolio Summary'!F8+'Enab Portfolio Summary'!F13+'Enab Portfolio Summary'!F18+'Enab Portfolio Summary'!F23+'Enab Portfolio Summary'!F28+'Enab Portfolio Summary'!F33</f>
        <v>34.15879755000006</v>
      </c>
      <c r="G12" s="192">
        <f t="shared" si="0"/>
        <v>5.621881550846652</v>
      </c>
      <c r="H12" s="193"/>
      <c r="I12" s="29"/>
      <c r="J12" s="27">
        <v>6</v>
      </c>
      <c r="K12" s="187" t="s">
        <v>99</v>
      </c>
      <c r="L12" s="192">
        <f>'Enab Portfolio Summary'!D9+'Enab Portfolio Summary'!D14+'Enab Portfolio Summary'!D19+'Enab Portfolio Summary'!D24+'Enab Portfolio Summary'!D29+'Enab Portfolio Summary'!D34</f>
        <v>32.538137600956162</v>
      </c>
      <c r="M12" s="192">
        <f>'Enab Portfolio Summary'!E9+'Enab Portfolio Summary'!E14+'Enab Portfolio Summary'!E19+'Enab Portfolio Summary'!E24+'Enab Portfolio Summary'!E29+'Enab Portfolio Summary'!E34</f>
        <v>5.2095344002390398</v>
      </c>
      <c r="N12" s="192">
        <f>'Enab Portfolio Summary'!F9+'Enab Portfolio Summary'!F14+'Enab Portfolio Summary'!F19+'Enab Portfolio Summary'!F24+'Enab Portfolio Summary'!F29+'Enab Portfolio Summary'!F34</f>
        <v>0.67022837999999885</v>
      </c>
      <c r="O12" s="192">
        <f t="shared" si="1"/>
        <v>4.5393060202390405</v>
      </c>
      <c r="P12" s="200"/>
      <c r="Q12" s="29"/>
    </row>
    <row r="13" spans="1:17" x14ac:dyDescent="0.2">
      <c r="B13" s="27">
        <v>7</v>
      </c>
      <c r="C13" s="32" t="s">
        <v>84</v>
      </c>
      <c r="D13" s="35">
        <f>'SS Portfolio Summary'!D8+'SS Portfolio Summary'!D13+'SS Portfolio Summary'!D18+'SS Portfolio Summary'!D23+'SS Portfolio Summary'!D28+'SS Portfolio Summary'!D33</f>
        <v>17.749703069999995</v>
      </c>
      <c r="E13" s="33">
        <f>'SS Portfolio Summary'!E8+'SS Portfolio Summary'!E13+'SS Portfolio Summary'!E18+'SS Portfolio Summary'!E23+'SS Portfolio Summary'!E28+'SS Portfolio Summary'!E33</f>
        <v>5.2419693799999996</v>
      </c>
      <c r="F13" s="33">
        <f>'SS Portfolio Summary'!F8+'SS Portfolio Summary'!F13+'SS Portfolio Summary'!F18+'SS Portfolio Summary'!F23+'SS Portfolio Summary'!F28+'SS Portfolio Summary'!F33</f>
        <v>1.4061769999999999E-2</v>
      </c>
      <c r="G13" s="33">
        <f t="shared" si="0"/>
        <v>5.2279076099999999</v>
      </c>
      <c r="H13" s="34"/>
      <c r="I13" s="29"/>
      <c r="J13" s="27">
        <v>7</v>
      </c>
      <c r="K13" s="32" t="s">
        <v>84</v>
      </c>
      <c r="L13" s="226">
        <f>'SS Portfolio Summary'!D9+'SS Portfolio Summary'!D14+'SS Portfolio Summary'!D19+'SS Portfolio Summary'!D24+'SS Portfolio Summary'!D29+'SS Portfolio Summary'!D34</f>
        <v>10.46130662</v>
      </c>
      <c r="M13" s="226">
        <f>'SS Portfolio Summary'!E9+'SS Portfolio Summary'!E14+'SS Portfolio Summary'!E19+'SS Portfolio Summary'!E24+'SS Portfolio Summary'!E29+'SS Portfolio Summary'!E34</f>
        <v>2.6153266550000001</v>
      </c>
      <c r="N13" s="226">
        <f>'SS Portfolio Summary'!F9+'SS Portfolio Summary'!F14+'SS Portfolio Summary'!F19+'SS Portfolio Summary'!F24+'SS Portfolio Summary'!F29+'SS Portfolio Summary'!F34</f>
        <v>0.39364429999999928</v>
      </c>
      <c r="O13" s="226">
        <f t="shared" si="1"/>
        <v>2.2216823550000009</v>
      </c>
      <c r="Q13" s="29"/>
    </row>
    <row r="14" spans="1:17" x14ac:dyDescent="0.2">
      <c r="B14" s="27">
        <v>8</v>
      </c>
      <c r="C14" s="187" t="s">
        <v>100</v>
      </c>
      <c r="D14" s="189">
        <f>'PSP Portfolio Summary'!D8</f>
        <v>0</v>
      </c>
      <c r="E14" s="189">
        <f>'PSP Portfolio Summary'!E8</f>
        <v>0</v>
      </c>
      <c r="F14" s="189">
        <f>'PSP Portfolio Summary'!F8</f>
        <v>0</v>
      </c>
      <c r="G14" s="189">
        <f t="shared" si="0"/>
        <v>0</v>
      </c>
      <c r="H14" s="195"/>
      <c r="I14" s="29"/>
      <c r="J14" s="27">
        <v>8</v>
      </c>
      <c r="K14" s="187" t="s">
        <v>100</v>
      </c>
      <c r="L14" s="189">
        <f>'PSP Portfolio Summary'!D9</f>
        <v>45.552</v>
      </c>
      <c r="M14" s="189">
        <f>'PSP Portfolio Summary'!E9</f>
        <v>10</v>
      </c>
      <c r="N14" s="189">
        <f>'PSP Portfolio Summary'!F9</f>
        <v>7.4801842700000236</v>
      </c>
      <c r="O14" s="189">
        <f t="shared" si="1"/>
        <v>2.5198157299999764</v>
      </c>
      <c r="P14" s="227"/>
      <c r="Q14" s="29"/>
    </row>
    <row r="15" spans="1:17" ht="15" x14ac:dyDescent="0.25">
      <c r="B15" s="27">
        <v>9</v>
      </c>
      <c r="C15" s="28" t="s">
        <v>38</v>
      </c>
      <c r="D15" s="37">
        <f>SUM(D7:D14)</f>
        <v>1183.4874256474218</v>
      </c>
      <c r="E15" s="37">
        <f>SUM(E7:E14)</f>
        <v>211.35813084604371</v>
      </c>
      <c r="F15" s="37">
        <f>SUM(F7:F14)</f>
        <v>186.70392626999805</v>
      </c>
      <c r="G15" s="204">
        <f>SUM(G7:G14)</f>
        <v>24.654204576045675</v>
      </c>
      <c r="H15" s="38">
        <f>G15/E15</f>
        <v>0.11664658689664582</v>
      </c>
      <c r="I15" s="29"/>
      <c r="J15" s="27">
        <v>9</v>
      </c>
      <c r="K15" s="28" t="s">
        <v>38</v>
      </c>
      <c r="L15" s="37">
        <f>SUM(L7:L14)</f>
        <v>180.05700000000002</v>
      </c>
      <c r="M15" s="37">
        <f>SUM(M7:M14)</f>
        <v>40.701250000000002</v>
      </c>
      <c r="N15" s="37">
        <f>SUM(N7:N14)</f>
        <v>35.386002630000007</v>
      </c>
      <c r="O15" s="205">
        <f>SUM(O7:O14)</f>
        <v>5.3152473699999927</v>
      </c>
      <c r="P15" s="38">
        <f>O15/M15</f>
        <v>0.13059174767359708</v>
      </c>
      <c r="Q15" s="29"/>
    </row>
    <row r="16" spans="1:17" ht="15" x14ac:dyDescent="0.25">
      <c r="B16" s="27"/>
      <c r="C16" s="32"/>
      <c r="D16" s="40"/>
      <c r="E16" s="40"/>
      <c r="F16" s="41"/>
      <c r="G16" s="34"/>
      <c r="H16" s="34"/>
      <c r="I16" s="29"/>
      <c r="J16" s="27"/>
      <c r="K16" s="32"/>
      <c r="L16" s="40"/>
      <c r="M16" s="40"/>
      <c r="N16" s="42"/>
      <c r="O16" s="43"/>
      <c r="P16" s="42"/>
      <c r="Q16" s="29"/>
    </row>
    <row r="17" spans="2:18" ht="15" x14ac:dyDescent="0.25">
      <c r="B17" s="27">
        <v>10</v>
      </c>
      <c r="C17" s="28" t="s">
        <v>108</v>
      </c>
      <c r="D17" s="40"/>
      <c r="E17" s="40"/>
      <c r="F17" s="34"/>
      <c r="G17" s="34"/>
      <c r="H17" s="34"/>
      <c r="I17" s="29"/>
      <c r="J17" s="27">
        <v>10</v>
      </c>
      <c r="K17" s="28" t="s">
        <v>108</v>
      </c>
      <c r="L17" s="40"/>
      <c r="M17" s="40"/>
      <c r="N17" s="42"/>
      <c r="O17" s="43"/>
      <c r="P17" s="42"/>
      <c r="Q17" s="29"/>
    </row>
    <row r="18" spans="2:18" x14ac:dyDescent="0.2">
      <c r="B18" s="27">
        <v>11</v>
      </c>
      <c r="C18" s="187" t="s">
        <v>39</v>
      </c>
      <c r="D18" s="196">
        <f>D15*0.02</f>
        <v>23.669748512948438</v>
      </c>
      <c r="E18" s="196">
        <f>E15*0.02</f>
        <v>4.2271626169208742</v>
      </c>
      <c r="F18" s="196">
        <v>0</v>
      </c>
      <c r="G18" s="196">
        <f>E18-F18</f>
        <v>4.2271626169208742</v>
      </c>
      <c r="H18" s="199"/>
      <c r="I18" s="29"/>
      <c r="J18" s="27">
        <v>11</v>
      </c>
      <c r="K18" s="187" t="s">
        <v>39</v>
      </c>
      <c r="L18" s="196">
        <f>(L15)*0.02</f>
        <v>3.6011400000000005</v>
      </c>
      <c r="M18" s="196">
        <f>(M15)*0.02</f>
        <v>0.814025</v>
      </c>
      <c r="N18" s="196">
        <v>0</v>
      </c>
      <c r="O18" s="201">
        <f>M18-N18</f>
        <v>0.814025</v>
      </c>
      <c r="P18" s="199"/>
      <c r="Q18" s="29"/>
    </row>
    <row r="19" spans="2:18" ht="15" x14ac:dyDescent="0.25">
      <c r="B19" s="27">
        <v>12</v>
      </c>
      <c r="C19" s="28" t="s">
        <v>109</v>
      </c>
      <c r="D19" s="44">
        <f>SUM(D15:D18)</f>
        <v>1207.1571741603702</v>
      </c>
      <c r="E19" s="44">
        <f>SUM(E15:E18)</f>
        <v>215.58529346296459</v>
      </c>
      <c r="F19" s="44">
        <f>SUM(F15:F18)</f>
        <v>186.70392626999805</v>
      </c>
      <c r="G19" s="44">
        <f>SUM(G15:G18)</f>
        <v>28.88136719296655</v>
      </c>
      <c r="H19" s="45">
        <f>G19/E19</f>
        <v>0.13396724205553512</v>
      </c>
      <c r="I19" s="29"/>
      <c r="J19" s="27">
        <v>12</v>
      </c>
      <c r="K19" s="28" t="s">
        <v>109</v>
      </c>
      <c r="L19" s="44">
        <f>SUM(L15:L18)</f>
        <v>183.65814</v>
      </c>
      <c r="M19" s="44">
        <f>SUM(M15:M18)</f>
        <v>41.515275000000003</v>
      </c>
      <c r="N19" s="44">
        <f>SUM(N15:N18)</f>
        <v>35.386002630000007</v>
      </c>
      <c r="O19" s="46">
        <f>SUM(O15:O18)</f>
        <v>6.1292723699999927</v>
      </c>
      <c r="P19" s="45">
        <f>O19/M19</f>
        <v>0.1476389683074481</v>
      </c>
      <c r="Q19" s="29"/>
      <c r="R19" s="48"/>
    </row>
    <row r="20" spans="2:18" x14ac:dyDescent="0.2">
      <c r="B20" s="49"/>
      <c r="I20" s="29"/>
      <c r="Q20" s="29"/>
    </row>
    <row r="21" spans="2:18" x14ac:dyDescent="0.2">
      <c r="B21" s="50"/>
      <c r="C21" s="51"/>
      <c r="D21" s="51"/>
      <c r="E21" s="51"/>
      <c r="F21" s="51"/>
      <c r="G21" s="51"/>
      <c r="H21" s="51"/>
      <c r="I21" s="52"/>
      <c r="J21" s="51"/>
      <c r="K21" s="51"/>
      <c r="L21" s="51"/>
      <c r="M21" s="51"/>
      <c r="N21" s="51"/>
      <c r="O21" s="51"/>
      <c r="P21" s="51"/>
      <c r="Q21" s="52"/>
    </row>
    <row r="22" spans="2:18" ht="14.65" customHeight="1" x14ac:dyDescent="0.2">
      <c r="D22" s="53"/>
      <c r="E22" s="53"/>
      <c r="F22" s="53"/>
      <c r="G22" s="53"/>
      <c r="H22" s="53"/>
      <c r="L22" s="54"/>
      <c r="M22" s="54"/>
      <c r="N22" s="54"/>
      <c r="O22" s="54"/>
      <c r="P22" s="53"/>
      <c r="Q22" s="53"/>
    </row>
    <row r="23" spans="2:18" x14ac:dyDescent="0.2">
      <c r="B23" s="72" t="s">
        <v>12</v>
      </c>
      <c r="C23" s="73"/>
    </row>
    <row r="24" spans="2:18" x14ac:dyDescent="0.2">
      <c r="B24" s="146">
        <v>3</v>
      </c>
      <c r="C24" s="138" t="s">
        <v>15</v>
      </c>
      <c r="D24" s="54"/>
      <c r="E24" s="54"/>
      <c r="F24" s="54"/>
      <c r="L24" s="54"/>
      <c r="M24" s="54"/>
      <c r="N24" s="54"/>
      <c r="O24" s="54"/>
    </row>
    <row r="25" spans="2:18" x14ac:dyDescent="0.2">
      <c r="B25" s="146"/>
      <c r="C25" s="55"/>
      <c r="D25" s="54"/>
      <c r="E25" s="54"/>
      <c r="F25" s="54"/>
      <c r="G25" s="54"/>
      <c r="L25" s="54"/>
      <c r="M25" s="54"/>
    </row>
    <row r="26" spans="2:18" x14ac:dyDescent="0.2">
      <c r="C26" s="55"/>
      <c r="D26" s="54"/>
      <c r="E26" s="54"/>
      <c r="L26" s="54"/>
      <c r="M26" s="54"/>
    </row>
    <row r="27" spans="2:18" ht="11.65" customHeight="1" x14ac:dyDescent="0.2">
      <c r="D27" s="54"/>
      <c r="E27" s="54"/>
      <c r="L27" s="54"/>
      <c r="M27" s="54"/>
    </row>
    <row r="28" spans="2:18" x14ac:dyDescent="0.2">
      <c r="D28" s="54"/>
      <c r="E28" s="54"/>
      <c r="L28" s="54"/>
      <c r="M28" s="54"/>
    </row>
    <row r="29" spans="2:18" x14ac:dyDescent="0.2">
      <c r="D29" s="54"/>
      <c r="E29" s="54"/>
      <c r="L29" s="54"/>
      <c r="M29" s="54"/>
    </row>
    <row r="30" spans="2:18" x14ac:dyDescent="0.2">
      <c r="D30" s="54"/>
      <c r="E30" s="54"/>
      <c r="L30" s="54"/>
      <c r="M30" s="54"/>
    </row>
    <row r="31" spans="2:18" x14ac:dyDescent="0.2">
      <c r="D31" s="54"/>
      <c r="E31" s="54"/>
      <c r="L31" s="54"/>
      <c r="M31" s="54"/>
    </row>
  </sheetData>
  <mergeCells count="2">
    <mergeCell ref="D5:H5"/>
    <mergeCell ref="L5:P5"/>
  </mergeCells>
  <phoneticPr fontId="30" type="noConversion"/>
  <pageMargins left="0.7" right="0.7" top="0.75" bottom="0.75" header="0.3" footer="0.3"/>
  <pageSetup scale="2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CE83-5F38-4B01-8F03-011121223596}">
  <sheetPr>
    <tabColor rgb="FF00B050"/>
  </sheetPr>
  <dimension ref="A1:D1"/>
  <sheetViews>
    <sheetView workbookViewId="0"/>
  </sheetViews>
  <sheetFormatPr defaultRowHeight="15" x14ac:dyDescent="0.25"/>
  <sheetData>
    <row r="1" spans="1:4" x14ac:dyDescent="0.25">
      <c r="A1" t="s">
        <v>110</v>
      </c>
      <c r="B1" t="s">
        <v>111</v>
      </c>
      <c r="C1" t="s">
        <v>112</v>
      </c>
      <c r="D1" t="s">
        <v>113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A0EA7-0A0E-4845-8A26-BC7B18633CBD}">
  <dimension ref="A1:I60"/>
  <sheetViews>
    <sheetView showGridLines="0" view="pageBreakPreview" zoomScaleNormal="100" zoomScaleSheetLayoutView="100" workbookViewId="0"/>
  </sheetViews>
  <sheetFormatPr defaultColWidth="9.140625" defaultRowHeight="14.25" x14ac:dyDescent="0.2"/>
  <cols>
    <col min="1" max="1" width="9.140625" style="8"/>
    <col min="2" max="2" width="4.5703125" style="8" customWidth="1"/>
    <col min="3" max="3" width="45.7109375" style="8" customWidth="1"/>
    <col min="4" max="8" width="15.7109375" style="8" customWidth="1"/>
    <col min="9" max="9" width="2.28515625" style="8" customWidth="1"/>
    <col min="10" max="10" width="4.28515625" style="8" customWidth="1"/>
    <col min="11" max="16384" width="9.140625" style="8"/>
  </cols>
  <sheetData>
    <row r="1" spans="1:9" ht="20.25" x14ac:dyDescent="0.3">
      <c r="A1" s="212"/>
      <c r="B1" s="20" t="s">
        <v>114</v>
      </c>
      <c r="D1" s="57"/>
      <c r="E1" s="57"/>
    </row>
    <row r="2" spans="1:9" ht="16.149999999999999" customHeight="1" x14ac:dyDescent="0.25">
      <c r="B2" s="58" t="s">
        <v>1</v>
      </c>
      <c r="D2" s="31"/>
      <c r="E2" s="31"/>
    </row>
    <row r="3" spans="1:9" ht="15" x14ac:dyDescent="0.25">
      <c r="B3" s="55"/>
      <c r="D3" s="31"/>
      <c r="E3" s="31"/>
    </row>
    <row r="4" spans="1:9" ht="15" x14ac:dyDescent="0.25">
      <c r="B4" s="55"/>
      <c r="D4" s="31"/>
      <c r="E4" s="31"/>
    </row>
    <row r="5" spans="1:9" x14ac:dyDescent="0.2">
      <c r="B5" s="2"/>
      <c r="C5" s="3"/>
      <c r="D5" s="5"/>
      <c r="E5" s="4"/>
      <c r="F5" s="5"/>
      <c r="G5" s="5"/>
      <c r="H5" s="5"/>
      <c r="I5" s="6"/>
    </row>
    <row r="6" spans="1:9" x14ac:dyDescent="0.2">
      <c r="B6" s="7"/>
      <c r="C6" s="66">
        <v>1</v>
      </c>
      <c r="D6" s="66">
        <v>2</v>
      </c>
      <c r="E6" s="66">
        <v>3</v>
      </c>
      <c r="F6" s="66">
        <v>4</v>
      </c>
      <c r="G6" s="66">
        <v>5</v>
      </c>
      <c r="H6" s="66">
        <v>6</v>
      </c>
      <c r="I6" s="9"/>
    </row>
    <row r="7" spans="1:9" ht="43.9" customHeight="1" x14ac:dyDescent="0.2">
      <c r="B7" s="10"/>
      <c r="C7" s="11" t="s">
        <v>115</v>
      </c>
      <c r="D7" s="151" t="s">
        <v>90</v>
      </c>
      <c r="E7" s="151" t="s">
        <v>91</v>
      </c>
      <c r="F7" s="151" t="s">
        <v>92</v>
      </c>
      <c r="G7" s="151" t="s">
        <v>21</v>
      </c>
      <c r="H7" s="151" t="s">
        <v>116</v>
      </c>
      <c r="I7" s="9"/>
    </row>
    <row r="8" spans="1:9" s="31" customFormat="1" ht="15" x14ac:dyDescent="0.25">
      <c r="A8" s="8"/>
      <c r="B8" s="10">
        <v>1</v>
      </c>
      <c r="C8" s="152" t="s">
        <v>117</v>
      </c>
      <c r="D8" s="165">
        <f>SUM(D9:D11)</f>
        <v>203.55073844</v>
      </c>
      <c r="E8" s="165">
        <f>SUM(E9:E11)</f>
        <v>34.797586620000004</v>
      </c>
      <c r="F8" s="165">
        <f>SUM(F9:F11)</f>
        <v>35.944848029999974</v>
      </c>
      <c r="G8" s="165">
        <f>E8-F8</f>
        <v>-1.1472614099999703</v>
      </c>
      <c r="H8" s="131"/>
      <c r="I8" s="132"/>
    </row>
    <row r="9" spans="1:9" x14ac:dyDescent="0.2">
      <c r="B9" s="10">
        <v>2</v>
      </c>
      <c r="C9" s="202" t="s">
        <v>118</v>
      </c>
      <c r="D9" s="190">
        <v>203.55073844</v>
      </c>
      <c r="E9" s="190">
        <v>34.797586620000004</v>
      </c>
      <c r="F9" s="190">
        <v>35.944848029999974</v>
      </c>
      <c r="G9" s="190"/>
      <c r="H9" s="203"/>
      <c r="I9" s="9"/>
    </row>
    <row r="10" spans="1:9" x14ac:dyDescent="0.2">
      <c r="B10" s="10">
        <v>3</v>
      </c>
      <c r="C10" s="133" t="s">
        <v>119</v>
      </c>
      <c r="D10" s="134">
        <v>0</v>
      </c>
      <c r="E10" s="134">
        <v>0</v>
      </c>
      <c r="F10" s="134">
        <v>0</v>
      </c>
      <c r="G10" s="134"/>
      <c r="H10" s="135"/>
      <c r="I10" s="9"/>
    </row>
    <row r="11" spans="1:9" x14ac:dyDescent="0.2">
      <c r="B11" s="10">
        <v>4</v>
      </c>
      <c r="C11" s="202" t="s">
        <v>120</v>
      </c>
      <c r="D11" s="190">
        <v>0</v>
      </c>
      <c r="E11" s="190">
        <v>0</v>
      </c>
      <c r="F11" s="190">
        <v>0</v>
      </c>
      <c r="G11" s="190"/>
      <c r="H11" s="203"/>
      <c r="I11" s="9"/>
    </row>
    <row r="12" spans="1:9" x14ac:dyDescent="0.2">
      <c r="B12" s="10">
        <v>5</v>
      </c>
      <c r="C12" s="133" t="s">
        <v>121</v>
      </c>
      <c r="D12" s="136">
        <v>81.420295375999999</v>
      </c>
      <c r="E12" s="136">
        <v>13.919034648</v>
      </c>
      <c r="F12" s="136">
        <v>0</v>
      </c>
      <c r="G12" s="134"/>
      <c r="H12" s="135"/>
      <c r="I12" s="9"/>
    </row>
    <row r="13" spans="1:9" s="31" customFormat="1" ht="15" x14ac:dyDescent="0.25">
      <c r="A13" s="8"/>
      <c r="B13" s="10">
        <v>6</v>
      </c>
      <c r="C13" s="152" t="s">
        <v>122</v>
      </c>
      <c r="D13" s="165">
        <f>SUM(D14:D16)</f>
        <v>148.00000000000003</v>
      </c>
      <c r="E13" s="165">
        <f>SUM(E14:E16)</f>
        <v>24.805160059175009</v>
      </c>
      <c r="F13" s="165">
        <f>SUM(F14:F16)</f>
        <v>46.854898569998191</v>
      </c>
      <c r="G13" s="165">
        <f>E13-F13</f>
        <v>-22.049738510823182</v>
      </c>
      <c r="H13" s="131"/>
      <c r="I13" s="132"/>
    </row>
    <row r="14" spans="1:9" x14ac:dyDescent="0.2">
      <c r="B14" s="10">
        <v>7</v>
      </c>
      <c r="C14" s="202" t="s">
        <v>118</v>
      </c>
      <c r="D14" s="190">
        <v>148.00000000000003</v>
      </c>
      <c r="E14" s="190">
        <v>24.805160059175009</v>
      </c>
      <c r="F14" s="190">
        <v>46.854898569998191</v>
      </c>
      <c r="G14" s="190"/>
      <c r="H14" s="203"/>
      <c r="I14" s="9"/>
    </row>
    <row r="15" spans="1:9" x14ac:dyDescent="0.2">
      <c r="B15" s="10">
        <v>8</v>
      </c>
      <c r="C15" s="133" t="s">
        <v>119</v>
      </c>
      <c r="D15" s="134">
        <v>0</v>
      </c>
      <c r="E15" s="134">
        <v>0</v>
      </c>
      <c r="F15" s="134">
        <v>0</v>
      </c>
      <c r="G15" s="134"/>
      <c r="H15" s="135"/>
      <c r="I15" s="9"/>
    </row>
    <row r="16" spans="1:9" x14ac:dyDescent="0.2">
      <c r="B16" s="10">
        <v>9</v>
      </c>
      <c r="C16" s="202" t="s">
        <v>120</v>
      </c>
      <c r="D16" s="190">
        <v>0</v>
      </c>
      <c r="E16" s="190">
        <v>0</v>
      </c>
      <c r="F16" s="190">
        <v>0</v>
      </c>
      <c r="G16" s="190"/>
      <c r="H16" s="203"/>
      <c r="I16" s="9"/>
    </row>
    <row r="17" spans="1:9" x14ac:dyDescent="0.2">
      <c r="B17" s="10">
        <v>10</v>
      </c>
      <c r="C17" s="133" t="s">
        <v>121</v>
      </c>
      <c r="D17" s="136">
        <v>0</v>
      </c>
      <c r="E17" s="136">
        <v>0</v>
      </c>
      <c r="F17" s="136">
        <v>0</v>
      </c>
      <c r="G17" s="134"/>
      <c r="H17" s="135"/>
      <c r="I17" s="9"/>
    </row>
    <row r="18" spans="1:9" s="31" customFormat="1" ht="15" x14ac:dyDescent="0.25">
      <c r="A18" s="8"/>
      <c r="B18" s="10">
        <v>11</v>
      </c>
      <c r="C18" s="130" t="s">
        <v>123</v>
      </c>
      <c r="D18" s="165">
        <f>SUM(D19:D21)</f>
        <v>28.252109174007192</v>
      </c>
      <c r="E18" s="165">
        <f>SUM(E19:E21)</f>
        <v>7.0630272935017979</v>
      </c>
      <c r="F18" s="165">
        <f>SUM(F19:F21)</f>
        <v>6.0331233399999808</v>
      </c>
      <c r="G18" s="165">
        <f>E18-F18</f>
        <v>1.0299039535018171</v>
      </c>
      <c r="H18" s="131"/>
      <c r="I18" s="132"/>
    </row>
    <row r="19" spans="1:9" x14ac:dyDescent="0.2">
      <c r="B19" s="10">
        <v>12</v>
      </c>
      <c r="C19" s="202" t="s">
        <v>118</v>
      </c>
      <c r="D19" s="190">
        <v>0</v>
      </c>
      <c r="E19" s="190">
        <v>0</v>
      </c>
      <c r="F19" s="190">
        <v>0</v>
      </c>
      <c r="G19" s="190"/>
      <c r="H19" s="203"/>
      <c r="I19" s="9"/>
    </row>
    <row r="20" spans="1:9" x14ac:dyDescent="0.2">
      <c r="B20" s="10">
        <v>13</v>
      </c>
      <c r="C20" s="133" t="s">
        <v>119</v>
      </c>
      <c r="D20" s="16">
        <v>21.435536254007193</v>
      </c>
      <c r="E20" s="16">
        <v>5.3588840635017982</v>
      </c>
      <c r="F20" s="16">
        <v>5.7940478599999805</v>
      </c>
      <c r="G20" s="134"/>
      <c r="H20" s="135"/>
      <c r="I20" s="9"/>
    </row>
    <row r="21" spans="1:9" x14ac:dyDescent="0.2">
      <c r="B21" s="10">
        <v>14</v>
      </c>
      <c r="C21" s="202" t="s">
        <v>120</v>
      </c>
      <c r="D21" s="190">
        <v>6.8165729199999996</v>
      </c>
      <c r="E21" s="190">
        <v>1.7041432299999999</v>
      </c>
      <c r="F21" s="190">
        <v>0.23907548000000023</v>
      </c>
      <c r="G21" s="190"/>
      <c r="H21" s="203"/>
      <c r="I21" s="9"/>
    </row>
    <row r="22" spans="1:9" x14ac:dyDescent="0.2">
      <c r="B22" s="10">
        <v>15</v>
      </c>
      <c r="C22" s="133" t="s">
        <v>121</v>
      </c>
      <c r="D22" s="136">
        <v>1.29</v>
      </c>
      <c r="E22" s="136">
        <v>0.32250000000000001</v>
      </c>
      <c r="F22" s="136">
        <v>0</v>
      </c>
      <c r="G22" s="134"/>
      <c r="H22" s="135"/>
      <c r="I22" s="9"/>
    </row>
    <row r="23" spans="1:9" ht="15.75" thickBot="1" x14ac:dyDescent="0.3">
      <c r="B23" s="10">
        <v>16</v>
      </c>
      <c r="C23" s="13" t="s">
        <v>101</v>
      </c>
      <c r="D23" s="127">
        <f>D18+D13+D8</f>
        <v>379.80284761400719</v>
      </c>
      <c r="E23" s="127">
        <f t="shared" ref="E23:G23" si="0">E18+E13+E8</f>
        <v>66.665773972676817</v>
      </c>
      <c r="F23" s="127">
        <f t="shared" si="0"/>
        <v>88.832869939998147</v>
      </c>
      <c r="G23" s="127">
        <f t="shared" si="0"/>
        <v>-22.167095967321337</v>
      </c>
      <c r="H23" s="148">
        <f>G23/E23</f>
        <v>-0.33251089196694233</v>
      </c>
      <c r="I23" s="9"/>
    </row>
    <row r="24" spans="1:9" ht="15" thickTop="1" x14ac:dyDescent="0.2">
      <c r="B24" s="7"/>
      <c r="D24" s="137"/>
      <c r="E24" s="137"/>
      <c r="I24" s="9"/>
    </row>
    <row r="25" spans="1:9" x14ac:dyDescent="0.2">
      <c r="B25" s="17"/>
      <c r="C25" s="18"/>
      <c r="D25" s="18"/>
      <c r="E25" s="18"/>
      <c r="F25" s="18"/>
      <c r="G25" s="18"/>
      <c r="H25" s="18"/>
      <c r="I25" s="19"/>
    </row>
    <row r="27" spans="1:9" x14ac:dyDescent="0.2">
      <c r="B27" s="72" t="s">
        <v>12</v>
      </c>
      <c r="C27" s="73"/>
      <c r="D27" s="60"/>
      <c r="E27" s="60"/>
    </row>
    <row r="28" spans="1:9" x14ac:dyDescent="0.2">
      <c r="B28" s="146">
        <v>3</v>
      </c>
      <c r="C28" s="138" t="s">
        <v>15</v>
      </c>
      <c r="D28" s="60"/>
      <c r="E28" s="60"/>
    </row>
    <row r="29" spans="1:9" x14ac:dyDescent="0.2">
      <c r="D29" s="60"/>
      <c r="E29" s="60"/>
    </row>
    <row r="30" spans="1:9" x14ac:dyDescent="0.2">
      <c r="D30" s="60"/>
      <c r="E30" s="60"/>
    </row>
    <row r="31" spans="1:9" x14ac:dyDescent="0.2">
      <c r="D31" s="60"/>
      <c r="E31" s="60"/>
    </row>
    <row r="32" spans="1:9" x14ac:dyDescent="0.2">
      <c r="D32" s="60"/>
      <c r="E32" s="60"/>
    </row>
    <row r="33" spans="4:5" x14ac:dyDescent="0.2">
      <c r="D33" s="60"/>
      <c r="E33" s="60"/>
    </row>
    <row r="34" spans="4:5" x14ac:dyDescent="0.2">
      <c r="D34" s="60"/>
      <c r="E34" s="60"/>
    </row>
    <row r="35" spans="4:5" x14ac:dyDescent="0.2">
      <c r="D35" s="60"/>
      <c r="E35" s="60"/>
    </row>
    <row r="36" spans="4:5" x14ac:dyDescent="0.2">
      <c r="D36" s="60"/>
      <c r="E36" s="60"/>
    </row>
    <row r="37" spans="4:5" x14ac:dyDescent="0.2">
      <c r="D37" s="60"/>
      <c r="E37" s="60"/>
    </row>
    <row r="38" spans="4:5" x14ac:dyDescent="0.2">
      <c r="D38" s="60"/>
      <c r="E38" s="60"/>
    </row>
    <row r="39" spans="4:5" x14ac:dyDescent="0.2">
      <c r="D39" s="60"/>
      <c r="E39" s="60"/>
    </row>
    <row r="40" spans="4:5" x14ac:dyDescent="0.2">
      <c r="D40" s="60"/>
      <c r="E40" s="60"/>
    </row>
    <row r="41" spans="4:5" x14ac:dyDescent="0.2">
      <c r="D41" s="60"/>
      <c r="E41" s="60"/>
    </row>
    <row r="42" spans="4:5" x14ac:dyDescent="0.2">
      <c r="D42" s="60"/>
      <c r="E42" s="60"/>
    </row>
    <row r="43" spans="4:5" x14ac:dyDescent="0.2">
      <c r="D43" s="60"/>
      <c r="E43" s="60"/>
    </row>
    <row r="44" spans="4:5" x14ac:dyDescent="0.2">
      <c r="D44" s="60"/>
      <c r="E44" s="60"/>
    </row>
    <row r="45" spans="4:5" x14ac:dyDescent="0.2">
      <c r="D45" s="60"/>
      <c r="E45" s="60"/>
    </row>
    <row r="46" spans="4:5" x14ac:dyDescent="0.2">
      <c r="D46" s="60"/>
      <c r="E46" s="60"/>
    </row>
    <row r="47" spans="4:5" x14ac:dyDescent="0.2">
      <c r="D47" s="60"/>
      <c r="E47" s="60"/>
    </row>
    <row r="48" spans="4:5" x14ac:dyDescent="0.2">
      <c r="D48" s="60"/>
      <c r="E48" s="60"/>
    </row>
    <row r="49" spans="4:5" x14ac:dyDescent="0.2">
      <c r="D49" s="60"/>
      <c r="E49" s="60"/>
    </row>
    <row r="50" spans="4:5" x14ac:dyDescent="0.2">
      <c r="D50" s="60"/>
      <c r="E50" s="60"/>
    </row>
    <row r="51" spans="4:5" x14ac:dyDescent="0.2">
      <c r="D51" s="60"/>
      <c r="E51" s="60"/>
    </row>
    <row r="52" spans="4:5" x14ac:dyDescent="0.2">
      <c r="D52" s="60"/>
      <c r="E52" s="60"/>
    </row>
    <row r="53" spans="4:5" x14ac:dyDescent="0.2">
      <c r="D53" s="60"/>
      <c r="E53" s="60"/>
    </row>
    <row r="54" spans="4:5" x14ac:dyDescent="0.2">
      <c r="D54" s="60"/>
      <c r="E54" s="60"/>
    </row>
    <row r="55" spans="4:5" x14ac:dyDescent="0.2">
      <c r="D55" s="60"/>
      <c r="E55" s="60"/>
    </row>
    <row r="56" spans="4:5" x14ac:dyDescent="0.2">
      <c r="D56" s="60"/>
      <c r="E56" s="60"/>
    </row>
    <row r="57" spans="4:5" x14ac:dyDescent="0.2">
      <c r="D57" s="60"/>
      <c r="E57" s="60"/>
    </row>
    <row r="58" spans="4:5" x14ac:dyDescent="0.2">
      <c r="D58" s="60"/>
      <c r="E58" s="60"/>
    </row>
    <row r="59" spans="4:5" x14ac:dyDescent="0.2">
      <c r="D59" s="60"/>
      <c r="E59" s="60"/>
    </row>
    <row r="60" spans="4:5" x14ac:dyDescent="0.2">
      <c r="D60" s="60"/>
      <c r="E60" s="60"/>
    </row>
  </sheetData>
  <pageMargins left="0.7" right="0.7" top="0.75" bottom="0.75" header="0.3" footer="0.3"/>
  <pageSetup scale="46" orientation="portrait" r:id="rId1"/>
  <ignoredErrors>
    <ignoredError sqref="D18:F18 D8:F8 D13:F13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3978D-3746-48AE-94D0-334EF2426BC7}">
  <dimension ref="A1:L65"/>
  <sheetViews>
    <sheetView showGridLines="0" view="pageBreakPreview" zoomScaleNormal="100" zoomScaleSheetLayoutView="100" workbookViewId="0">
      <selection activeCell="A3" sqref="A3"/>
    </sheetView>
  </sheetViews>
  <sheetFormatPr defaultColWidth="9.140625" defaultRowHeight="14.25" x14ac:dyDescent="0.2"/>
  <cols>
    <col min="1" max="1" width="9.140625" style="8"/>
    <col min="2" max="2" width="4.5703125" style="8" customWidth="1"/>
    <col min="3" max="3" width="45.7109375" style="8" customWidth="1"/>
    <col min="4" max="8" width="15.7109375" style="8" customWidth="1"/>
    <col min="9" max="9" width="2.28515625" style="8" customWidth="1"/>
    <col min="10" max="10" width="4.28515625" style="8" customWidth="1"/>
    <col min="11" max="16384" width="9.140625" style="8"/>
  </cols>
  <sheetData>
    <row r="1" spans="1:12" ht="20.25" x14ac:dyDescent="0.3">
      <c r="A1" s="56"/>
      <c r="B1" s="20" t="s">
        <v>124</v>
      </c>
      <c r="D1" s="57"/>
    </row>
    <row r="2" spans="1:12" ht="16.149999999999999" customHeight="1" x14ac:dyDescent="0.25">
      <c r="B2" s="58" t="s">
        <v>1</v>
      </c>
      <c r="D2" s="31"/>
    </row>
    <row r="3" spans="1:12" ht="15" x14ac:dyDescent="0.25">
      <c r="B3" s="55"/>
      <c r="D3" s="31"/>
    </row>
    <row r="4" spans="1:12" ht="15" x14ac:dyDescent="0.25">
      <c r="B4" s="55"/>
      <c r="D4" s="31"/>
    </row>
    <row r="5" spans="1:12" x14ac:dyDescent="0.2">
      <c r="B5" s="2"/>
      <c r="C5" s="3"/>
      <c r="D5" s="5"/>
      <c r="E5" s="5"/>
      <c r="F5" s="5"/>
      <c r="G5" s="5"/>
      <c r="H5" s="5"/>
      <c r="I5" s="6"/>
    </row>
    <row r="6" spans="1:12" x14ac:dyDescent="0.2">
      <c r="B6" s="7"/>
      <c r="C6" s="66">
        <v>1</v>
      </c>
      <c r="D6" s="66">
        <v>2</v>
      </c>
      <c r="E6" s="66">
        <v>3</v>
      </c>
      <c r="F6" s="66">
        <v>4</v>
      </c>
      <c r="G6" s="66">
        <v>5</v>
      </c>
      <c r="H6" s="66">
        <v>6</v>
      </c>
      <c r="I6" s="9"/>
    </row>
    <row r="7" spans="1:12" ht="43.9" customHeight="1" x14ac:dyDescent="0.2">
      <c r="B7" s="10"/>
      <c r="C7" s="11" t="s">
        <v>115</v>
      </c>
      <c r="D7" s="151" t="s">
        <v>90</v>
      </c>
      <c r="E7" s="151" t="s">
        <v>91</v>
      </c>
      <c r="F7" s="151" t="s">
        <v>92</v>
      </c>
      <c r="G7" s="151" t="s">
        <v>21</v>
      </c>
      <c r="H7" s="151" t="s">
        <v>116</v>
      </c>
      <c r="I7" s="9"/>
    </row>
    <row r="8" spans="1:12" ht="15" x14ac:dyDescent="0.25">
      <c r="B8" s="10">
        <v>1</v>
      </c>
      <c r="C8" s="139" t="s">
        <v>125</v>
      </c>
      <c r="D8" s="165">
        <f>SUM(D9:D11)</f>
        <v>116.77841262844267</v>
      </c>
      <c r="E8" s="165">
        <f>SUM(E9:E11)</f>
        <v>26.646321792555554</v>
      </c>
      <c r="F8" s="165">
        <f>SUM(F9:F11)</f>
        <v>8.2230245000000028</v>
      </c>
      <c r="G8" s="165">
        <f>E8-F8</f>
        <v>18.423297292555553</v>
      </c>
      <c r="H8" s="12"/>
      <c r="I8" s="9"/>
    </row>
    <row r="9" spans="1:12" x14ac:dyDescent="0.2">
      <c r="B9" s="10">
        <v>2</v>
      </c>
      <c r="C9" s="202" t="s">
        <v>118</v>
      </c>
      <c r="D9" s="190">
        <v>111.08980061844267</v>
      </c>
      <c r="E9" s="190">
        <v>25.224168790055554</v>
      </c>
      <c r="F9" s="190">
        <v>6.9722581200000011</v>
      </c>
      <c r="G9" s="190"/>
      <c r="H9" s="203"/>
      <c r="I9" s="9"/>
    </row>
    <row r="10" spans="1:12" x14ac:dyDescent="0.2">
      <c r="B10" s="10">
        <v>3</v>
      </c>
      <c r="C10" s="133" t="s">
        <v>119</v>
      </c>
      <c r="D10" s="134">
        <v>5.6886120100000017</v>
      </c>
      <c r="E10" s="134">
        <v>1.4221530025000004</v>
      </c>
      <c r="F10" s="134">
        <v>1.2507663800000011</v>
      </c>
      <c r="G10" s="134"/>
      <c r="H10" s="135"/>
      <c r="I10" s="9"/>
      <c r="L10" s="140"/>
    </row>
    <row r="11" spans="1:12" x14ac:dyDescent="0.2">
      <c r="B11" s="10">
        <v>4</v>
      </c>
      <c r="C11" s="202" t="s">
        <v>120</v>
      </c>
      <c r="D11" s="190">
        <v>0</v>
      </c>
      <c r="E11" s="190">
        <v>0</v>
      </c>
      <c r="F11" s="190">
        <v>0</v>
      </c>
      <c r="G11" s="190"/>
      <c r="H11" s="203"/>
      <c r="I11" s="9"/>
    </row>
    <row r="12" spans="1:12" x14ac:dyDescent="0.2">
      <c r="B12" s="10">
        <v>5</v>
      </c>
      <c r="C12" s="133" t="s">
        <v>121</v>
      </c>
      <c r="D12" s="136">
        <v>97.393533613112297</v>
      </c>
      <c r="E12" s="136">
        <v>20.89312307641935</v>
      </c>
      <c r="F12" s="136">
        <v>0</v>
      </c>
      <c r="G12" s="134"/>
      <c r="H12" s="135"/>
      <c r="I12" s="9"/>
    </row>
    <row r="13" spans="1:12" ht="15" x14ac:dyDescent="0.25">
      <c r="B13" s="10">
        <v>6</v>
      </c>
      <c r="C13" s="139" t="s">
        <v>126</v>
      </c>
      <c r="D13" s="165">
        <f>SUM(D14:D16)</f>
        <v>96.007405639999988</v>
      </c>
      <c r="E13" s="165">
        <f>SUM(E14:E16)</f>
        <v>17.185627180000001</v>
      </c>
      <c r="F13" s="165">
        <f>SUM(F14:F16)</f>
        <v>4.66661255</v>
      </c>
      <c r="G13" s="165">
        <f>E13-F13</f>
        <v>12.519014630000001</v>
      </c>
      <c r="H13" s="12"/>
      <c r="I13" s="9"/>
    </row>
    <row r="14" spans="1:12" x14ac:dyDescent="0.2">
      <c r="B14" s="10">
        <v>7</v>
      </c>
      <c r="C14" s="202" t="s">
        <v>118</v>
      </c>
      <c r="D14" s="190">
        <v>89.999999639999984</v>
      </c>
      <c r="E14" s="190">
        <v>15.683775680000002</v>
      </c>
      <c r="F14" s="190">
        <v>2.8436124599999997</v>
      </c>
      <c r="G14" s="190"/>
      <c r="H14" s="203"/>
      <c r="I14" s="9"/>
    </row>
    <row r="15" spans="1:12" x14ac:dyDescent="0.2">
      <c r="B15" s="10">
        <v>8</v>
      </c>
      <c r="C15" s="133" t="s">
        <v>119</v>
      </c>
      <c r="D15" s="134">
        <v>6.0074059999999996</v>
      </c>
      <c r="E15" s="134">
        <v>1.5018514999999999</v>
      </c>
      <c r="F15" s="134">
        <v>1.8230000900000005</v>
      </c>
      <c r="G15" s="134"/>
      <c r="H15" s="135"/>
      <c r="I15" s="9"/>
    </row>
    <row r="16" spans="1:12" x14ac:dyDescent="0.2">
      <c r="B16" s="10">
        <v>9</v>
      </c>
      <c r="C16" s="202" t="s">
        <v>120</v>
      </c>
      <c r="D16" s="190">
        <v>0</v>
      </c>
      <c r="E16" s="190">
        <v>0</v>
      </c>
      <c r="F16" s="190">
        <v>0</v>
      </c>
      <c r="G16" s="190"/>
      <c r="H16" s="203"/>
      <c r="I16" s="9"/>
    </row>
    <row r="17" spans="2:9" x14ac:dyDescent="0.2">
      <c r="B17" s="10">
        <v>10</v>
      </c>
      <c r="C17" s="133" t="s">
        <v>121</v>
      </c>
      <c r="D17" s="136">
        <v>0</v>
      </c>
      <c r="E17" s="136">
        <v>0</v>
      </c>
      <c r="F17" s="136">
        <v>0</v>
      </c>
      <c r="G17" s="134"/>
      <c r="H17" s="135"/>
      <c r="I17" s="9"/>
    </row>
    <row r="18" spans="2:9" ht="15" x14ac:dyDescent="0.25">
      <c r="B18" s="10">
        <v>11</v>
      </c>
      <c r="C18" s="139" t="s">
        <v>127</v>
      </c>
      <c r="D18" s="165">
        <f>SUM(D19:D21)</f>
        <v>78.147796074636716</v>
      </c>
      <c r="E18" s="165">
        <f>SUM(E19:E21)</f>
        <v>17.057582518659174</v>
      </c>
      <c r="F18" s="165">
        <f>SUM(F19:F21)</f>
        <v>31.017596069999698</v>
      </c>
      <c r="G18" s="165">
        <f>E18-F18</f>
        <v>-13.960013551340523</v>
      </c>
      <c r="H18" s="12"/>
      <c r="I18" s="9"/>
    </row>
    <row r="19" spans="2:9" x14ac:dyDescent="0.2">
      <c r="B19" s="10">
        <v>12</v>
      </c>
      <c r="C19" s="202" t="s">
        <v>118</v>
      </c>
      <c r="D19" s="190">
        <v>61.232031000000049</v>
      </c>
      <c r="E19" s="190">
        <v>12.828641250000009</v>
      </c>
      <c r="F19" s="190">
        <v>26.04605916999969</v>
      </c>
      <c r="G19" s="190"/>
      <c r="H19" s="203"/>
      <c r="I19" s="9"/>
    </row>
    <row r="20" spans="2:9" x14ac:dyDescent="0.2">
      <c r="B20" s="10">
        <v>13</v>
      </c>
      <c r="C20" s="133" t="s">
        <v>119</v>
      </c>
      <c r="D20" s="134">
        <v>16.915765074636671</v>
      </c>
      <c r="E20" s="134">
        <v>4.2289412686591668</v>
      </c>
      <c r="F20" s="134">
        <v>4.9715369000000091</v>
      </c>
      <c r="G20" s="134"/>
      <c r="H20" s="135"/>
      <c r="I20" s="9"/>
    </row>
    <row r="21" spans="2:9" x14ac:dyDescent="0.2">
      <c r="B21" s="10">
        <v>14</v>
      </c>
      <c r="C21" s="202" t="s">
        <v>120</v>
      </c>
      <c r="D21" s="190">
        <v>0</v>
      </c>
      <c r="E21" s="190">
        <v>0</v>
      </c>
      <c r="F21" s="190">
        <v>0</v>
      </c>
      <c r="G21" s="190"/>
      <c r="H21" s="203"/>
      <c r="I21" s="9"/>
    </row>
    <row r="22" spans="2:9" x14ac:dyDescent="0.2">
      <c r="B22" s="10">
        <v>15</v>
      </c>
      <c r="C22" s="133" t="s">
        <v>121</v>
      </c>
      <c r="D22" s="136">
        <v>40.09535477</v>
      </c>
      <c r="E22" s="136">
        <v>9.032092092500001</v>
      </c>
      <c r="F22" s="136">
        <v>0</v>
      </c>
      <c r="G22" s="134"/>
      <c r="H22" s="135"/>
      <c r="I22" s="9"/>
    </row>
    <row r="23" spans="2:9" ht="15" x14ac:dyDescent="0.25">
      <c r="B23" s="10">
        <v>16</v>
      </c>
      <c r="C23" s="130" t="s">
        <v>123</v>
      </c>
      <c r="D23" s="165">
        <f>SUM(D24:D26)</f>
        <v>11.6</v>
      </c>
      <c r="E23" s="165">
        <f>SUM(E24:E26)</f>
        <v>2.5133329999999998</v>
      </c>
      <c r="F23" s="165">
        <f>SUM(F24:F26)</f>
        <v>3.3994999999999977E-2</v>
      </c>
      <c r="G23" s="165">
        <f>E23-F23</f>
        <v>2.4793379999999998</v>
      </c>
      <c r="H23" s="12"/>
      <c r="I23" s="9"/>
    </row>
    <row r="24" spans="2:9" x14ac:dyDescent="0.2">
      <c r="B24" s="10">
        <v>17</v>
      </c>
      <c r="C24" s="202" t="s">
        <v>118</v>
      </c>
      <c r="D24" s="190">
        <v>11.6</v>
      </c>
      <c r="E24" s="190">
        <v>2.5133329999999998</v>
      </c>
      <c r="F24" s="190">
        <v>3.3994999999999977E-2</v>
      </c>
      <c r="G24" s="190"/>
      <c r="H24" s="203"/>
      <c r="I24" s="9"/>
    </row>
    <row r="25" spans="2:9" x14ac:dyDescent="0.2">
      <c r="B25" s="10">
        <v>18</v>
      </c>
      <c r="C25" s="133" t="s">
        <v>119</v>
      </c>
      <c r="D25" s="134">
        <v>0</v>
      </c>
      <c r="E25" s="134">
        <v>0</v>
      </c>
      <c r="F25" s="134">
        <v>0</v>
      </c>
      <c r="G25" s="134"/>
      <c r="H25" s="135"/>
      <c r="I25" s="9"/>
    </row>
    <row r="26" spans="2:9" x14ac:dyDescent="0.2">
      <c r="B26" s="10">
        <v>19</v>
      </c>
      <c r="C26" s="202" t="s">
        <v>120</v>
      </c>
      <c r="D26" s="190">
        <v>0</v>
      </c>
      <c r="E26" s="190">
        <v>0</v>
      </c>
      <c r="F26" s="190">
        <v>0</v>
      </c>
      <c r="G26" s="190"/>
      <c r="H26" s="203"/>
      <c r="I26" s="9"/>
    </row>
    <row r="27" spans="2:9" x14ac:dyDescent="0.2">
      <c r="B27" s="10">
        <v>20</v>
      </c>
      <c r="C27" s="133" t="s">
        <v>121</v>
      </c>
      <c r="D27" s="136">
        <v>5.6</v>
      </c>
      <c r="E27" s="136">
        <v>1.213333</v>
      </c>
      <c r="F27" s="136">
        <v>0</v>
      </c>
      <c r="G27" s="134"/>
      <c r="H27" s="135"/>
      <c r="I27" s="9"/>
    </row>
    <row r="28" spans="2:9" ht="15.75" thickBot="1" x14ac:dyDescent="0.3">
      <c r="B28" s="10">
        <v>21</v>
      </c>
      <c r="C28" s="13" t="s">
        <v>101</v>
      </c>
      <c r="D28" s="127">
        <f>SUM(D8+D13+D18+D23)</f>
        <v>302.53361434307942</v>
      </c>
      <c r="E28" s="127">
        <f>SUM(E8+E13+E18+E23)</f>
        <v>63.402864491214729</v>
      </c>
      <c r="F28" s="127">
        <f>SUM(F8+F13+F18+F23)</f>
        <v>43.9412281199997</v>
      </c>
      <c r="G28" s="127">
        <f>SUM(G8+G13+G18+G23)</f>
        <v>19.461636371215029</v>
      </c>
      <c r="H28" s="148">
        <f>G28/E28</f>
        <v>0.30695200488791302</v>
      </c>
      <c r="I28" s="9"/>
    </row>
    <row r="29" spans="2:9" ht="15" thickTop="1" x14ac:dyDescent="0.2">
      <c r="B29" s="7"/>
      <c r="D29" s="16"/>
      <c r="I29" s="9"/>
    </row>
    <row r="30" spans="2:9" x14ac:dyDescent="0.2">
      <c r="B30" s="17"/>
      <c r="C30" s="18"/>
      <c r="D30" s="18"/>
      <c r="E30" s="18"/>
      <c r="F30" s="18"/>
      <c r="G30" s="18"/>
      <c r="H30" s="18"/>
      <c r="I30" s="19"/>
    </row>
    <row r="32" spans="2:9" x14ac:dyDescent="0.2">
      <c r="B32" s="72" t="s">
        <v>12</v>
      </c>
      <c r="C32" s="73"/>
      <c r="D32" s="60"/>
    </row>
    <row r="33" spans="2:4" x14ac:dyDescent="0.2">
      <c r="B33" s="146">
        <v>3</v>
      </c>
      <c r="C33" s="138" t="s">
        <v>15</v>
      </c>
      <c r="D33" s="60"/>
    </row>
    <row r="34" spans="2:4" x14ac:dyDescent="0.2">
      <c r="D34" s="60"/>
    </row>
    <row r="35" spans="2:4" x14ac:dyDescent="0.2">
      <c r="D35" s="60"/>
    </row>
    <row r="36" spans="2:4" x14ac:dyDescent="0.2">
      <c r="D36" s="60"/>
    </row>
    <row r="37" spans="2:4" x14ac:dyDescent="0.2">
      <c r="D37" s="60"/>
    </row>
    <row r="38" spans="2:4" x14ac:dyDescent="0.2">
      <c r="D38" s="60"/>
    </row>
    <row r="39" spans="2:4" x14ac:dyDescent="0.2">
      <c r="D39" s="60"/>
    </row>
    <row r="40" spans="2:4" x14ac:dyDescent="0.2">
      <c r="D40" s="60"/>
    </row>
    <row r="41" spans="2:4" x14ac:dyDescent="0.2">
      <c r="D41" s="60"/>
    </row>
    <row r="42" spans="2:4" x14ac:dyDescent="0.2">
      <c r="D42" s="60"/>
    </row>
    <row r="43" spans="2:4" x14ac:dyDescent="0.2">
      <c r="D43" s="60"/>
    </row>
    <row r="44" spans="2:4" x14ac:dyDescent="0.2">
      <c r="D44" s="60"/>
    </row>
    <row r="45" spans="2:4" x14ac:dyDescent="0.2">
      <c r="D45" s="60"/>
    </row>
    <row r="46" spans="2:4" x14ac:dyDescent="0.2">
      <c r="D46" s="60"/>
    </row>
    <row r="47" spans="2:4" x14ac:dyDescent="0.2">
      <c r="D47" s="60"/>
    </row>
    <row r="48" spans="2:4" x14ac:dyDescent="0.2">
      <c r="D48" s="60"/>
    </row>
    <row r="49" spans="4:4" x14ac:dyDescent="0.2">
      <c r="D49" s="60"/>
    </row>
    <row r="50" spans="4:4" x14ac:dyDescent="0.2">
      <c r="D50" s="60"/>
    </row>
    <row r="51" spans="4:4" x14ac:dyDescent="0.2">
      <c r="D51" s="60"/>
    </row>
    <row r="52" spans="4:4" x14ac:dyDescent="0.2">
      <c r="D52" s="60"/>
    </row>
    <row r="53" spans="4:4" x14ac:dyDescent="0.2">
      <c r="D53" s="60"/>
    </row>
    <row r="54" spans="4:4" x14ac:dyDescent="0.2">
      <c r="D54" s="60"/>
    </row>
    <row r="55" spans="4:4" x14ac:dyDescent="0.2">
      <c r="D55" s="60"/>
    </row>
    <row r="56" spans="4:4" x14ac:dyDescent="0.2">
      <c r="D56" s="60"/>
    </row>
    <row r="57" spans="4:4" x14ac:dyDescent="0.2">
      <c r="D57" s="60"/>
    </row>
    <row r="58" spans="4:4" x14ac:dyDescent="0.2">
      <c r="D58" s="60"/>
    </row>
    <row r="59" spans="4:4" x14ac:dyDescent="0.2">
      <c r="D59" s="60"/>
    </row>
    <row r="60" spans="4:4" x14ac:dyDescent="0.2">
      <c r="D60" s="60"/>
    </row>
    <row r="61" spans="4:4" x14ac:dyDescent="0.2">
      <c r="D61" s="60"/>
    </row>
    <row r="62" spans="4:4" x14ac:dyDescent="0.2">
      <c r="D62" s="60"/>
    </row>
    <row r="63" spans="4:4" x14ac:dyDescent="0.2">
      <c r="D63" s="60"/>
    </row>
    <row r="64" spans="4:4" x14ac:dyDescent="0.2">
      <c r="D64" s="60"/>
    </row>
    <row r="65" spans="4:4" x14ac:dyDescent="0.2">
      <c r="D65" s="60"/>
    </row>
  </sheetData>
  <conditionalFormatting sqref="C9:C12">
    <cfRule type="duplicateValues" dxfId="0" priority="34"/>
  </conditionalFormatting>
  <pageMargins left="0.7" right="0.7" top="0.75" bottom="0.75" header="0.3" footer="0.3"/>
  <pageSetup scale="45" orientation="portrait" r:id="rId1"/>
  <ignoredErrors>
    <ignoredError sqref="D18 D13:F13 E18:F18 E23:F23 D8:F8 D23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9B6C7-384D-48ED-BB5A-F1C74D79081D}">
  <dimension ref="A1:I65"/>
  <sheetViews>
    <sheetView showGridLines="0" view="pageBreakPreview" zoomScaleNormal="100" zoomScaleSheetLayoutView="100" workbookViewId="0"/>
  </sheetViews>
  <sheetFormatPr defaultColWidth="9.140625" defaultRowHeight="14.25" x14ac:dyDescent="0.2"/>
  <cols>
    <col min="1" max="1" width="9.140625" style="8"/>
    <col min="2" max="2" width="4.5703125" style="8" customWidth="1"/>
    <col min="3" max="3" width="45.7109375" style="8" customWidth="1"/>
    <col min="4" max="8" width="15.7109375" style="8" customWidth="1"/>
    <col min="9" max="9" width="2.28515625" style="8" customWidth="1"/>
    <col min="10" max="10" width="4.28515625" style="8" customWidth="1"/>
    <col min="11" max="16384" width="9.140625" style="8"/>
  </cols>
  <sheetData>
    <row r="1" spans="1:9" ht="20.25" x14ac:dyDescent="0.3">
      <c r="A1" s="212"/>
      <c r="B1" s="20" t="s">
        <v>128</v>
      </c>
      <c r="D1" s="57"/>
      <c r="E1" s="57"/>
    </row>
    <row r="2" spans="1:9" ht="16.149999999999999" customHeight="1" x14ac:dyDescent="0.25">
      <c r="B2" s="58" t="s">
        <v>1</v>
      </c>
      <c r="D2" s="31"/>
      <c r="E2" s="31"/>
    </row>
    <row r="3" spans="1:9" ht="15" x14ac:dyDescent="0.25">
      <c r="B3" s="55"/>
      <c r="D3" s="31"/>
      <c r="E3" s="31"/>
    </row>
    <row r="4" spans="1:9" ht="15" x14ac:dyDescent="0.25">
      <c r="B4" s="55"/>
      <c r="D4" s="31"/>
      <c r="E4" s="31"/>
    </row>
    <row r="5" spans="1:9" x14ac:dyDescent="0.2">
      <c r="B5" s="2"/>
      <c r="C5" s="3"/>
      <c r="D5" s="5"/>
      <c r="E5" s="5"/>
      <c r="F5" s="5"/>
      <c r="G5" s="5"/>
      <c r="H5" s="5"/>
      <c r="I5" s="6"/>
    </row>
    <row r="6" spans="1:9" x14ac:dyDescent="0.2">
      <c r="B6" s="7"/>
      <c r="C6" s="66">
        <v>1</v>
      </c>
      <c r="D6" s="66">
        <v>2</v>
      </c>
      <c r="E6" s="66">
        <v>3</v>
      </c>
      <c r="F6" s="66">
        <v>4</v>
      </c>
      <c r="G6" s="66">
        <v>5</v>
      </c>
      <c r="H6" s="66">
        <v>6</v>
      </c>
      <c r="I6" s="9"/>
    </row>
    <row r="7" spans="1:9" ht="43.9" customHeight="1" x14ac:dyDescent="0.2">
      <c r="B7" s="10"/>
      <c r="C7" s="11" t="s">
        <v>115</v>
      </c>
      <c r="D7" s="151" t="s">
        <v>90</v>
      </c>
      <c r="E7" s="151" t="s">
        <v>91</v>
      </c>
      <c r="F7" s="151" t="s">
        <v>92</v>
      </c>
      <c r="G7" s="151" t="s">
        <v>21</v>
      </c>
      <c r="H7" s="151" t="s">
        <v>116</v>
      </c>
      <c r="I7" s="9"/>
    </row>
    <row r="8" spans="1:9" ht="15" x14ac:dyDescent="0.25">
      <c r="B8" s="10">
        <v>1</v>
      </c>
      <c r="C8" s="130" t="s">
        <v>129</v>
      </c>
      <c r="D8" s="165">
        <f>SUM(D9:D11)</f>
        <v>67.66780283249274</v>
      </c>
      <c r="E8" s="165">
        <f>SUM(E9:E11)</f>
        <v>8.0426132850454835</v>
      </c>
      <c r="F8" s="165">
        <f>SUM(F9:F11)</f>
        <v>3.8976661900000051</v>
      </c>
      <c r="G8" s="165">
        <f>E8-F8</f>
        <v>4.1449470950454783</v>
      </c>
      <c r="H8" s="141"/>
      <c r="I8" s="9"/>
    </row>
    <row r="9" spans="1:9" x14ac:dyDescent="0.2">
      <c r="B9" s="10">
        <v>2</v>
      </c>
      <c r="C9" s="202" t="s">
        <v>118</v>
      </c>
      <c r="D9" s="190">
        <v>66.735775832492735</v>
      </c>
      <c r="E9" s="190">
        <v>7.8096065350454831</v>
      </c>
      <c r="F9" s="190">
        <v>1.4004026899999984</v>
      </c>
      <c r="G9" s="190"/>
      <c r="H9" s="203"/>
      <c r="I9" s="9"/>
    </row>
    <row r="10" spans="1:9" x14ac:dyDescent="0.2">
      <c r="B10" s="10">
        <v>3</v>
      </c>
      <c r="C10" s="133" t="s">
        <v>119</v>
      </c>
      <c r="D10" s="134">
        <v>0.93202700000000371</v>
      </c>
      <c r="E10" s="134">
        <v>0.23300675000000093</v>
      </c>
      <c r="F10" s="134">
        <v>2.4972635000000065</v>
      </c>
      <c r="G10" s="134"/>
      <c r="H10" s="135"/>
      <c r="I10" s="9"/>
    </row>
    <row r="11" spans="1:9" x14ac:dyDescent="0.2">
      <c r="B11" s="10">
        <v>4</v>
      </c>
      <c r="C11" s="202" t="s">
        <v>120</v>
      </c>
      <c r="D11" s="190">
        <v>0</v>
      </c>
      <c r="E11" s="190">
        <v>0</v>
      </c>
      <c r="F11" s="190">
        <v>0</v>
      </c>
      <c r="G11" s="190"/>
      <c r="H11" s="203"/>
      <c r="I11" s="9"/>
    </row>
    <row r="12" spans="1:9" x14ac:dyDescent="0.2">
      <c r="B12" s="10">
        <v>5</v>
      </c>
      <c r="C12" s="133" t="s">
        <v>121</v>
      </c>
      <c r="D12" s="136">
        <v>66.735775832492735</v>
      </c>
      <c r="E12" s="136">
        <v>7.8096065350454804</v>
      </c>
      <c r="F12" s="136">
        <v>0</v>
      </c>
      <c r="G12" s="134"/>
      <c r="H12" s="135"/>
      <c r="I12" s="9"/>
    </row>
    <row r="13" spans="1:9" ht="15" x14ac:dyDescent="0.25">
      <c r="B13" s="10">
        <v>6</v>
      </c>
      <c r="C13" s="130" t="s">
        <v>130</v>
      </c>
      <c r="D13" s="165">
        <f>SUM(D14:D16)</f>
        <v>28.254749680399904</v>
      </c>
      <c r="E13" s="165">
        <f t="shared" ref="E13:F13" si="0">SUM(E14:E16)</f>
        <v>7.9588062060499807</v>
      </c>
      <c r="F13" s="165">
        <f t="shared" si="0"/>
        <v>5.4296744400000163</v>
      </c>
      <c r="G13" s="165">
        <f>E13-F13</f>
        <v>2.5291317660499644</v>
      </c>
      <c r="H13" s="141"/>
      <c r="I13" s="9"/>
    </row>
    <row r="14" spans="1:9" x14ac:dyDescent="0.2">
      <c r="B14" s="10">
        <v>7</v>
      </c>
      <c r="C14" s="202" t="s">
        <v>118</v>
      </c>
      <c r="D14" s="190">
        <v>21.254749679999904</v>
      </c>
      <c r="E14" s="190">
        <v>6.2088062059499807</v>
      </c>
      <c r="F14" s="190">
        <v>0.93530121999999771</v>
      </c>
      <c r="G14" s="190"/>
      <c r="H14" s="203"/>
      <c r="I14" s="9"/>
    </row>
    <row r="15" spans="1:9" x14ac:dyDescent="0.2">
      <c r="B15" s="10">
        <v>8</v>
      </c>
      <c r="C15" s="133" t="s">
        <v>119</v>
      </c>
      <c r="D15" s="134">
        <v>7.0000000003999991</v>
      </c>
      <c r="E15" s="134">
        <v>1.7500000000999998</v>
      </c>
      <c r="F15" s="134">
        <v>4.4943732200000186</v>
      </c>
      <c r="G15" s="134"/>
      <c r="H15" s="135"/>
      <c r="I15" s="9"/>
    </row>
    <row r="16" spans="1:9" x14ac:dyDescent="0.2">
      <c r="B16" s="10">
        <v>9</v>
      </c>
      <c r="C16" s="202" t="s">
        <v>120</v>
      </c>
      <c r="D16" s="190">
        <v>0</v>
      </c>
      <c r="E16" s="190">
        <v>0</v>
      </c>
      <c r="F16" s="190">
        <v>0</v>
      </c>
      <c r="G16" s="190"/>
      <c r="H16" s="203"/>
      <c r="I16" s="9"/>
    </row>
    <row r="17" spans="2:9" x14ac:dyDescent="0.2">
      <c r="B17" s="10">
        <v>10</v>
      </c>
      <c r="C17" s="133" t="s">
        <v>121</v>
      </c>
      <c r="D17" s="136">
        <v>21.2547496799999</v>
      </c>
      <c r="E17" s="136">
        <v>6.2088062059499789</v>
      </c>
      <c r="F17" s="136">
        <v>0</v>
      </c>
      <c r="G17" s="134"/>
      <c r="H17" s="135"/>
      <c r="I17" s="9"/>
    </row>
    <row r="18" spans="2:9" ht="15" x14ac:dyDescent="0.25">
      <c r="B18" s="10">
        <v>11</v>
      </c>
      <c r="C18" s="130" t="s">
        <v>131</v>
      </c>
      <c r="D18" s="165">
        <f>SUM(D19:D21)</f>
        <v>24.323156256486492</v>
      </c>
      <c r="E18" s="165">
        <f t="shared" ref="E18:F18" si="1">SUM(E19:E21)</f>
        <v>4.1109505641216222</v>
      </c>
      <c r="F18" s="165">
        <f t="shared" si="1"/>
        <v>2.6190153799999965</v>
      </c>
      <c r="G18" s="165">
        <f>E18-F18</f>
        <v>1.4919351841216257</v>
      </c>
      <c r="H18" s="141"/>
      <c r="I18" s="9"/>
    </row>
    <row r="19" spans="2:9" x14ac:dyDescent="0.2">
      <c r="B19" s="10">
        <v>12</v>
      </c>
      <c r="C19" s="202" t="s">
        <v>118</v>
      </c>
      <c r="D19" s="190">
        <v>22.890475486486491</v>
      </c>
      <c r="E19" s="190">
        <v>3.7527803716216219</v>
      </c>
      <c r="F19" s="190">
        <v>1.7304881899999967</v>
      </c>
      <c r="G19" s="190"/>
      <c r="H19" s="203"/>
      <c r="I19" s="9"/>
    </row>
    <row r="20" spans="2:9" x14ac:dyDescent="0.2">
      <c r="B20" s="10">
        <v>13</v>
      </c>
      <c r="C20" s="133" t="s">
        <v>119</v>
      </c>
      <c r="D20" s="134">
        <v>1.4326807700000004</v>
      </c>
      <c r="E20" s="134">
        <v>0.3581701925000001</v>
      </c>
      <c r="F20" s="134">
        <v>0.88852718999999969</v>
      </c>
      <c r="G20" s="134"/>
      <c r="H20" s="135"/>
      <c r="I20" s="9"/>
    </row>
    <row r="21" spans="2:9" x14ac:dyDescent="0.2">
      <c r="B21" s="10">
        <v>14</v>
      </c>
      <c r="C21" s="202" t="s">
        <v>120</v>
      </c>
      <c r="D21" s="190">
        <v>0</v>
      </c>
      <c r="E21" s="190">
        <v>0</v>
      </c>
      <c r="F21" s="190">
        <v>0</v>
      </c>
      <c r="G21" s="190"/>
      <c r="H21" s="203"/>
      <c r="I21" s="9"/>
    </row>
    <row r="22" spans="2:9" x14ac:dyDescent="0.2">
      <c r="B22" s="10">
        <v>15</v>
      </c>
      <c r="C22" s="133" t="s">
        <v>121</v>
      </c>
      <c r="D22" s="136">
        <v>22.890475486486487</v>
      </c>
      <c r="E22" s="136">
        <v>3.7527803716216219</v>
      </c>
      <c r="F22" s="136">
        <v>0</v>
      </c>
      <c r="G22" s="134"/>
      <c r="H22" s="135"/>
      <c r="I22" s="9"/>
    </row>
    <row r="23" spans="2:9" ht="15" x14ac:dyDescent="0.25">
      <c r="B23" s="10">
        <v>16</v>
      </c>
      <c r="C23" s="130" t="s">
        <v>123</v>
      </c>
      <c r="D23" s="165">
        <f>SUM(D24:D26)</f>
        <v>2.9112</v>
      </c>
      <c r="E23" s="165">
        <f t="shared" ref="E23:F23" si="2">SUM(E24:E26)</f>
        <v>0.7278</v>
      </c>
      <c r="F23" s="165">
        <f t="shared" si="2"/>
        <v>-1.50479E-3</v>
      </c>
      <c r="G23" s="165">
        <f>E23-F23</f>
        <v>0.72930479000000004</v>
      </c>
      <c r="H23" s="141"/>
      <c r="I23" s="9"/>
    </row>
    <row r="24" spans="2:9" x14ac:dyDescent="0.2">
      <c r="B24" s="10">
        <v>17</v>
      </c>
      <c r="C24" s="202" t="s">
        <v>118</v>
      </c>
      <c r="D24" s="190">
        <v>2.9112</v>
      </c>
      <c r="E24" s="190">
        <v>0.7278</v>
      </c>
      <c r="F24" s="190">
        <v>-1.50479E-3</v>
      </c>
      <c r="G24" s="190"/>
      <c r="H24" s="203"/>
      <c r="I24" s="9"/>
    </row>
    <row r="25" spans="2:9" x14ac:dyDescent="0.2">
      <c r="B25" s="10">
        <v>18</v>
      </c>
      <c r="C25" s="133" t="s">
        <v>119</v>
      </c>
      <c r="D25" s="134">
        <v>0</v>
      </c>
      <c r="E25" s="134">
        <v>0</v>
      </c>
      <c r="F25" s="134">
        <v>0</v>
      </c>
      <c r="G25" s="134"/>
      <c r="H25" s="135"/>
      <c r="I25" s="9"/>
    </row>
    <row r="26" spans="2:9" x14ac:dyDescent="0.2">
      <c r="B26" s="10">
        <v>19</v>
      </c>
      <c r="C26" s="202" t="s">
        <v>120</v>
      </c>
      <c r="D26" s="190">
        <v>0</v>
      </c>
      <c r="E26" s="190">
        <v>0</v>
      </c>
      <c r="F26" s="190">
        <v>0</v>
      </c>
      <c r="G26" s="190"/>
      <c r="H26" s="203"/>
      <c r="I26" s="9"/>
    </row>
    <row r="27" spans="2:9" x14ac:dyDescent="0.2">
      <c r="B27" s="10">
        <v>20</v>
      </c>
      <c r="C27" s="133" t="s">
        <v>121</v>
      </c>
      <c r="D27" s="136">
        <v>0</v>
      </c>
      <c r="E27" s="136">
        <v>0</v>
      </c>
      <c r="F27" s="136">
        <v>0</v>
      </c>
      <c r="G27" s="134"/>
      <c r="H27" s="135"/>
      <c r="I27" s="9"/>
    </row>
    <row r="28" spans="2:9" ht="15.75" thickBot="1" x14ac:dyDescent="0.3">
      <c r="B28" s="10">
        <v>21</v>
      </c>
      <c r="C28" s="13" t="s">
        <v>101</v>
      </c>
      <c r="D28" s="127">
        <f>SUM(D8+D13+D18+D23)</f>
        <v>123.15690876937914</v>
      </c>
      <c r="E28" s="127">
        <f>SUM(E8+E13+E18+E23)</f>
        <v>20.840170055217087</v>
      </c>
      <c r="F28" s="127">
        <f>SUM(F8+F13+F18+F23)</f>
        <v>11.944851220000018</v>
      </c>
      <c r="G28" s="127">
        <f>SUM(G8+G13+G18+G23)</f>
        <v>8.8953188352170685</v>
      </c>
      <c r="H28" s="148">
        <f>G28/E28</f>
        <v>0.42683523270916074</v>
      </c>
      <c r="I28" s="9"/>
    </row>
    <row r="29" spans="2:9" ht="15" thickTop="1" x14ac:dyDescent="0.2">
      <c r="B29" s="7"/>
      <c r="D29" s="16"/>
      <c r="E29" s="16"/>
      <c r="I29" s="9"/>
    </row>
    <row r="30" spans="2:9" x14ac:dyDescent="0.2">
      <c r="B30" s="17"/>
      <c r="C30" s="18"/>
      <c r="D30" s="18"/>
      <c r="E30" s="18"/>
      <c r="F30" s="18"/>
      <c r="G30" s="18"/>
      <c r="H30" s="18"/>
      <c r="I30" s="19"/>
    </row>
    <row r="32" spans="2:9" x14ac:dyDescent="0.2">
      <c r="B32" s="72" t="s">
        <v>12</v>
      </c>
      <c r="C32" s="73"/>
      <c r="D32" s="60"/>
      <c r="E32" s="60"/>
    </row>
    <row r="33" spans="2:5" x14ac:dyDescent="0.2">
      <c r="B33" s="146">
        <v>3</v>
      </c>
      <c r="C33" s="138" t="s">
        <v>15</v>
      </c>
      <c r="D33" s="60"/>
      <c r="E33" s="60"/>
    </row>
    <row r="34" spans="2:5" ht="13.9" customHeight="1" x14ac:dyDescent="0.2">
      <c r="B34" s="146"/>
      <c r="C34" s="138"/>
      <c r="D34" s="60"/>
      <c r="E34" s="60"/>
    </row>
    <row r="35" spans="2:5" ht="13.9" customHeight="1" x14ac:dyDescent="0.2">
      <c r="B35" s="146"/>
      <c r="C35" s="138"/>
      <c r="D35" s="60"/>
      <c r="E35" s="60"/>
    </row>
    <row r="36" spans="2:5" x14ac:dyDescent="0.2">
      <c r="C36" s="138"/>
      <c r="D36" s="60"/>
      <c r="E36" s="60"/>
    </row>
    <row r="37" spans="2:5" x14ac:dyDescent="0.2">
      <c r="D37" s="60"/>
      <c r="E37" s="60"/>
    </row>
    <row r="38" spans="2:5" x14ac:dyDescent="0.2">
      <c r="D38" s="60"/>
      <c r="E38" s="60"/>
    </row>
    <row r="39" spans="2:5" x14ac:dyDescent="0.2">
      <c r="D39" s="60"/>
      <c r="E39" s="60"/>
    </row>
    <row r="40" spans="2:5" x14ac:dyDescent="0.2">
      <c r="D40" s="60"/>
      <c r="E40" s="60"/>
    </row>
    <row r="41" spans="2:5" x14ac:dyDescent="0.2">
      <c r="D41" s="60"/>
      <c r="E41" s="60"/>
    </row>
    <row r="42" spans="2:5" x14ac:dyDescent="0.2">
      <c r="D42" s="60"/>
      <c r="E42" s="60"/>
    </row>
    <row r="43" spans="2:5" x14ac:dyDescent="0.2">
      <c r="D43" s="60"/>
      <c r="E43" s="60"/>
    </row>
    <row r="44" spans="2:5" x14ac:dyDescent="0.2">
      <c r="D44" s="60"/>
      <c r="E44" s="60"/>
    </row>
    <row r="45" spans="2:5" x14ac:dyDescent="0.2">
      <c r="D45" s="60"/>
      <c r="E45" s="60"/>
    </row>
    <row r="46" spans="2:5" x14ac:dyDescent="0.2">
      <c r="D46" s="60"/>
      <c r="E46" s="60"/>
    </row>
    <row r="47" spans="2:5" x14ac:dyDescent="0.2">
      <c r="D47" s="60"/>
      <c r="E47" s="60"/>
    </row>
    <row r="48" spans="2:5" x14ac:dyDescent="0.2">
      <c r="D48" s="60"/>
      <c r="E48" s="60"/>
    </row>
    <row r="49" spans="4:5" x14ac:dyDescent="0.2">
      <c r="D49" s="60"/>
      <c r="E49" s="60"/>
    </row>
    <row r="50" spans="4:5" x14ac:dyDescent="0.2">
      <c r="D50" s="60"/>
      <c r="E50" s="60"/>
    </row>
    <row r="51" spans="4:5" x14ac:dyDescent="0.2">
      <c r="D51" s="60"/>
      <c r="E51" s="60"/>
    </row>
    <row r="52" spans="4:5" x14ac:dyDescent="0.2">
      <c r="D52" s="60"/>
      <c r="E52" s="60"/>
    </row>
    <row r="53" spans="4:5" x14ac:dyDescent="0.2">
      <c r="D53" s="60"/>
      <c r="E53" s="60"/>
    </row>
    <row r="54" spans="4:5" x14ac:dyDescent="0.2">
      <c r="D54" s="60"/>
      <c r="E54" s="60"/>
    </row>
    <row r="55" spans="4:5" x14ac:dyDescent="0.2">
      <c r="D55" s="60"/>
      <c r="E55" s="60"/>
    </row>
    <row r="56" spans="4:5" x14ac:dyDescent="0.2">
      <c r="D56" s="60"/>
      <c r="E56" s="60"/>
    </row>
    <row r="57" spans="4:5" x14ac:dyDescent="0.2">
      <c r="D57" s="60"/>
      <c r="E57" s="60"/>
    </row>
    <row r="58" spans="4:5" x14ac:dyDescent="0.2">
      <c r="D58" s="60"/>
      <c r="E58" s="60"/>
    </row>
    <row r="59" spans="4:5" x14ac:dyDescent="0.2">
      <c r="D59" s="60"/>
      <c r="E59" s="60"/>
    </row>
    <row r="60" spans="4:5" x14ac:dyDescent="0.2">
      <c r="D60" s="60"/>
      <c r="E60" s="60"/>
    </row>
    <row r="61" spans="4:5" x14ac:dyDescent="0.2">
      <c r="D61" s="60"/>
      <c r="E61" s="60"/>
    </row>
    <row r="62" spans="4:5" x14ac:dyDescent="0.2">
      <c r="D62" s="60"/>
      <c r="E62" s="60"/>
    </row>
    <row r="63" spans="4:5" x14ac:dyDescent="0.2">
      <c r="D63" s="60"/>
      <c r="E63" s="60"/>
    </row>
    <row r="64" spans="4:5" x14ac:dyDescent="0.2">
      <c r="D64" s="60"/>
      <c r="E64" s="60"/>
    </row>
    <row r="65" spans="4:5" x14ac:dyDescent="0.2">
      <c r="D65" s="60"/>
      <c r="E65" s="60"/>
    </row>
  </sheetData>
  <pageMargins left="0.7" right="0.7" top="0.75" bottom="0.75" header="0.3" footer="0.3"/>
  <pageSetup scale="46" orientation="portrait" r:id="rId1"/>
  <ignoredErrors>
    <ignoredError sqref="D13:F13 D18:F18 D23:F23 D8:F8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0C117-A62C-4ACE-AC62-4B851090B6EC}">
  <dimension ref="A1:M59"/>
  <sheetViews>
    <sheetView showGridLines="0" view="pageBreakPreview" zoomScaleNormal="100" zoomScaleSheetLayoutView="100" workbookViewId="0">
      <selection activeCell="G35" sqref="G35"/>
    </sheetView>
  </sheetViews>
  <sheetFormatPr defaultColWidth="9.140625" defaultRowHeight="14.25" x14ac:dyDescent="0.2"/>
  <cols>
    <col min="1" max="1" width="9.140625" style="8"/>
    <col min="2" max="2" width="4.5703125" style="8" customWidth="1"/>
    <col min="3" max="3" width="45.7109375" style="8" customWidth="1"/>
    <col min="4" max="8" width="15.7109375" style="8" customWidth="1"/>
    <col min="9" max="9" width="2.28515625" style="8" customWidth="1"/>
    <col min="10" max="10" width="4.28515625" style="8" customWidth="1"/>
    <col min="11" max="12" width="9.140625" style="8"/>
    <col min="13" max="13" width="9.140625" style="8" customWidth="1"/>
    <col min="14" max="16384" width="9.140625" style="8"/>
  </cols>
  <sheetData>
    <row r="1" spans="1:9" ht="20.25" x14ac:dyDescent="0.3">
      <c r="A1" s="56"/>
      <c r="B1" s="20" t="s">
        <v>132</v>
      </c>
      <c r="D1" s="57"/>
    </row>
    <row r="2" spans="1:9" ht="16.149999999999999" customHeight="1" x14ac:dyDescent="0.25">
      <c r="B2" s="58" t="s">
        <v>1</v>
      </c>
      <c r="D2" s="31"/>
    </row>
    <row r="3" spans="1:9" ht="15" x14ac:dyDescent="0.25">
      <c r="B3" s="55"/>
      <c r="D3" s="31"/>
    </row>
    <row r="4" spans="1:9" x14ac:dyDescent="0.2">
      <c r="B4" s="2"/>
      <c r="C4" s="3"/>
      <c r="D4" s="5"/>
      <c r="E4" s="5"/>
      <c r="F4" s="5"/>
      <c r="G4" s="5"/>
      <c r="H4" s="5"/>
      <c r="I4" s="6"/>
    </row>
    <row r="5" spans="1:9" x14ac:dyDescent="0.2">
      <c r="B5" s="7"/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9"/>
    </row>
    <row r="6" spans="1:9" ht="43.9" customHeight="1" x14ac:dyDescent="0.2">
      <c r="B6" s="10"/>
      <c r="C6" s="11" t="s">
        <v>115</v>
      </c>
      <c r="D6" s="151" t="s">
        <v>90</v>
      </c>
      <c r="E6" s="151" t="s">
        <v>91</v>
      </c>
      <c r="F6" s="151" t="s">
        <v>92</v>
      </c>
      <c r="G6" s="151" t="s">
        <v>21</v>
      </c>
      <c r="H6" s="151" t="s">
        <v>116</v>
      </c>
      <c r="I6" s="9"/>
    </row>
    <row r="7" spans="1:9" ht="15" x14ac:dyDescent="0.25">
      <c r="B7" s="10">
        <v>1</v>
      </c>
      <c r="C7" s="130" t="s">
        <v>133</v>
      </c>
      <c r="D7" s="165">
        <f>SUM(D8:D10)</f>
        <v>92.841561150000004</v>
      </c>
      <c r="E7" s="165">
        <f t="shared" ref="E7:F7" si="0">SUM(E8:E10)</f>
        <v>17.629073177922812</v>
      </c>
      <c r="F7" s="165">
        <f t="shared" si="0"/>
        <v>19.701157150000014</v>
      </c>
      <c r="G7" s="165">
        <f>E7-F7</f>
        <v>-2.072083972077202</v>
      </c>
      <c r="H7" s="141"/>
      <c r="I7" s="9"/>
    </row>
    <row r="8" spans="1:9" x14ac:dyDescent="0.2">
      <c r="B8" s="10">
        <v>2</v>
      </c>
      <c r="C8" s="202" t="s">
        <v>118</v>
      </c>
      <c r="D8" s="190">
        <v>89</v>
      </c>
      <c r="E8" s="190">
        <v>16.668682890422811</v>
      </c>
      <c r="F8" s="190">
        <v>19.718386810000016</v>
      </c>
      <c r="G8" s="190"/>
      <c r="H8" s="203"/>
      <c r="I8" s="9"/>
    </row>
    <row r="9" spans="1:9" x14ac:dyDescent="0.2">
      <c r="B9" s="10">
        <v>3</v>
      </c>
      <c r="C9" s="133" t="s">
        <v>119</v>
      </c>
      <c r="D9" s="134">
        <v>3.8415611499999978</v>
      </c>
      <c r="E9" s="134">
        <v>0.96039028749999944</v>
      </c>
      <c r="F9" s="134">
        <v>-1.7229659999999997E-2</v>
      </c>
      <c r="G9" s="134"/>
      <c r="H9" s="135"/>
      <c r="I9" s="9"/>
    </row>
    <row r="10" spans="1:9" x14ac:dyDescent="0.2">
      <c r="B10" s="10">
        <v>4</v>
      </c>
      <c r="C10" s="202" t="s">
        <v>120</v>
      </c>
      <c r="D10" s="190">
        <v>0</v>
      </c>
      <c r="E10" s="190">
        <v>0</v>
      </c>
      <c r="F10" s="190">
        <v>0</v>
      </c>
      <c r="G10" s="190"/>
      <c r="H10" s="203"/>
      <c r="I10" s="9"/>
    </row>
    <row r="11" spans="1:9" x14ac:dyDescent="0.2">
      <c r="B11" s="10">
        <v>5</v>
      </c>
      <c r="C11" s="133" t="s">
        <v>121</v>
      </c>
      <c r="D11" s="136">
        <v>46.676057818399997</v>
      </c>
      <c r="E11" s="136">
        <v>8.1801109188000005</v>
      </c>
      <c r="F11" s="136">
        <v>0</v>
      </c>
      <c r="G11" s="134"/>
      <c r="H11" s="135"/>
      <c r="I11" s="9"/>
    </row>
    <row r="12" spans="1:9" ht="15" x14ac:dyDescent="0.25">
      <c r="B12" s="10">
        <v>6</v>
      </c>
      <c r="C12" s="130" t="s">
        <v>134</v>
      </c>
      <c r="D12" s="165">
        <f>SUM(D13:D15)</f>
        <v>50.308985000000007</v>
      </c>
      <c r="E12" s="165">
        <f t="shared" ref="E12:F12" si="1">SUM(E13:E15)</f>
        <v>12.879209007926523</v>
      </c>
      <c r="F12" s="182">
        <f t="shared" si="1"/>
        <v>9.9150038099999769</v>
      </c>
      <c r="G12" s="165">
        <f>E12-F12</f>
        <v>2.964205197926546</v>
      </c>
      <c r="H12" s="141"/>
      <c r="I12" s="9"/>
    </row>
    <row r="13" spans="1:9" x14ac:dyDescent="0.2">
      <c r="B13" s="10">
        <v>7</v>
      </c>
      <c r="C13" s="202" t="s">
        <v>118</v>
      </c>
      <c r="D13" s="190">
        <v>25.846871999999998</v>
      </c>
      <c r="E13" s="190">
        <v>6.7636807579265215</v>
      </c>
      <c r="F13" s="190">
        <v>4.9109608700000011</v>
      </c>
      <c r="G13" s="190"/>
      <c r="H13" s="203"/>
      <c r="I13" s="9"/>
    </row>
    <row r="14" spans="1:9" x14ac:dyDescent="0.2">
      <c r="B14" s="10">
        <v>8</v>
      </c>
      <c r="C14" s="133" t="s">
        <v>119</v>
      </c>
      <c r="D14" s="134">
        <v>24.462113000000006</v>
      </c>
      <c r="E14" s="134">
        <v>6.1155282500000014</v>
      </c>
      <c r="F14" s="134">
        <v>5.0019848799999762</v>
      </c>
      <c r="G14" s="134"/>
      <c r="H14" s="135"/>
      <c r="I14" s="9"/>
    </row>
    <row r="15" spans="1:9" x14ac:dyDescent="0.2">
      <c r="B15" s="10">
        <v>9</v>
      </c>
      <c r="C15" s="202" t="s">
        <v>120</v>
      </c>
      <c r="D15" s="190">
        <v>0</v>
      </c>
      <c r="E15" s="190">
        <v>0</v>
      </c>
      <c r="F15" s="190">
        <v>2.0580600000000004E-3</v>
      </c>
      <c r="G15" s="190"/>
      <c r="H15" s="203"/>
      <c r="I15" s="9"/>
    </row>
    <row r="16" spans="1:9" x14ac:dyDescent="0.2">
      <c r="B16" s="10">
        <v>10</v>
      </c>
      <c r="C16" s="133" t="s">
        <v>121</v>
      </c>
      <c r="D16" s="136">
        <v>0</v>
      </c>
      <c r="E16" s="136">
        <v>0</v>
      </c>
      <c r="F16" s="136">
        <v>0</v>
      </c>
      <c r="G16" s="134"/>
      <c r="H16" s="135"/>
      <c r="I16" s="9"/>
    </row>
    <row r="17" spans="2:13" ht="15" x14ac:dyDescent="0.25">
      <c r="B17" s="10">
        <v>16</v>
      </c>
      <c r="C17" s="130" t="s">
        <v>123</v>
      </c>
      <c r="D17" s="165">
        <f>SUM(D18:D20)</f>
        <v>4.7054833699999996</v>
      </c>
      <c r="E17" s="165">
        <f t="shared" ref="E17:F17" si="2">SUM(E18:E20)</f>
        <v>1.2528208425</v>
      </c>
      <c r="F17" s="165">
        <f t="shared" si="2"/>
        <v>1.8519995900000015</v>
      </c>
      <c r="G17" s="165">
        <f>E17-F17</f>
        <v>-0.59917874750000144</v>
      </c>
      <c r="H17" s="141"/>
      <c r="I17" s="132"/>
      <c r="M17" s="129"/>
    </row>
    <row r="18" spans="2:13" x14ac:dyDescent="0.2">
      <c r="B18" s="10">
        <v>17</v>
      </c>
      <c r="C18" s="202" t="s">
        <v>118</v>
      </c>
      <c r="D18" s="190">
        <v>4.1134000000000004</v>
      </c>
      <c r="E18" s="190">
        <v>1.1048</v>
      </c>
      <c r="F18" s="190">
        <v>1.8495155900000015</v>
      </c>
      <c r="G18" s="190"/>
      <c r="H18" s="203"/>
      <c r="I18" s="9"/>
    </row>
    <row r="19" spans="2:13" x14ac:dyDescent="0.2">
      <c r="B19" s="10">
        <v>18</v>
      </c>
      <c r="C19" s="133" t="s">
        <v>119</v>
      </c>
      <c r="D19" s="134">
        <v>0.19208336999999995</v>
      </c>
      <c r="E19" s="134">
        <v>4.8020842499999987E-2</v>
      </c>
      <c r="F19" s="134">
        <v>2.4840000000000001E-3</v>
      </c>
      <c r="G19" s="134"/>
      <c r="H19" s="135"/>
      <c r="I19" s="9"/>
    </row>
    <row r="20" spans="2:13" x14ac:dyDescent="0.2">
      <c r="B20" s="10">
        <v>19</v>
      </c>
      <c r="C20" s="202" t="s">
        <v>120</v>
      </c>
      <c r="D20" s="190">
        <v>0.3999999999999998</v>
      </c>
      <c r="E20" s="190">
        <v>9.9999999999999992E-2</v>
      </c>
      <c r="F20" s="190">
        <v>0</v>
      </c>
      <c r="G20" s="190"/>
      <c r="H20" s="203"/>
      <c r="I20" s="9"/>
    </row>
    <row r="21" spans="2:13" x14ac:dyDescent="0.2">
      <c r="B21" s="10">
        <v>20</v>
      </c>
      <c r="C21" s="133" t="s">
        <v>121</v>
      </c>
      <c r="D21" s="136">
        <v>4.1056600000000003</v>
      </c>
      <c r="E21" s="136">
        <v>1.0952200000000001</v>
      </c>
      <c r="F21" s="136">
        <v>0</v>
      </c>
      <c r="G21" s="134"/>
      <c r="H21" s="135"/>
      <c r="I21" s="9"/>
    </row>
    <row r="22" spans="2:13" ht="15.75" thickBot="1" x14ac:dyDescent="0.3">
      <c r="B22" s="10">
        <v>21</v>
      </c>
      <c r="C22" s="13" t="s">
        <v>101</v>
      </c>
      <c r="D22" s="127">
        <f>D7+D12+D17</f>
        <v>147.85602952000002</v>
      </c>
      <c r="E22" s="127">
        <f>E7+E12+E17</f>
        <v>31.761103028349336</v>
      </c>
      <c r="F22" s="127">
        <f>F7+F12+F17</f>
        <v>31.468160549999993</v>
      </c>
      <c r="G22" s="127">
        <f>G7+G12+G17</f>
        <v>0.29294247834934262</v>
      </c>
      <c r="H22" s="15">
        <f>G22/E22</f>
        <v>9.223309344384794E-3</v>
      </c>
      <c r="I22" s="9"/>
    </row>
    <row r="23" spans="2:13" ht="15" thickTop="1" x14ac:dyDescent="0.2">
      <c r="B23" s="7"/>
      <c r="D23" s="16"/>
      <c r="I23" s="9"/>
    </row>
    <row r="24" spans="2:13" x14ac:dyDescent="0.2">
      <c r="B24" s="17"/>
      <c r="C24" s="18"/>
      <c r="D24" s="18"/>
      <c r="E24" s="18"/>
      <c r="F24" s="18"/>
      <c r="G24" s="18"/>
      <c r="H24" s="18"/>
      <c r="I24" s="19"/>
    </row>
    <row r="26" spans="2:13" x14ac:dyDescent="0.2">
      <c r="B26" s="72" t="s">
        <v>12</v>
      </c>
      <c r="C26" s="73"/>
      <c r="D26" s="60"/>
    </row>
    <row r="27" spans="2:13" x14ac:dyDescent="0.2">
      <c r="B27" s="146">
        <v>3</v>
      </c>
      <c r="C27" s="138" t="s">
        <v>15</v>
      </c>
      <c r="D27" s="60"/>
    </row>
    <row r="28" spans="2:13" x14ac:dyDescent="0.2">
      <c r="B28" s="146"/>
      <c r="C28" s="138"/>
      <c r="D28" s="60"/>
      <c r="F28" s="129"/>
    </row>
    <row r="29" spans="2:13" x14ac:dyDescent="0.2">
      <c r="B29" s="146"/>
      <c r="C29" s="138"/>
      <c r="D29" s="60"/>
    </row>
    <row r="30" spans="2:13" x14ac:dyDescent="0.2">
      <c r="D30" s="60"/>
    </row>
    <row r="31" spans="2:13" x14ac:dyDescent="0.2">
      <c r="D31" s="60"/>
    </row>
    <row r="32" spans="2:13" x14ac:dyDescent="0.2">
      <c r="D32" s="60"/>
    </row>
    <row r="33" spans="4:4" x14ac:dyDescent="0.2">
      <c r="D33" s="60"/>
    </row>
    <row r="34" spans="4:4" x14ac:dyDescent="0.2">
      <c r="D34" s="60"/>
    </row>
    <row r="35" spans="4:4" x14ac:dyDescent="0.2">
      <c r="D35" s="60"/>
    </row>
    <row r="36" spans="4:4" x14ac:dyDescent="0.2">
      <c r="D36" s="60"/>
    </row>
    <row r="37" spans="4:4" x14ac:dyDescent="0.2">
      <c r="D37" s="60"/>
    </row>
    <row r="38" spans="4:4" x14ac:dyDescent="0.2">
      <c r="D38" s="60"/>
    </row>
    <row r="39" spans="4:4" x14ac:dyDescent="0.2">
      <c r="D39" s="60"/>
    </row>
    <row r="40" spans="4:4" x14ac:dyDescent="0.2">
      <c r="D40" s="60"/>
    </row>
    <row r="41" spans="4:4" x14ac:dyDescent="0.2">
      <c r="D41" s="60"/>
    </row>
    <row r="42" spans="4:4" x14ac:dyDescent="0.2">
      <c r="D42" s="60"/>
    </row>
    <row r="43" spans="4:4" x14ac:dyDescent="0.2">
      <c r="D43" s="60"/>
    </row>
    <row r="44" spans="4:4" x14ac:dyDescent="0.2">
      <c r="D44" s="60"/>
    </row>
    <row r="45" spans="4:4" x14ac:dyDescent="0.2">
      <c r="D45" s="60"/>
    </row>
    <row r="46" spans="4:4" x14ac:dyDescent="0.2">
      <c r="D46" s="60"/>
    </row>
    <row r="47" spans="4:4" x14ac:dyDescent="0.2">
      <c r="D47" s="60"/>
    </row>
    <row r="48" spans="4:4" x14ac:dyDescent="0.2">
      <c r="D48" s="60"/>
    </row>
    <row r="49" spans="4:4" x14ac:dyDescent="0.2">
      <c r="D49" s="60"/>
    </row>
    <row r="50" spans="4:4" x14ac:dyDescent="0.2">
      <c r="D50" s="60"/>
    </row>
    <row r="51" spans="4:4" x14ac:dyDescent="0.2">
      <c r="D51" s="60"/>
    </row>
    <row r="52" spans="4:4" x14ac:dyDescent="0.2">
      <c r="D52" s="60"/>
    </row>
    <row r="53" spans="4:4" x14ac:dyDescent="0.2">
      <c r="D53" s="60"/>
    </row>
    <row r="54" spans="4:4" x14ac:dyDescent="0.2">
      <c r="D54" s="60"/>
    </row>
    <row r="55" spans="4:4" x14ac:dyDescent="0.2">
      <c r="D55" s="60"/>
    </row>
    <row r="56" spans="4:4" x14ac:dyDescent="0.2">
      <c r="D56" s="60"/>
    </row>
    <row r="57" spans="4:4" x14ac:dyDescent="0.2">
      <c r="D57" s="60"/>
    </row>
    <row r="58" spans="4:4" x14ac:dyDescent="0.2">
      <c r="D58" s="60"/>
    </row>
    <row r="59" spans="4:4" x14ac:dyDescent="0.2">
      <c r="D59" s="60"/>
    </row>
  </sheetData>
  <pageMargins left="0.7" right="0.7" top="0.75" bottom="0.75" header="0.3" footer="0.3"/>
  <pageSetup scale="46" orientation="portrait" r:id="rId1"/>
  <ignoredErrors>
    <ignoredError sqref="D7:F7 D12:F12 D17:F17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D4027-A811-40F0-9BBE-22DFC8F47813}">
  <dimension ref="A1:I64"/>
  <sheetViews>
    <sheetView showGridLines="0" view="pageBreakPreview" zoomScaleNormal="100" zoomScaleSheetLayoutView="100" workbookViewId="0"/>
  </sheetViews>
  <sheetFormatPr defaultColWidth="9.140625" defaultRowHeight="14.25" x14ac:dyDescent="0.2"/>
  <cols>
    <col min="1" max="1" width="9.140625" style="8" customWidth="1"/>
    <col min="2" max="2" width="4.5703125" style="8" customWidth="1"/>
    <col min="3" max="3" width="55.7109375" style="8" customWidth="1"/>
    <col min="4" max="8" width="15.7109375" style="8" customWidth="1"/>
    <col min="9" max="9" width="2.28515625" style="8" customWidth="1"/>
    <col min="10" max="10" width="4.28515625" style="8" customWidth="1"/>
    <col min="11" max="16384" width="9.140625" style="8"/>
  </cols>
  <sheetData>
    <row r="1" spans="1:9" ht="20.25" x14ac:dyDescent="0.3">
      <c r="A1" s="56"/>
      <c r="B1" s="20" t="s">
        <v>135</v>
      </c>
      <c r="D1" s="57"/>
    </row>
    <row r="2" spans="1:9" ht="16.149999999999999" customHeight="1" x14ac:dyDescent="0.25">
      <c r="B2" s="58" t="s">
        <v>1</v>
      </c>
      <c r="D2" s="31"/>
    </row>
    <row r="3" spans="1:9" ht="15" x14ac:dyDescent="0.25">
      <c r="B3" s="55"/>
      <c r="D3" s="31"/>
    </row>
    <row r="4" spans="1:9" x14ac:dyDescent="0.2">
      <c r="B4" s="2"/>
      <c r="C4" s="3"/>
      <c r="D4" s="5"/>
      <c r="E4" s="5"/>
      <c r="F4" s="5"/>
      <c r="G4" s="5"/>
      <c r="H4" s="5"/>
      <c r="I4" s="6"/>
    </row>
    <row r="5" spans="1:9" x14ac:dyDescent="0.2">
      <c r="B5" s="7"/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9"/>
    </row>
    <row r="6" spans="1:9" ht="43.9" customHeight="1" x14ac:dyDescent="0.2">
      <c r="B6" s="10"/>
      <c r="C6" s="11" t="s">
        <v>115</v>
      </c>
      <c r="D6" s="151" t="s">
        <v>90</v>
      </c>
      <c r="E6" s="151" t="s">
        <v>91</v>
      </c>
      <c r="F6" s="151" t="s">
        <v>92</v>
      </c>
      <c r="G6" s="151" t="s">
        <v>21</v>
      </c>
      <c r="H6" s="151" t="s">
        <v>116</v>
      </c>
      <c r="I6" s="9"/>
    </row>
    <row r="7" spans="1:9" ht="15" x14ac:dyDescent="0.25">
      <c r="B7" s="10">
        <v>1</v>
      </c>
      <c r="C7" s="130" t="s">
        <v>136</v>
      </c>
      <c r="D7" s="165">
        <f>SUM(D8:D10)</f>
        <v>14.98966804</v>
      </c>
      <c r="E7" s="165">
        <f t="shared" ref="E7:F7" si="0">SUM(E8:E10)</f>
        <v>3.7474170099999999</v>
      </c>
      <c r="F7" s="165">
        <f t="shared" si="0"/>
        <v>0.16856470999999995</v>
      </c>
      <c r="G7" s="165">
        <f>E7-F7</f>
        <v>3.5788522999999999</v>
      </c>
      <c r="H7" s="141"/>
      <c r="I7" s="9"/>
    </row>
    <row r="8" spans="1:9" x14ac:dyDescent="0.2">
      <c r="B8" s="10">
        <v>2</v>
      </c>
      <c r="C8" s="202" t="s">
        <v>118</v>
      </c>
      <c r="D8" s="190">
        <v>11.009848</v>
      </c>
      <c r="E8" s="190">
        <v>2.752462</v>
      </c>
      <c r="F8" s="190">
        <v>1.0442729999999997E-2</v>
      </c>
      <c r="G8" s="190"/>
      <c r="H8" s="203"/>
      <c r="I8" s="9"/>
    </row>
    <row r="9" spans="1:9" x14ac:dyDescent="0.2">
      <c r="B9" s="10">
        <v>3</v>
      </c>
      <c r="C9" s="133" t="s">
        <v>119</v>
      </c>
      <c r="D9" s="134">
        <v>3.0000000400000002</v>
      </c>
      <c r="E9" s="134">
        <v>0.75000001000000005</v>
      </c>
      <c r="F9" s="134">
        <v>0.10419726999999994</v>
      </c>
      <c r="G9" s="134"/>
      <c r="H9" s="135"/>
      <c r="I9" s="9"/>
    </row>
    <row r="10" spans="1:9" x14ac:dyDescent="0.2">
      <c r="B10" s="10">
        <v>4</v>
      </c>
      <c r="C10" s="202" t="s">
        <v>120</v>
      </c>
      <c r="D10" s="190">
        <v>0.97982000000000002</v>
      </c>
      <c r="E10" s="190">
        <v>0.24495500000000001</v>
      </c>
      <c r="F10" s="190">
        <v>5.3924710000000008E-2</v>
      </c>
      <c r="G10" s="190"/>
      <c r="H10" s="203"/>
      <c r="I10" s="9"/>
    </row>
    <row r="11" spans="1:9" x14ac:dyDescent="0.2">
      <c r="B11" s="10">
        <v>5</v>
      </c>
      <c r="C11" s="133" t="s">
        <v>121</v>
      </c>
      <c r="D11" s="136">
        <v>14.47506368</v>
      </c>
      <c r="E11" s="136">
        <v>3.61876592</v>
      </c>
      <c r="F11" s="136">
        <v>0</v>
      </c>
      <c r="G11" s="134"/>
      <c r="H11" s="135"/>
      <c r="I11" s="9"/>
    </row>
    <row r="12" spans="1:9" ht="15" x14ac:dyDescent="0.25">
      <c r="B12" s="10">
        <v>6</v>
      </c>
      <c r="C12" s="130" t="s">
        <v>137</v>
      </c>
      <c r="D12" s="165">
        <f>SUM(D13:D15)</f>
        <v>12.645805880000001</v>
      </c>
      <c r="E12" s="165">
        <f t="shared" ref="E12:F12" si="1">SUM(E13:E15)</f>
        <v>3.9321772050000003</v>
      </c>
      <c r="F12" s="165">
        <f t="shared" si="1"/>
        <v>2.621426530000103</v>
      </c>
      <c r="G12" s="165">
        <f>E12-F12</f>
        <v>1.3107506749998974</v>
      </c>
      <c r="H12" s="141"/>
      <c r="I12" s="9"/>
    </row>
    <row r="13" spans="1:9" x14ac:dyDescent="0.2">
      <c r="B13" s="10">
        <v>7</v>
      </c>
      <c r="C13" s="202" t="s">
        <v>118</v>
      </c>
      <c r="D13" s="190">
        <v>12.165805880000001</v>
      </c>
      <c r="E13" s="190">
        <v>3.8121772050000002</v>
      </c>
      <c r="F13" s="190">
        <v>2.5927904800001031</v>
      </c>
      <c r="G13" s="190"/>
      <c r="H13" s="203"/>
      <c r="I13" s="9"/>
    </row>
    <row r="14" spans="1:9" x14ac:dyDescent="0.2">
      <c r="B14" s="10">
        <v>8</v>
      </c>
      <c r="C14" s="133" t="s">
        <v>119</v>
      </c>
      <c r="D14" s="134">
        <v>0</v>
      </c>
      <c r="E14" s="134">
        <v>0</v>
      </c>
      <c r="F14" s="134">
        <v>2.8636049999999996E-2</v>
      </c>
      <c r="G14" s="134"/>
      <c r="H14" s="135"/>
      <c r="I14" s="9"/>
    </row>
    <row r="15" spans="1:9" x14ac:dyDescent="0.2">
      <c r="B15" s="10">
        <v>9</v>
      </c>
      <c r="C15" s="202" t="s">
        <v>120</v>
      </c>
      <c r="D15" s="190">
        <v>0.48</v>
      </c>
      <c r="E15" s="190">
        <v>0.12</v>
      </c>
      <c r="F15" s="190">
        <v>0</v>
      </c>
      <c r="G15" s="190"/>
      <c r="H15" s="203"/>
      <c r="I15" s="9"/>
    </row>
    <row r="16" spans="1:9" x14ac:dyDescent="0.2">
      <c r="B16" s="10">
        <v>10</v>
      </c>
      <c r="C16" s="133" t="s">
        <v>121</v>
      </c>
      <c r="D16" s="136">
        <v>8.8950801450000014</v>
      </c>
      <c r="E16" s="136">
        <v>3.8121772050000002</v>
      </c>
      <c r="F16" s="136">
        <v>0</v>
      </c>
      <c r="G16" s="134"/>
      <c r="H16" s="135"/>
      <c r="I16" s="9"/>
    </row>
    <row r="17" spans="2:9" ht="15" x14ac:dyDescent="0.25">
      <c r="B17" s="10">
        <v>11</v>
      </c>
      <c r="C17" s="130" t="s">
        <v>138</v>
      </c>
      <c r="D17" s="165">
        <f>SUM(D18:D20)</f>
        <v>5.7229679999999998</v>
      </c>
      <c r="E17" s="165">
        <f>SUM(E18:E20)</f>
        <v>0.87602100000000005</v>
      </c>
      <c r="F17" s="165">
        <f t="shared" ref="F17" si="2">SUM(F18:F20)</f>
        <v>0.68861181000000027</v>
      </c>
      <c r="G17" s="165">
        <f>E17-F17</f>
        <v>0.18740918999999978</v>
      </c>
      <c r="H17" s="141"/>
      <c r="I17" s="9"/>
    </row>
    <row r="18" spans="2:9" x14ac:dyDescent="0.2">
      <c r="B18" s="10">
        <v>12</v>
      </c>
      <c r="C18" s="202" t="s">
        <v>118</v>
      </c>
      <c r="D18" s="190">
        <v>5.7229679999999998</v>
      </c>
      <c r="E18" s="190">
        <v>0.87602100000000005</v>
      </c>
      <c r="F18" s="190">
        <v>0.68861181000000027</v>
      </c>
      <c r="G18" s="190"/>
      <c r="H18" s="203"/>
      <c r="I18" s="9"/>
    </row>
    <row r="19" spans="2:9" x14ac:dyDescent="0.2">
      <c r="B19" s="10">
        <v>13</v>
      </c>
      <c r="C19" s="133" t="s">
        <v>119</v>
      </c>
      <c r="D19" s="134">
        <v>0</v>
      </c>
      <c r="E19" s="134">
        <v>0</v>
      </c>
      <c r="F19" s="134">
        <v>0</v>
      </c>
      <c r="G19" s="134"/>
      <c r="H19" s="135"/>
      <c r="I19" s="9"/>
    </row>
    <row r="20" spans="2:9" x14ac:dyDescent="0.2">
      <c r="B20" s="10">
        <v>14</v>
      </c>
      <c r="C20" s="202" t="s">
        <v>120</v>
      </c>
      <c r="D20" s="190">
        <v>0</v>
      </c>
      <c r="E20" s="190">
        <v>0</v>
      </c>
      <c r="F20" s="190">
        <v>0</v>
      </c>
      <c r="G20" s="190"/>
      <c r="H20" s="203"/>
      <c r="I20" s="9"/>
    </row>
    <row r="21" spans="2:9" x14ac:dyDescent="0.2">
      <c r="B21" s="10">
        <v>15</v>
      </c>
      <c r="C21" s="133" t="s">
        <v>121</v>
      </c>
      <c r="D21" s="136">
        <v>4.5783744000000004</v>
      </c>
      <c r="E21" s="136">
        <v>0.70081680000000002</v>
      </c>
      <c r="F21" s="136">
        <v>0</v>
      </c>
      <c r="G21" s="134"/>
      <c r="H21" s="135"/>
      <c r="I21" s="9"/>
    </row>
    <row r="22" spans="2:9" ht="15" x14ac:dyDescent="0.25">
      <c r="B22" s="10">
        <v>16</v>
      </c>
      <c r="C22" s="130" t="s">
        <v>123</v>
      </c>
      <c r="D22" s="165">
        <f>SUM(D23:D25)</f>
        <v>0.62177110999999996</v>
      </c>
      <c r="E22" s="165">
        <f>SUM(E23:E25)</f>
        <v>0.15544277750000002</v>
      </c>
      <c r="F22" s="165">
        <f>SUM(F23:F25)</f>
        <v>2.3580000000000012E-3</v>
      </c>
      <c r="G22" s="165">
        <f>E22-F22</f>
        <v>0.15308477750000002</v>
      </c>
      <c r="H22" s="141"/>
      <c r="I22" s="9"/>
    </row>
    <row r="23" spans="2:9" x14ac:dyDescent="0.2">
      <c r="B23" s="10">
        <v>17</v>
      </c>
      <c r="C23" s="202" t="s">
        <v>118</v>
      </c>
      <c r="D23" s="190">
        <v>2.4E-2</v>
      </c>
      <c r="E23" s="190">
        <v>6.0000000000000001E-3</v>
      </c>
      <c r="F23" s="190">
        <v>0</v>
      </c>
      <c r="G23" s="190"/>
      <c r="H23" s="203"/>
      <c r="I23" s="9"/>
    </row>
    <row r="24" spans="2:9" x14ac:dyDescent="0.2">
      <c r="B24" s="10">
        <v>18</v>
      </c>
      <c r="C24" s="133" t="s">
        <v>119</v>
      </c>
      <c r="D24" s="16">
        <v>0.59777110999999994</v>
      </c>
      <c r="E24" s="16">
        <v>0.14944277750000001</v>
      </c>
      <c r="F24" s="16">
        <v>2.3580000000000012E-3</v>
      </c>
      <c r="G24" s="134"/>
      <c r="H24" s="135"/>
      <c r="I24" s="9"/>
    </row>
    <row r="25" spans="2:9" x14ac:dyDescent="0.2">
      <c r="B25" s="10">
        <v>19</v>
      </c>
      <c r="C25" s="202" t="s">
        <v>120</v>
      </c>
      <c r="D25" s="190">
        <v>0</v>
      </c>
      <c r="E25" s="190">
        <v>0</v>
      </c>
      <c r="F25" s="190">
        <v>0</v>
      </c>
      <c r="G25" s="190"/>
      <c r="H25" s="203"/>
      <c r="I25" s="9"/>
    </row>
    <row r="26" spans="2:9" x14ac:dyDescent="0.2">
      <c r="B26" s="10">
        <v>20</v>
      </c>
      <c r="C26" s="133" t="s">
        <v>121</v>
      </c>
      <c r="D26" s="221">
        <v>0</v>
      </c>
      <c r="E26" s="221">
        <v>0</v>
      </c>
      <c r="F26" s="221">
        <v>0</v>
      </c>
      <c r="G26" s="134"/>
      <c r="H26" s="135"/>
      <c r="I26" s="9"/>
    </row>
    <row r="27" spans="2:9" ht="15.75" thickBot="1" x14ac:dyDescent="0.3">
      <c r="B27" s="10">
        <v>21</v>
      </c>
      <c r="C27" s="13" t="s">
        <v>101</v>
      </c>
      <c r="D27" s="127">
        <f>D7+D12+D17+D22</f>
        <v>33.980213030000002</v>
      </c>
      <c r="E27" s="127">
        <f>E7+E12+E17+E22</f>
        <v>8.7110579924999989</v>
      </c>
      <c r="F27" s="127">
        <f>F7+F12+F17+F22</f>
        <v>3.4809610500001034</v>
      </c>
      <c r="G27" s="127">
        <f>G7+G12+G17+G22</f>
        <v>5.2300969424998973</v>
      </c>
      <c r="H27" s="15">
        <f>G27/E27</f>
        <v>0.60039744276790241</v>
      </c>
      <c r="I27" s="9"/>
    </row>
    <row r="28" spans="2:9" ht="15" thickTop="1" x14ac:dyDescent="0.2">
      <c r="B28" s="7"/>
      <c r="D28" s="16"/>
      <c r="I28" s="9"/>
    </row>
    <row r="29" spans="2:9" x14ac:dyDescent="0.2">
      <c r="B29" s="17"/>
      <c r="C29" s="18"/>
      <c r="D29" s="18"/>
      <c r="E29" s="18"/>
      <c r="F29" s="18"/>
      <c r="G29" s="18"/>
      <c r="H29" s="18"/>
      <c r="I29" s="19"/>
    </row>
    <row r="31" spans="2:9" x14ac:dyDescent="0.2">
      <c r="B31" s="72" t="s">
        <v>12</v>
      </c>
      <c r="C31" s="73"/>
      <c r="D31" s="60"/>
    </row>
    <row r="32" spans="2:9" x14ac:dyDescent="0.2">
      <c r="B32" s="146">
        <v>3</v>
      </c>
      <c r="C32" s="138" t="s">
        <v>15</v>
      </c>
      <c r="D32" s="60"/>
    </row>
    <row r="33" spans="2:4" x14ac:dyDescent="0.2">
      <c r="B33" s="146"/>
      <c r="C33" s="138"/>
      <c r="D33" s="60"/>
    </row>
    <row r="34" spans="2:4" x14ac:dyDescent="0.2">
      <c r="D34" s="60"/>
    </row>
    <row r="35" spans="2:4" x14ac:dyDescent="0.2">
      <c r="D35" s="60"/>
    </row>
    <row r="36" spans="2:4" x14ac:dyDescent="0.2">
      <c r="D36" s="60"/>
    </row>
    <row r="37" spans="2:4" x14ac:dyDescent="0.2">
      <c r="D37" s="60"/>
    </row>
    <row r="38" spans="2:4" x14ac:dyDescent="0.2">
      <c r="D38" s="60"/>
    </row>
    <row r="39" spans="2:4" x14ac:dyDescent="0.2">
      <c r="D39" s="60"/>
    </row>
    <row r="40" spans="2:4" x14ac:dyDescent="0.2">
      <c r="D40" s="60"/>
    </row>
    <row r="41" spans="2:4" x14ac:dyDescent="0.2">
      <c r="D41" s="60"/>
    </row>
    <row r="42" spans="2:4" x14ac:dyDescent="0.2">
      <c r="D42" s="60"/>
    </row>
    <row r="43" spans="2:4" x14ac:dyDescent="0.2">
      <c r="D43" s="60"/>
    </row>
    <row r="44" spans="2:4" x14ac:dyDescent="0.2">
      <c r="D44" s="60"/>
    </row>
    <row r="45" spans="2:4" x14ac:dyDescent="0.2">
      <c r="D45" s="60"/>
    </row>
    <row r="46" spans="2:4" x14ac:dyDescent="0.2">
      <c r="D46" s="60"/>
    </row>
    <row r="47" spans="2:4" x14ac:dyDescent="0.2">
      <c r="D47" s="60"/>
    </row>
    <row r="48" spans="2:4" x14ac:dyDescent="0.2">
      <c r="D48" s="60"/>
    </row>
    <row r="49" spans="4:4" x14ac:dyDescent="0.2">
      <c r="D49" s="60"/>
    </row>
    <row r="50" spans="4:4" x14ac:dyDescent="0.2">
      <c r="D50" s="60"/>
    </row>
    <row r="51" spans="4:4" x14ac:dyDescent="0.2">
      <c r="D51" s="60"/>
    </row>
    <row r="52" spans="4:4" x14ac:dyDescent="0.2">
      <c r="D52" s="60"/>
    </row>
    <row r="53" spans="4:4" x14ac:dyDescent="0.2">
      <c r="D53" s="60"/>
    </row>
    <row r="54" spans="4:4" x14ac:dyDescent="0.2">
      <c r="D54" s="60"/>
    </row>
    <row r="55" spans="4:4" x14ac:dyDescent="0.2">
      <c r="D55" s="60"/>
    </row>
    <row r="56" spans="4:4" x14ac:dyDescent="0.2">
      <c r="D56" s="60"/>
    </row>
    <row r="57" spans="4:4" x14ac:dyDescent="0.2">
      <c r="D57" s="60"/>
    </row>
    <row r="58" spans="4:4" x14ac:dyDescent="0.2">
      <c r="D58" s="60"/>
    </row>
    <row r="59" spans="4:4" x14ac:dyDescent="0.2">
      <c r="D59" s="60"/>
    </row>
    <row r="60" spans="4:4" x14ac:dyDescent="0.2">
      <c r="D60" s="60"/>
    </row>
    <row r="61" spans="4:4" x14ac:dyDescent="0.2">
      <c r="D61" s="60"/>
    </row>
    <row r="62" spans="4:4" x14ac:dyDescent="0.2">
      <c r="D62" s="60"/>
    </row>
    <row r="63" spans="4:4" x14ac:dyDescent="0.2">
      <c r="D63" s="60"/>
    </row>
    <row r="64" spans="4:4" x14ac:dyDescent="0.2">
      <c r="D64" s="60"/>
    </row>
  </sheetData>
  <pageMargins left="0.7" right="0.7" top="0.75" bottom="0.75" header="0.3" footer="0.3"/>
  <pageSetup scale="46" orientation="portrait" r:id="rId1"/>
  <ignoredErrors>
    <ignoredError sqref="D22:E22 D17:F17 D12:F12 D7:F7 F22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28A0C-4926-4A50-9E82-6D2348C815EC}">
  <dimension ref="A1:I69"/>
  <sheetViews>
    <sheetView showGridLines="0" view="pageBreakPreview" topLeftCell="A22" zoomScaleNormal="100" zoomScaleSheetLayoutView="100" workbookViewId="0">
      <selection activeCell="C36" sqref="C36"/>
    </sheetView>
  </sheetViews>
  <sheetFormatPr defaultColWidth="9.140625" defaultRowHeight="14.25" x14ac:dyDescent="0.2"/>
  <cols>
    <col min="1" max="1" width="9.140625" style="8"/>
    <col min="2" max="2" width="4.5703125" style="8" customWidth="1"/>
    <col min="3" max="3" width="55.7109375" style="8" customWidth="1"/>
    <col min="4" max="7" width="15.7109375" style="8" customWidth="1"/>
    <col min="8" max="8" width="15.28515625" style="8" customWidth="1"/>
    <col min="9" max="10" width="4.28515625" style="8" customWidth="1"/>
    <col min="11" max="16384" width="9.140625" style="8"/>
  </cols>
  <sheetData>
    <row r="1" spans="1:9" ht="20.25" x14ac:dyDescent="0.3">
      <c r="A1" s="56"/>
      <c r="B1" s="20" t="s">
        <v>139</v>
      </c>
      <c r="D1" s="57"/>
    </row>
    <row r="2" spans="1:9" ht="16.149999999999999" customHeight="1" x14ac:dyDescent="0.25">
      <c r="B2" s="58" t="s">
        <v>1</v>
      </c>
      <c r="D2" s="31"/>
    </row>
    <row r="3" spans="1:9" ht="15" x14ac:dyDescent="0.25">
      <c r="B3" s="55"/>
      <c r="D3" s="31"/>
    </row>
    <row r="4" spans="1:9" x14ac:dyDescent="0.2">
      <c r="B4" s="2"/>
      <c r="C4" s="3"/>
      <c r="D4" s="5"/>
      <c r="E4" s="5"/>
      <c r="F4" s="5"/>
      <c r="G4" s="5"/>
      <c r="H4" s="5"/>
      <c r="I4" s="6"/>
    </row>
    <row r="5" spans="1:9" x14ac:dyDescent="0.2">
      <c r="B5" s="7"/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9"/>
    </row>
    <row r="6" spans="1:9" ht="43.9" customHeight="1" x14ac:dyDescent="0.2">
      <c r="B6" s="10"/>
      <c r="C6" s="11" t="s">
        <v>115</v>
      </c>
      <c r="D6" s="151" t="s">
        <v>90</v>
      </c>
      <c r="E6" s="151" t="s">
        <v>91</v>
      </c>
      <c r="F6" s="151" t="s">
        <v>92</v>
      </c>
      <c r="G6" s="151" t="s">
        <v>21</v>
      </c>
      <c r="H6" s="151" t="s">
        <v>116</v>
      </c>
      <c r="I6" s="9"/>
    </row>
    <row r="7" spans="1:9" ht="30" x14ac:dyDescent="0.25">
      <c r="B7" s="10">
        <v>1</v>
      </c>
      <c r="C7" s="169" t="s">
        <v>140</v>
      </c>
      <c r="D7" s="165">
        <f>SUM(D8:D10)</f>
        <v>232.17904999999996</v>
      </c>
      <c r="E7" s="165">
        <f t="shared" ref="E7:F7" si="0">SUM(E8:E10)</f>
        <v>36.803449999999998</v>
      </c>
      <c r="F7" s="165">
        <f t="shared" si="0"/>
        <v>26.417159750000067</v>
      </c>
      <c r="G7" s="165">
        <f>E7-F7</f>
        <v>10.386290249999931</v>
      </c>
      <c r="H7" s="141"/>
      <c r="I7" s="9"/>
    </row>
    <row r="8" spans="1:9" x14ac:dyDescent="0.2">
      <c r="B8" s="10">
        <v>2</v>
      </c>
      <c r="C8" s="202" t="s">
        <v>118</v>
      </c>
      <c r="D8" s="190">
        <v>158.17904999999999</v>
      </c>
      <c r="E8" s="190">
        <v>24.303450000000002</v>
      </c>
      <c r="F8" s="190">
        <v>12.051572200000063</v>
      </c>
      <c r="G8" s="190"/>
      <c r="H8" s="203"/>
      <c r="I8" s="9"/>
    </row>
    <row r="9" spans="1:9" x14ac:dyDescent="0.2">
      <c r="B9" s="10">
        <v>3</v>
      </c>
      <c r="C9" s="133" t="s">
        <v>119</v>
      </c>
      <c r="D9" s="134">
        <v>0</v>
      </c>
      <c r="E9" s="134">
        <v>0</v>
      </c>
      <c r="F9" s="134">
        <v>0</v>
      </c>
      <c r="G9" s="134"/>
      <c r="H9" s="135"/>
      <c r="I9" s="9"/>
    </row>
    <row r="10" spans="1:9" x14ac:dyDescent="0.2">
      <c r="B10" s="10">
        <v>4</v>
      </c>
      <c r="C10" s="202" t="s">
        <v>120</v>
      </c>
      <c r="D10" s="190">
        <v>73.999999999999986</v>
      </c>
      <c r="E10" s="190">
        <v>12.499999999999998</v>
      </c>
      <c r="F10" s="190">
        <v>14.365587550000004</v>
      </c>
      <c r="G10" s="190"/>
      <c r="H10" s="203"/>
      <c r="I10" s="9"/>
    </row>
    <row r="11" spans="1:9" x14ac:dyDescent="0.2">
      <c r="B11" s="10">
        <v>5</v>
      </c>
      <c r="C11" s="133" t="s">
        <v>121</v>
      </c>
      <c r="D11" s="136">
        <v>181.85905</v>
      </c>
      <c r="E11" s="136">
        <v>28.303450000000002</v>
      </c>
      <c r="F11" s="136">
        <v>0</v>
      </c>
      <c r="G11" s="134"/>
      <c r="H11" s="135"/>
      <c r="I11" s="9"/>
    </row>
    <row r="12" spans="1:9" s="216" customFormat="1" ht="33" customHeight="1" x14ac:dyDescent="0.2">
      <c r="A12" s="8"/>
      <c r="B12" s="213">
        <v>21</v>
      </c>
      <c r="C12" s="222" t="s">
        <v>141</v>
      </c>
      <c r="D12" s="218">
        <f>SUM(D13:D15)</f>
        <v>70.000000000000014</v>
      </c>
      <c r="E12" s="218">
        <f>SUM(E13:E15)</f>
        <v>4.299475100846708</v>
      </c>
      <c r="F12" s="219">
        <f>SUM(F13:F15)</f>
        <v>1.3782319400000007</v>
      </c>
      <c r="G12" s="218">
        <f>E12-F12</f>
        <v>2.9212431608467071</v>
      </c>
      <c r="H12" s="214"/>
      <c r="I12" s="215"/>
    </row>
    <row r="13" spans="1:9" x14ac:dyDescent="0.2">
      <c r="B13" s="10">
        <v>22</v>
      </c>
      <c r="C13" s="202" t="s">
        <v>118</v>
      </c>
      <c r="D13" s="196">
        <v>70.000000000000014</v>
      </c>
      <c r="E13" s="196">
        <v>4.299475100846708</v>
      </c>
      <c r="F13" s="196">
        <v>1.3782319400000007</v>
      </c>
      <c r="G13" s="196"/>
      <c r="H13" s="220"/>
      <c r="I13" s="9"/>
    </row>
    <row r="14" spans="1:9" x14ac:dyDescent="0.2">
      <c r="B14" s="10">
        <v>23</v>
      </c>
      <c r="C14" s="133" t="s">
        <v>119</v>
      </c>
      <c r="D14" s="16">
        <v>0</v>
      </c>
      <c r="E14" s="16">
        <v>0</v>
      </c>
      <c r="F14" s="16">
        <v>0</v>
      </c>
      <c r="G14" s="16"/>
      <c r="H14" s="12"/>
      <c r="I14" s="9"/>
    </row>
    <row r="15" spans="1:9" x14ac:dyDescent="0.2">
      <c r="B15" s="10">
        <v>24</v>
      </c>
      <c r="C15" s="202" t="s">
        <v>120</v>
      </c>
      <c r="D15" s="196">
        <v>0</v>
      </c>
      <c r="E15" s="196">
        <v>0</v>
      </c>
      <c r="F15" s="196">
        <v>0</v>
      </c>
      <c r="G15" s="196"/>
      <c r="H15" s="220"/>
      <c r="I15" s="9"/>
    </row>
    <row r="16" spans="1:9" x14ac:dyDescent="0.2">
      <c r="B16" s="10">
        <v>25</v>
      </c>
      <c r="C16" s="133" t="s">
        <v>121</v>
      </c>
      <c r="D16" s="221">
        <v>0</v>
      </c>
      <c r="E16" s="221">
        <v>0</v>
      </c>
      <c r="F16" s="221">
        <v>0</v>
      </c>
      <c r="G16" s="16">
        <v>0</v>
      </c>
      <c r="H16" s="12"/>
      <c r="I16" s="9"/>
    </row>
    <row r="17" spans="2:9" ht="15" x14ac:dyDescent="0.25">
      <c r="B17" s="10">
        <v>16</v>
      </c>
      <c r="C17" s="130" t="s">
        <v>142</v>
      </c>
      <c r="D17" s="165">
        <f>SUM(D18:D20)</f>
        <v>44.6535796334</v>
      </c>
      <c r="E17" s="165">
        <f t="shared" ref="E17:F17" si="1">SUM(E18:E20)</f>
        <v>8.2383949083499992</v>
      </c>
      <c r="F17" s="182">
        <f t="shared" si="1"/>
        <v>8.3407251999999978</v>
      </c>
      <c r="G17" s="165">
        <f>E17-F17</f>
        <v>-0.10233029164999863</v>
      </c>
      <c r="H17" s="141"/>
      <c r="I17" s="9"/>
    </row>
    <row r="18" spans="2:9" x14ac:dyDescent="0.2">
      <c r="B18" s="10">
        <v>17</v>
      </c>
      <c r="C18" s="202" t="s">
        <v>118</v>
      </c>
      <c r="D18" s="190">
        <v>28.300007999999998</v>
      </c>
      <c r="E18" s="190">
        <v>7.0750019999999996</v>
      </c>
      <c r="F18" s="190">
        <v>7.5416051199999989</v>
      </c>
      <c r="G18" s="190"/>
      <c r="H18" s="203"/>
      <c r="I18" s="9"/>
    </row>
    <row r="19" spans="2:9" x14ac:dyDescent="0.2">
      <c r="B19" s="10">
        <v>18</v>
      </c>
      <c r="C19" s="133" t="s">
        <v>119</v>
      </c>
      <c r="D19" s="134">
        <v>16.353571633400001</v>
      </c>
      <c r="E19" s="134">
        <v>1.1633929083500001</v>
      </c>
      <c r="F19" s="134">
        <v>0.79912007999999934</v>
      </c>
      <c r="G19" s="134"/>
      <c r="H19" s="135"/>
      <c r="I19" s="9"/>
    </row>
    <row r="20" spans="2:9" x14ac:dyDescent="0.2">
      <c r="B20" s="10">
        <v>19</v>
      </c>
      <c r="C20" s="202" t="s">
        <v>120</v>
      </c>
      <c r="D20" s="190">
        <v>0</v>
      </c>
      <c r="E20" s="190">
        <v>0</v>
      </c>
      <c r="F20" s="190">
        <v>0</v>
      </c>
      <c r="G20" s="190"/>
      <c r="H20" s="203"/>
      <c r="I20" s="9"/>
    </row>
    <row r="21" spans="2:9" x14ac:dyDescent="0.2">
      <c r="B21" s="10">
        <v>20</v>
      </c>
      <c r="C21" s="133" t="s">
        <v>121</v>
      </c>
      <c r="D21" s="136">
        <v>20.067033899999998</v>
      </c>
      <c r="E21" s="136">
        <v>5.0167584749999996</v>
      </c>
      <c r="F21" s="136">
        <v>0</v>
      </c>
      <c r="G21" s="134"/>
      <c r="H21" s="135"/>
      <c r="I21" s="9"/>
    </row>
    <row r="22" spans="2:9" ht="15" x14ac:dyDescent="0.25">
      <c r="B22" s="10">
        <v>11</v>
      </c>
      <c r="C22" s="130" t="s">
        <v>143</v>
      </c>
      <c r="D22" s="165">
        <f>SUM(D23:D25)</f>
        <v>33.20766515396393</v>
      </c>
      <c r="E22" s="165">
        <f t="shared" ref="E22:F22" si="2">SUM(E23:E25)</f>
        <v>8.3019162884909825</v>
      </c>
      <c r="F22" s="165">
        <f t="shared" si="2"/>
        <v>5.60435240999999</v>
      </c>
      <c r="G22" s="165">
        <f>E22-F22</f>
        <v>2.6975638784909926</v>
      </c>
      <c r="H22" s="141"/>
      <c r="I22" s="9"/>
    </row>
    <row r="23" spans="2:9" x14ac:dyDescent="0.2">
      <c r="B23" s="10">
        <v>12</v>
      </c>
      <c r="C23" s="202" t="s">
        <v>118</v>
      </c>
      <c r="D23" s="190">
        <v>0</v>
      </c>
      <c r="E23" s="190">
        <v>0</v>
      </c>
      <c r="F23" s="190">
        <v>0</v>
      </c>
      <c r="G23" s="190"/>
      <c r="H23" s="203"/>
      <c r="I23" s="9"/>
    </row>
    <row r="24" spans="2:9" x14ac:dyDescent="0.2">
      <c r="B24" s="10">
        <v>13</v>
      </c>
      <c r="C24" s="133" t="s">
        <v>119</v>
      </c>
      <c r="D24" s="134">
        <v>9.20766515396393</v>
      </c>
      <c r="E24" s="134">
        <v>2.3019162884909825</v>
      </c>
      <c r="F24" s="134">
        <v>2.3967777299999997</v>
      </c>
      <c r="G24" s="134"/>
      <c r="H24" s="135"/>
      <c r="I24" s="9"/>
    </row>
    <row r="25" spans="2:9" x14ac:dyDescent="0.2">
      <c r="B25" s="10">
        <v>14</v>
      </c>
      <c r="C25" s="202" t="s">
        <v>120</v>
      </c>
      <c r="D25" s="190">
        <v>24</v>
      </c>
      <c r="E25" s="190">
        <v>6</v>
      </c>
      <c r="F25" s="190">
        <v>3.2075746799999898</v>
      </c>
      <c r="G25" s="190"/>
      <c r="H25" s="203"/>
      <c r="I25" s="9"/>
    </row>
    <row r="26" spans="2:9" x14ac:dyDescent="0.2">
      <c r="B26" s="10">
        <v>15</v>
      </c>
      <c r="C26" s="133" t="s">
        <v>121</v>
      </c>
      <c r="D26" s="136">
        <v>30.807665153963931</v>
      </c>
      <c r="E26" s="136">
        <v>7.7019162884909829</v>
      </c>
      <c r="F26" s="136">
        <v>0</v>
      </c>
      <c r="G26" s="134"/>
      <c r="H26" s="135"/>
      <c r="I26" s="9"/>
    </row>
    <row r="27" spans="2:9" ht="15" x14ac:dyDescent="0.25">
      <c r="B27" s="10">
        <v>26</v>
      </c>
      <c r="C27" s="130" t="s">
        <v>144</v>
      </c>
      <c r="D27" s="165">
        <f>SUM(D28:D30)</f>
        <v>25.1500302</v>
      </c>
      <c r="E27" s="165">
        <f>SUM(E28:E30)</f>
        <v>4.8625075499999992</v>
      </c>
      <c r="F27" s="217">
        <f>SUM(F28:F30)</f>
        <v>0.53272169999999919</v>
      </c>
      <c r="G27" s="165">
        <f>E27-F27</f>
        <v>4.3297858500000004</v>
      </c>
      <c r="H27" s="141"/>
      <c r="I27" s="9"/>
    </row>
    <row r="28" spans="2:9" x14ac:dyDescent="0.2">
      <c r="B28" s="10">
        <v>27</v>
      </c>
      <c r="C28" s="202" t="s">
        <v>118</v>
      </c>
      <c r="D28" s="190">
        <v>21.78</v>
      </c>
      <c r="E28" s="190">
        <v>4.0199999999999996</v>
      </c>
      <c r="F28" s="190">
        <v>0</v>
      </c>
      <c r="G28" s="190"/>
      <c r="H28" s="203"/>
      <c r="I28" s="9"/>
    </row>
    <row r="29" spans="2:9" x14ac:dyDescent="0.2">
      <c r="B29" s="10">
        <v>28</v>
      </c>
      <c r="C29" s="133" t="s">
        <v>119</v>
      </c>
      <c r="D29" s="134">
        <v>3.3700301999999973</v>
      </c>
      <c r="E29" s="134">
        <v>0.84250754999999933</v>
      </c>
      <c r="F29" s="134">
        <v>0.53272169999999919</v>
      </c>
      <c r="G29" s="134"/>
      <c r="H29" s="135"/>
      <c r="I29" s="9"/>
    </row>
    <row r="30" spans="2:9" x14ac:dyDescent="0.2">
      <c r="B30" s="10">
        <v>29</v>
      </c>
      <c r="C30" s="202" t="s">
        <v>120</v>
      </c>
      <c r="D30" s="190">
        <v>0</v>
      </c>
      <c r="E30" s="190">
        <v>0</v>
      </c>
      <c r="F30" s="190">
        <v>0</v>
      </c>
      <c r="G30" s="190"/>
      <c r="H30" s="203"/>
      <c r="I30" s="9"/>
    </row>
    <row r="31" spans="2:9" x14ac:dyDescent="0.2">
      <c r="B31" s="10">
        <v>30</v>
      </c>
      <c r="C31" s="133" t="s">
        <v>121</v>
      </c>
      <c r="D31" s="136">
        <v>24.117953459999995</v>
      </c>
      <c r="E31" s="136">
        <v>4.604488364999999</v>
      </c>
      <c r="F31" s="136">
        <v>0</v>
      </c>
      <c r="G31" s="136">
        <v>0</v>
      </c>
      <c r="H31" s="135"/>
      <c r="I31" s="9"/>
    </row>
    <row r="32" spans="2:9" ht="17.25" x14ac:dyDescent="0.25">
      <c r="B32" s="10">
        <v>31</v>
      </c>
      <c r="C32" s="130" t="s">
        <v>145</v>
      </c>
      <c r="D32" s="165">
        <f>SUM(D33:D35)</f>
        <v>6.4043436135922329</v>
      </c>
      <c r="E32" s="165">
        <f>SUM(E33:E35)</f>
        <v>1.6010879033980583</v>
      </c>
      <c r="F32" s="165">
        <f t="shared" ref="F32" si="3">SUM(F33:F35)</f>
        <v>10.19338237</v>
      </c>
      <c r="G32" s="165">
        <f>E32-F32</f>
        <v>-8.5922944666019418</v>
      </c>
      <c r="H32" s="12"/>
      <c r="I32" s="9"/>
    </row>
    <row r="33" spans="2:9" x14ac:dyDescent="0.2">
      <c r="B33" s="10">
        <v>32</v>
      </c>
      <c r="C33" s="202" t="s">
        <v>118</v>
      </c>
      <c r="D33" s="190">
        <v>0.33100000000000002</v>
      </c>
      <c r="E33" s="190">
        <v>8.2752000000000006E-2</v>
      </c>
      <c r="F33" s="190">
        <v>13.187388290000001</v>
      </c>
      <c r="G33" s="190"/>
      <c r="H33" s="203"/>
      <c r="I33" s="9"/>
    </row>
    <row r="34" spans="2:9" x14ac:dyDescent="0.2">
      <c r="B34" s="10">
        <v>33</v>
      </c>
      <c r="C34" s="133" t="s">
        <v>119</v>
      </c>
      <c r="D34" s="134">
        <v>3.6068706135922328</v>
      </c>
      <c r="E34" s="134">
        <v>0.90171765339805821</v>
      </c>
      <c r="F34" s="134">
        <v>-3.0583911299999995</v>
      </c>
      <c r="G34" s="134"/>
      <c r="H34" s="135"/>
      <c r="I34" s="9"/>
    </row>
    <row r="35" spans="2:9" x14ac:dyDescent="0.2">
      <c r="B35" s="10">
        <v>34</v>
      </c>
      <c r="C35" s="202" t="s">
        <v>120</v>
      </c>
      <c r="D35" s="190">
        <v>2.4664730000000001</v>
      </c>
      <c r="E35" s="190">
        <v>0.61661824999999992</v>
      </c>
      <c r="F35" s="190">
        <v>6.4385209999999998E-2</v>
      </c>
      <c r="G35" s="190"/>
      <c r="H35" s="203"/>
      <c r="I35" s="9"/>
    </row>
    <row r="36" spans="2:9" x14ac:dyDescent="0.2">
      <c r="B36" s="10">
        <v>35</v>
      </c>
      <c r="C36" s="133" t="s">
        <v>121</v>
      </c>
      <c r="D36" s="136">
        <v>3.4670555957281546</v>
      </c>
      <c r="E36" s="136">
        <v>0.90426389893203862</v>
      </c>
      <c r="F36" s="136">
        <v>0</v>
      </c>
      <c r="G36" s="134"/>
      <c r="H36" s="135"/>
      <c r="I36" s="9"/>
    </row>
    <row r="37" spans="2:9" ht="15.75" thickBot="1" x14ac:dyDescent="0.3">
      <c r="B37" s="10">
        <v>36</v>
      </c>
      <c r="C37" s="59" t="s">
        <v>101</v>
      </c>
      <c r="D37" s="127">
        <f>D7++D12+D22+D17+D27+D32</f>
        <v>411.59466860095614</v>
      </c>
      <c r="E37" s="127">
        <f>E7++E12+E22+E17+E27+E32</f>
        <v>64.10683175108575</v>
      </c>
      <c r="F37" s="127">
        <f>F7++F12+F22+F17+F27+F32</f>
        <v>52.466573370000056</v>
      </c>
      <c r="G37" s="127">
        <f>G7++G12+G22+G17+G27+G32</f>
        <v>11.64025838108569</v>
      </c>
      <c r="H37" s="148">
        <f>G37/E37</f>
        <v>0.18157594226903195</v>
      </c>
      <c r="I37" s="9"/>
    </row>
    <row r="38" spans="2:9" ht="15" thickTop="1" x14ac:dyDescent="0.2">
      <c r="B38" s="7"/>
      <c r="D38" s="16"/>
      <c r="I38" s="9"/>
    </row>
    <row r="39" spans="2:9" x14ac:dyDescent="0.2">
      <c r="B39" s="17"/>
      <c r="C39" s="18"/>
      <c r="D39" s="18"/>
      <c r="E39" s="18"/>
      <c r="F39" s="18"/>
      <c r="G39" s="18"/>
      <c r="H39" s="18"/>
      <c r="I39" s="19"/>
    </row>
    <row r="41" spans="2:9" x14ac:dyDescent="0.2">
      <c r="B41" s="72" t="s">
        <v>12</v>
      </c>
      <c r="C41" s="73"/>
      <c r="D41" s="60"/>
    </row>
    <row r="42" spans="2:9" x14ac:dyDescent="0.2">
      <c r="B42" s="146">
        <v>3</v>
      </c>
      <c r="C42" s="138" t="s">
        <v>15</v>
      </c>
      <c r="D42" s="60"/>
    </row>
    <row r="43" spans="2:9" ht="27.95" customHeight="1" x14ac:dyDescent="0.2">
      <c r="B43" s="146">
        <v>11</v>
      </c>
      <c r="C43" s="237" t="s">
        <v>146</v>
      </c>
      <c r="D43" s="237"/>
      <c r="E43" s="237"/>
      <c r="F43" s="237"/>
      <c r="G43" s="237"/>
      <c r="H43" s="237"/>
      <c r="I43" s="237"/>
    </row>
    <row r="44" spans="2:9" x14ac:dyDescent="0.2">
      <c r="B44" s="145"/>
      <c r="C44" s="138"/>
      <c r="D44" s="60"/>
    </row>
    <row r="45" spans="2:9" x14ac:dyDescent="0.2">
      <c r="D45" s="60"/>
    </row>
    <row r="46" spans="2:9" x14ac:dyDescent="0.2">
      <c r="D46" s="60"/>
    </row>
    <row r="47" spans="2:9" x14ac:dyDescent="0.2">
      <c r="D47" s="60"/>
    </row>
    <row r="48" spans="2:9" x14ac:dyDescent="0.2">
      <c r="D48" s="60"/>
    </row>
    <row r="49" spans="4:4" x14ac:dyDescent="0.2">
      <c r="D49" s="60"/>
    </row>
    <row r="50" spans="4:4" x14ac:dyDescent="0.2">
      <c r="D50" s="60"/>
    </row>
    <row r="51" spans="4:4" x14ac:dyDescent="0.2">
      <c r="D51" s="60"/>
    </row>
    <row r="52" spans="4:4" x14ac:dyDescent="0.2">
      <c r="D52" s="60"/>
    </row>
    <row r="53" spans="4:4" x14ac:dyDescent="0.2">
      <c r="D53" s="60"/>
    </row>
    <row r="54" spans="4:4" x14ac:dyDescent="0.2">
      <c r="D54" s="60"/>
    </row>
    <row r="55" spans="4:4" x14ac:dyDescent="0.2">
      <c r="D55" s="60"/>
    </row>
    <row r="56" spans="4:4" x14ac:dyDescent="0.2">
      <c r="D56" s="60"/>
    </row>
    <row r="57" spans="4:4" x14ac:dyDescent="0.2">
      <c r="D57" s="60"/>
    </row>
    <row r="58" spans="4:4" x14ac:dyDescent="0.2">
      <c r="D58" s="60"/>
    </row>
    <row r="59" spans="4:4" x14ac:dyDescent="0.2">
      <c r="D59" s="60"/>
    </row>
    <row r="60" spans="4:4" x14ac:dyDescent="0.2">
      <c r="D60" s="60"/>
    </row>
    <row r="61" spans="4:4" x14ac:dyDescent="0.2">
      <c r="D61" s="60"/>
    </row>
    <row r="62" spans="4:4" x14ac:dyDescent="0.2">
      <c r="D62" s="60"/>
    </row>
    <row r="63" spans="4:4" x14ac:dyDescent="0.2">
      <c r="D63" s="60"/>
    </row>
    <row r="64" spans="4:4" x14ac:dyDescent="0.2">
      <c r="D64" s="60"/>
    </row>
    <row r="65" spans="4:4" x14ac:dyDescent="0.2">
      <c r="D65" s="60"/>
    </row>
    <row r="66" spans="4:4" x14ac:dyDescent="0.2">
      <c r="D66" s="60"/>
    </row>
    <row r="67" spans="4:4" x14ac:dyDescent="0.2">
      <c r="D67" s="60"/>
    </row>
    <row r="68" spans="4:4" x14ac:dyDescent="0.2">
      <c r="D68" s="60"/>
    </row>
    <row r="69" spans="4:4" x14ac:dyDescent="0.2">
      <c r="D69" s="60"/>
    </row>
  </sheetData>
  <mergeCells count="1">
    <mergeCell ref="C43:I43"/>
  </mergeCells>
  <pageMargins left="0.7" right="0.7" top="0.75" bottom="0.75" header="0.3" footer="0.3"/>
  <pageSetup scale="45" orientation="portrait" r:id="rId1"/>
  <ignoredErrors>
    <ignoredError sqref="D7:F7 D32 D17:F17 E32:F32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10613-428F-4CAA-9B0F-50633780B353}">
  <dimension ref="A1:J74"/>
  <sheetViews>
    <sheetView showGridLines="0" view="pageBreakPreview" zoomScaleNormal="100" zoomScaleSheetLayoutView="100" workbookViewId="0"/>
  </sheetViews>
  <sheetFormatPr defaultColWidth="9.140625" defaultRowHeight="14.25" x14ac:dyDescent="0.2"/>
  <cols>
    <col min="1" max="1" width="9.140625" style="8" customWidth="1"/>
    <col min="2" max="2" width="5.5703125" style="8" customWidth="1"/>
    <col min="3" max="3" width="55.7109375" style="8" customWidth="1"/>
    <col min="4" max="8" width="15.7109375" style="8" customWidth="1"/>
    <col min="9" max="9" width="2.28515625" style="8" customWidth="1"/>
    <col min="10" max="10" width="4.28515625" style="8" customWidth="1"/>
    <col min="11" max="16384" width="9.140625" style="8"/>
  </cols>
  <sheetData>
    <row r="1" spans="1:10" ht="20.25" x14ac:dyDescent="0.3">
      <c r="A1" s="56"/>
      <c r="B1" s="20" t="s">
        <v>147</v>
      </c>
      <c r="D1" s="57"/>
    </row>
    <row r="2" spans="1:10" ht="16.350000000000001" customHeight="1" x14ac:dyDescent="0.25">
      <c r="B2" s="58" t="s">
        <v>1</v>
      </c>
      <c r="D2" s="31"/>
    </row>
    <row r="3" spans="1:10" ht="15" x14ac:dyDescent="0.25">
      <c r="B3" s="55"/>
      <c r="D3" s="31"/>
    </row>
    <row r="4" spans="1:10" x14ac:dyDescent="0.2">
      <c r="B4" s="2"/>
      <c r="C4" s="3"/>
      <c r="D4" s="5"/>
      <c r="E4" s="5"/>
      <c r="F4" s="5"/>
      <c r="G4" s="5"/>
      <c r="H4" s="5"/>
      <c r="I4" s="6"/>
    </row>
    <row r="5" spans="1:10" x14ac:dyDescent="0.2">
      <c r="B5" s="7"/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128"/>
      <c r="J5" s="66"/>
    </row>
    <row r="6" spans="1:10" ht="43.9" customHeight="1" x14ac:dyDescent="0.2">
      <c r="B6" s="10"/>
      <c r="C6" s="11" t="s">
        <v>115</v>
      </c>
      <c r="D6" s="151" t="s">
        <v>90</v>
      </c>
      <c r="E6" s="151" t="s">
        <v>91</v>
      </c>
      <c r="F6" s="151" t="s">
        <v>92</v>
      </c>
      <c r="G6" s="151" t="s">
        <v>93</v>
      </c>
      <c r="H6" s="151" t="s">
        <v>148</v>
      </c>
      <c r="I6" s="9"/>
    </row>
    <row r="7" spans="1:10" ht="15" x14ac:dyDescent="0.25">
      <c r="B7" s="10">
        <v>1</v>
      </c>
      <c r="C7" s="130" t="s">
        <v>149</v>
      </c>
      <c r="D7" s="165">
        <f>SUM(D8:D10)</f>
        <v>23.497694409999998</v>
      </c>
      <c r="E7" s="165">
        <f>SUM(E8:E10)</f>
        <v>6.7567836149999998</v>
      </c>
      <c r="F7" s="165">
        <f>SUM(F8:F10)</f>
        <v>0.39538377999999935</v>
      </c>
      <c r="G7" s="165">
        <f>E7-F7</f>
        <v>6.3613998350000003</v>
      </c>
      <c r="H7" s="12"/>
      <c r="I7" s="9"/>
    </row>
    <row r="8" spans="1:10" x14ac:dyDescent="0.2">
      <c r="B8" s="10">
        <v>2</v>
      </c>
      <c r="C8" s="202" t="s">
        <v>118</v>
      </c>
      <c r="D8" s="190">
        <v>17.438437469999997</v>
      </c>
      <c r="E8" s="190">
        <v>5.2419693799999996</v>
      </c>
      <c r="F8" s="190">
        <v>1.4061769999999999E-2</v>
      </c>
      <c r="G8" s="190"/>
      <c r="H8" s="203"/>
      <c r="I8" s="9"/>
    </row>
    <row r="9" spans="1:10" x14ac:dyDescent="0.2">
      <c r="B9" s="10">
        <v>3</v>
      </c>
      <c r="C9" s="133" t="s">
        <v>119</v>
      </c>
      <c r="D9" s="134">
        <v>6.05925694</v>
      </c>
      <c r="E9" s="134">
        <v>1.5148142350000002</v>
      </c>
      <c r="F9" s="134">
        <v>0.36082725999999937</v>
      </c>
      <c r="G9" s="134"/>
      <c r="H9" s="135"/>
      <c r="I9" s="9"/>
    </row>
    <row r="10" spans="1:10" x14ac:dyDescent="0.2">
      <c r="B10" s="10">
        <v>4</v>
      </c>
      <c r="C10" s="202" t="s">
        <v>120</v>
      </c>
      <c r="D10" s="190">
        <v>0</v>
      </c>
      <c r="E10" s="190">
        <v>0</v>
      </c>
      <c r="F10" s="190">
        <v>2.0494750000000003E-2</v>
      </c>
      <c r="G10" s="190"/>
      <c r="H10" s="203"/>
      <c r="I10" s="9"/>
    </row>
    <row r="11" spans="1:10" x14ac:dyDescent="0.2">
      <c r="B11" s="10">
        <v>5</v>
      </c>
      <c r="C11" s="133" t="s">
        <v>121</v>
      </c>
      <c r="D11" s="136">
        <v>18.69606469</v>
      </c>
      <c r="E11" s="136">
        <v>5.0368261850000007</v>
      </c>
      <c r="F11" s="136">
        <v>0</v>
      </c>
      <c r="G11" s="134"/>
      <c r="H11" s="135"/>
      <c r="I11" s="9"/>
    </row>
    <row r="12" spans="1:10" ht="15" x14ac:dyDescent="0.25">
      <c r="B12" s="10">
        <v>6</v>
      </c>
      <c r="C12" s="130" t="s">
        <v>150</v>
      </c>
      <c r="D12" s="165">
        <f>SUM(D13:D15)</f>
        <v>1.8849</v>
      </c>
      <c r="E12" s="165">
        <f>SUM(E13:E15)</f>
        <v>0.471225</v>
      </c>
      <c r="F12" s="165">
        <f>SUM(F13:F15)</f>
        <v>5.5869999999956339E-5</v>
      </c>
      <c r="G12" s="165">
        <f t="shared" ref="G12:G32" si="0">E12-F12</f>
        <v>0.47116913000000005</v>
      </c>
      <c r="H12" s="12"/>
      <c r="I12" s="9"/>
    </row>
    <row r="13" spans="1:10" x14ac:dyDescent="0.2">
      <c r="B13" s="10">
        <v>7</v>
      </c>
      <c r="C13" s="202" t="s">
        <v>118</v>
      </c>
      <c r="D13" s="190">
        <v>0</v>
      </c>
      <c r="E13" s="190">
        <v>0</v>
      </c>
      <c r="F13" s="190">
        <v>0</v>
      </c>
      <c r="G13" s="190"/>
      <c r="H13" s="203"/>
      <c r="I13" s="9"/>
    </row>
    <row r="14" spans="1:10" x14ac:dyDescent="0.2">
      <c r="B14" s="10">
        <v>8</v>
      </c>
      <c r="C14" s="133" t="s">
        <v>119</v>
      </c>
      <c r="D14" s="134">
        <v>1.8849</v>
      </c>
      <c r="E14" s="134">
        <v>0.471225</v>
      </c>
      <c r="F14" s="134">
        <v>5.5869999999956339E-5</v>
      </c>
      <c r="G14" s="134"/>
      <c r="H14" s="135"/>
      <c r="I14" s="9"/>
    </row>
    <row r="15" spans="1:10" x14ac:dyDescent="0.2">
      <c r="B15" s="10">
        <v>9</v>
      </c>
      <c r="C15" s="202" t="s">
        <v>120</v>
      </c>
      <c r="D15" s="190">
        <v>0</v>
      </c>
      <c r="E15" s="190">
        <v>0</v>
      </c>
      <c r="F15" s="190">
        <v>0</v>
      </c>
      <c r="G15" s="190"/>
      <c r="H15" s="203"/>
      <c r="I15" s="9"/>
    </row>
    <row r="16" spans="1:10" x14ac:dyDescent="0.2">
      <c r="B16" s="10">
        <v>10</v>
      </c>
      <c r="C16" s="133" t="s">
        <v>121</v>
      </c>
      <c r="D16" s="136">
        <v>0</v>
      </c>
      <c r="E16" s="136">
        <v>0</v>
      </c>
      <c r="F16" s="136">
        <v>0</v>
      </c>
      <c r="G16" s="134"/>
      <c r="H16" s="135"/>
      <c r="I16" s="9"/>
    </row>
    <row r="17" spans="2:9" ht="15" x14ac:dyDescent="0.25">
      <c r="B17" s="10">
        <v>11</v>
      </c>
      <c r="C17" s="130" t="s">
        <v>151</v>
      </c>
      <c r="D17" s="165">
        <f>SUM(D18:D20)</f>
        <v>2.0279999999999996</v>
      </c>
      <c r="E17" s="165">
        <f>SUM(E18:E20)</f>
        <v>0.5069999999999999</v>
      </c>
      <c r="F17" s="165">
        <f>SUM(F18:F20)</f>
        <v>3.2761400000000003E-2</v>
      </c>
      <c r="G17" s="165">
        <f t="shared" si="0"/>
        <v>0.4742385999999999</v>
      </c>
      <c r="H17" s="12"/>
      <c r="I17" s="9"/>
    </row>
    <row r="18" spans="2:9" x14ac:dyDescent="0.2">
      <c r="B18" s="10">
        <v>12</v>
      </c>
      <c r="C18" s="202" t="s">
        <v>118</v>
      </c>
      <c r="D18" s="190">
        <v>0</v>
      </c>
      <c r="E18" s="190">
        <v>0</v>
      </c>
      <c r="F18" s="190">
        <v>0</v>
      </c>
      <c r="G18" s="190"/>
      <c r="H18" s="203"/>
      <c r="I18" s="9"/>
    </row>
    <row r="19" spans="2:9" x14ac:dyDescent="0.2">
      <c r="B19" s="10">
        <v>13</v>
      </c>
      <c r="C19" s="133" t="s">
        <v>119</v>
      </c>
      <c r="D19" s="134">
        <v>1.8479999999999996</v>
      </c>
      <c r="E19" s="134">
        <v>0.46199999999999991</v>
      </c>
      <c r="F19" s="134">
        <v>3.2761400000000003E-2</v>
      </c>
      <c r="G19" s="134"/>
      <c r="H19" s="135"/>
      <c r="I19" s="9"/>
    </row>
    <row r="20" spans="2:9" x14ac:dyDescent="0.2">
      <c r="B20" s="10">
        <v>14</v>
      </c>
      <c r="C20" s="202" t="s">
        <v>120</v>
      </c>
      <c r="D20" s="190">
        <v>0.18</v>
      </c>
      <c r="E20" s="190">
        <v>4.4999999999999998E-2</v>
      </c>
      <c r="F20" s="190">
        <v>0</v>
      </c>
      <c r="G20" s="190"/>
      <c r="H20" s="203"/>
      <c r="I20" s="9"/>
    </row>
    <row r="21" spans="2:9" x14ac:dyDescent="0.2">
      <c r="B21" s="10">
        <v>15</v>
      </c>
      <c r="C21" s="133" t="s">
        <v>121</v>
      </c>
      <c r="D21" s="136">
        <v>0.2359999999999999</v>
      </c>
      <c r="E21" s="136">
        <v>5.899999999999999E-2</v>
      </c>
      <c r="F21" s="136">
        <v>0</v>
      </c>
      <c r="G21" s="134"/>
      <c r="H21" s="135"/>
      <c r="I21" s="9"/>
    </row>
    <row r="22" spans="2:9" ht="15" x14ac:dyDescent="0.25">
      <c r="B22" s="10">
        <v>16</v>
      </c>
      <c r="C22" s="130" t="s">
        <v>152</v>
      </c>
      <c r="D22" s="165">
        <f>SUM(D23:D25)</f>
        <v>1.5800000000000007</v>
      </c>
      <c r="E22" s="165">
        <f>SUM(E23:E25)</f>
        <v>0.39500000000000007</v>
      </c>
      <c r="F22" s="165">
        <f>SUM(F23:F25)</f>
        <v>0.28005472999999997</v>
      </c>
      <c r="G22" s="165">
        <f t="shared" si="0"/>
        <v>0.1149452700000001</v>
      </c>
      <c r="H22" s="12"/>
      <c r="I22" s="9"/>
    </row>
    <row r="23" spans="2:9" x14ac:dyDescent="0.2">
      <c r="B23" s="10">
        <v>17</v>
      </c>
      <c r="C23" s="202" t="s">
        <v>118</v>
      </c>
      <c r="D23" s="190">
        <v>0</v>
      </c>
      <c r="E23" s="190">
        <v>0</v>
      </c>
      <c r="F23" s="190">
        <v>0</v>
      </c>
      <c r="G23" s="190"/>
      <c r="H23" s="203"/>
      <c r="I23" s="9"/>
    </row>
    <row r="24" spans="2:9" x14ac:dyDescent="0.2">
      <c r="B24" s="10">
        <v>18</v>
      </c>
      <c r="C24" s="133" t="s">
        <v>119</v>
      </c>
      <c r="D24" s="134">
        <v>0</v>
      </c>
      <c r="E24" s="134">
        <v>0</v>
      </c>
      <c r="F24" s="134">
        <v>0</v>
      </c>
      <c r="G24" s="134"/>
      <c r="H24" s="135"/>
      <c r="I24" s="9"/>
    </row>
    <row r="25" spans="2:9" x14ac:dyDescent="0.2">
      <c r="B25" s="10">
        <v>19</v>
      </c>
      <c r="C25" s="202" t="s">
        <v>120</v>
      </c>
      <c r="D25" s="190">
        <v>1.5800000000000007</v>
      </c>
      <c r="E25" s="190">
        <v>0.39500000000000007</v>
      </c>
      <c r="F25" s="190">
        <v>0.28005472999999997</v>
      </c>
      <c r="G25" s="190"/>
      <c r="H25" s="203"/>
      <c r="I25" s="9"/>
    </row>
    <row r="26" spans="2:9" x14ac:dyDescent="0.2">
      <c r="B26" s="10">
        <v>20</v>
      </c>
      <c r="C26" s="133" t="s">
        <v>121</v>
      </c>
      <c r="D26" s="136">
        <v>1.58</v>
      </c>
      <c r="E26" s="136">
        <v>0.39500000000000007</v>
      </c>
      <c r="F26" s="136">
        <v>0</v>
      </c>
      <c r="G26" s="134"/>
      <c r="H26" s="135"/>
      <c r="I26" s="9"/>
    </row>
    <row r="27" spans="2:9" ht="31.15" customHeight="1" x14ac:dyDescent="0.25">
      <c r="B27" s="10">
        <v>21</v>
      </c>
      <c r="C27" s="169" t="s">
        <v>153</v>
      </c>
      <c r="D27" s="165">
        <f>SUM(D28:D30)</f>
        <v>0</v>
      </c>
      <c r="E27" s="165">
        <f>SUM(E28:E30)</f>
        <v>0</v>
      </c>
      <c r="F27" s="165">
        <f>SUM(F28:F30)</f>
        <v>0.32879118000000007</v>
      </c>
      <c r="G27" s="165">
        <f t="shared" si="0"/>
        <v>-0.32879118000000007</v>
      </c>
      <c r="H27" s="12"/>
      <c r="I27" s="9"/>
    </row>
    <row r="28" spans="2:9" x14ac:dyDescent="0.2">
      <c r="B28" s="10">
        <v>22</v>
      </c>
      <c r="C28" s="202" t="s">
        <v>118</v>
      </c>
      <c r="D28" s="190">
        <v>0</v>
      </c>
      <c r="E28" s="190">
        <v>0</v>
      </c>
      <c r="F28" s="190">
        <v>0</v>
      </c>
      <c r="G28" s="190"/>
      <c r="H28" s="203"/>
      <c r="I28" s="9"/>
    </row>
    <row r="29" spans="2:9" x14ac:dyDescent="0.2">
      <c r="B29" s="10">
        <v>23</v>
      </c>
      <c r="C29" s="133" t="s">
        <v>119</v>
      </c>
      <c r="D29" s="134">
        <v>0</v>
      </c>
      <c r="E29" s="134">
        <v>0</v>
      </c>
      <c r="F29" s="134">
        <v>0</v>
      </c>
      <c r="G29" s="134"/>
      <c r="H29" s="135"/>
      <c r="I29" s="9"/>
    </row>
    <row r="30" spans="2:9" x14ac:dyDescent="0.2">
      <c r="B30" s="10">
        <v>24</v>
      </c>
      <c r="C30" s="202" t="s">
        <v>120</v>
      </c>
      <c r="D30" s="190">
        <v>0</v>
      </c>
      <c r="E30" s="190">
        <v>0</v>
      </c>
      <c r="F30" s="190">
        <v>0.32879118000000007</v>
      </c>
      <c r="G30" s="190"/>
      <c r="H30" s="203"/>
      <c r="I30" s="9"/>
    </row>
    <row r="31" spans="2:9" x14ac:dyDescent="0.2">
      <c r="B31" s="10">
        <v>25</v>
      </c>
      <c r="C31" s="133" t="s">
        <v>121</v>
      </c>
      <c r="D31" s="136">
        <v>0</v>
      </c>
      <c r="E31" s="136">
        <v>0</v>
      </c>
      <c r="F31" s="136">
        <v>0</v>
      </c>
      <c r="G31" s="134"/>
      <c r="H31" s="135"/>
      <c r="I31" s="9"/>
    </row>
    <row r="32" spans="2:9" ht="15" x14ac:dyDescent="0.25">
      <c r="B32" s="10">
        <v>31</v>
      </c>
      <c r="C32" s="130" t="s">
        <v>123</v>
      </c>
      <c r="D32" s="165">
        <f>SUM(D33:D35)</f>
        <v>2.3602292800000004</v>
      </c>
      <c r="E32" s="165">
        <f>SUM(E33:E35)</f>
        <v>0.5122409200000001</v>
      </c>
      <c r="F32" s="165">
        <f>SUM(F33:F35)</f>
        <v>1.7562389999999938E-2</v>
      </c>
      <c r="G32" s="165">
        <f t="shared" si="0"/>
        <v>0.49467853000000017</v>
      </c>
      <c r="H32" s="12"/>
      <c r="I32" s="9"/>
    </row>
    <row r="33" spans="2:9" x14ac:dyDescent="0.2">
      <c r="B33" s="10">
        <v>32</v>
      </c>
      <c r="C33" s="202" t="s">
        <v>118</v>
      </c>
      <c r="D33" s="190">
        <v>0.31126559999999998</v>
      </c>
      <c r="E33" s="190">
        <v>0</v>
      </c>
      <c r="F33" s="190">
        <v>0</v>
      </c>
      <c r="G33" s="190"/>
      <c r="H33" s="203"/>
      <c r="I33" s="9"/>
    </row>
    <row r="34" spans="2:9" x14ac:dyDescent="0.2">
      <c r="B34" s="10">
        <v>33</v>
      </c>
      <c r="C34" s="133" t="s">
        <v>119</v>
      </c>
      <c r="D34" s="134">
        <v>0.66914968000000008</v>
      </c>
      <c r="E34" s="134">
        <v>0.16728742000000005</v>
      </c>
      <c r="F34" s="134">
        <v>-2.3000000007004928E-7</v>
      </c>
      <c r="G34" s="134"/>
      <c r="H34" s="135"/>
      <c r="I34" s="9"/>
    </row>
    <row r="35" spans="2:9" x14ac:dyDescent="0.2">
      <c r="B35" s="10">
        <v>34</v>
      </c>
      <c r="C35" s="202" t="s">
        <v>120</v>
      </c>
      <c r="D35" s="190">
        <v>1.3798140000000003</v>
      </c>
      <c r="E35" s="190">
        <v>0.34495350000000002</v>
      </c>
      <c r="F35" s="190">
        <v>1.7562620000000008E-2</v>
      </c>
      <c r="G35" s="190"/>
      <c r="H35" s="203"/>
      <c r="I35" s="9"/>
    </row>
    <row r="36" spans="2:9" x14ac:dyDescent="0.2">
      <c r="B36" s="10">
        <v>35</v>
      </c>
      <c r="C36" s="133" t="s">
        <v>121</v>
      </c>
      <c r="D36" s="136">
        <v>1.0632048200000002</v>
      </c>
      <c r="E36" s="136">
        <v>0.187984805</v>
      </c>
      <c r="F36" s="136">
        <v>0</v>
      </c>
      <c r="G36" s="134"/>
      <c r="H36" s="135"/>
      <c r="I36" s="9"/>
    </row>
    <row r="37" spans="2:9" ht="15.75" thickBot="1" x14ac:dyDescent="0.3">
      <c r="B37" s="10">
        <v>36</v>
      </c>
      <c r="C37" s="13" t="s">
        <v>101</v>
      </c>
      <c r="D37" s="127">
        <f>D7+D17+D12+D22+D27+D32</f>
        <v>31.350823689999999</v>
      </c>
      <c r="E37" s="127">
        <f>E7+E17+E12+E22+E27+E32</f>
        <v>8.6422495349999995</v>
      </c>
      <c r="F37" s="127">
        <f>F7+F17+F12+F22+F27+F32</f>
        <v>1.0546093499999993</v>
      </c>
      <c r="G37" s="127">
        <f>G7+G17+G12+G22+G27+G32</f>
        <v>7.5876401849999997</v>
      </c>
      <c r="H37" s="47">
        <f>G37/E37</f>
        <v>0.87797050458576009</v>
      </c>
      <c r="I37" s="9"/>
    </row>
    <row r="38" spans="2:9" ht="15" thickTop="1" x14ac:dyDescent="0.2">
      <c r="B38" s="7"/>
      <c r="D38" s="16"/>
      <c r="I38" s="9"/>
    </row>
    <row r="39" spans="2:9" x14ac:dyDescent="0.2">
      <c r="B39" s="17"/>
      <c r="C39" s="18"/>
      <c r="D39" s="18"/>
      <c r="E39" s="18"/>
      <c r="F39" s="18"/>
      <c r="G39" s="18"/>
      <c r="H39" s="18"/>
      <c r="I39" s="19"/>
    </row>
    <row r="41" spans="2:9" x14ac:dyDescent="0.2">
      <c r="B41" s="72" t="s">
        <v>12</v>
      </c>
      <c r="C41" s="73"/>
      <c r="D41" s="60"/>
    </row>
    <row r="42" spans="2:9" x14ac:dyDescent="0.2">
      <c r="B42" s="146">
        <v>3</v>
      </c>
      <c r="C42" s="138" t="s">
        <v>15</v>
      </c>
      <c r="D42" s="60"/>
    </row>
    <row r="43" spans="2:9" x14ac:dyDescent="0.2">
      <c r="B43" s="146"/>
      <c r="C43" s="138"/>
      <c r="D43" s="60"/>
    </row>
    <row r="44" spans="2:9" x14ac:dyDescent="0.2">
      <c r="B44" s="146"/>
      <c r="C44" s="138"/>
      <c r="D44" s="60"/>
    </row>
    <row r="45" spans="2:9" x14ac:dyDescent="0.2">
      <c r="D45" s="60"/>
    </row>
    <row r="46" spans="2:9" x14ac:dyDescent="0.2">
      <c r="D46" s="60"/>
    </row>
    <row r="47" spans="2:9" x14ac:dyDescent="0.2">
      <c r="D47" s="60"/>
    </row>
    <row r="48" spans="2:9" x14ac:dyDescent="0.2">
      <c r="D48" s="60"/>
    </row>
    <row r="49" spans="4:4" x14ac:dyDescent="0.2">
      <c r="D49" s="60"/>
    </row>
    <row r="50" spans="4:4" x14ac:dyDescent="0.2">
      <c r="D50" s="60"/>
    </row>
    <row r="51" spans="4:4" x14ac:dyDescent="0.2">
      <c r="D51" s="60"/>
    </row>
    <row r="52" spans="4:4" x14ac:dyDescent="0.2">
      <c r="D52" s="60"/>
    </row>
    <row r="53" spans="4:4" x14ac:dyDescent="0.2">
      <c r="D53" s="60"/>
    </row>
    <row r="54" spans="4:4" x14ac:dyDescent="0.2">
      <c r="D54" s="60"/>
    </row>
    <row r="55" spans="4:4" x14ac:dyDescent="0.2">
      <c r="D55" s="60"/>
    </row>
    <row r="56" spans="4:4" x14ac:dyDescent="0.2">
      <c r="D56" s="60"/>
    </row>
    <row r="57" spans="4:4" x14ac:dyDescent="0.2">
      <c r="D57" s="60"/>
    </row>
    <row r="58" spans="4:4" x14ac:dyDescent="0.2">
      <c r="D58" s="60"/>
    </row>
    <row r="59" spans="4:4" x14ac:dyDescent="0.2">
      <c r="D59" s="60"/>
    </row>
    <row r="60" spans="4:4" x14ac:dyDescent="0.2">
      <c r="D60" s="60"/>
    </row>
    <row r="61" spans="4:4" x14ac:dyDescent="0.2">
      <c r="D61" s="60"/>
    </row>
    <row r="62" spans="4:4" x14ac:dyDescent="0.2">
      <c r="D62" s="60"/>
    </row>
    <row r="63" spans="4:4" x14ac:dyDescent="0.2">
      <c r="D63" s="60"/>
    </row>
    <row r="64" spans="4:4" x14ac:dyDescent="0.2">
      <c r="D64" s="60"/>
    </row>
    <row r="65" spans="4:4" x14ac:dyDescent="0.2">
      <c r="D65" s="60"/>
    </row>
    <row r="66" spans="4:4" x14ac:dyDescent="0.2">
      <c r="D66" s="60"/>
    </row>
    <row r="67" spans="4:4" x14ac:dyDescent="0.2">
      <c r="D67" s="60"/>
    </row>
    <row r="68" spans="4:4" x14ac:dyDescent="0.2">
      <c r="D68" s="60"/>
    </row>
    <row r="69" spans="4:4" x14ac:dyDescent="0.2">
      <c r="D69" s="60"/>
    </row>
    <row r="70" spans="4:4" x14ac:dyDescent="0.2">
      <c r="D70" s="60"/>
    </row>
    <row r="71" spans="4:4" x14ac:dyDescent="0.2">
      <c r="D71" s="60"/>
    </row>
    <row r="72" spans="4:4" x14ac:dyDescent="0.2">
      <c r="D72" s="60"/>
    </row>
    <row r="73" spans="4:4" x14ac:dyDescent="0.2">
      <c r="D73" s="60"/>
    </row>
    <row r="74" spans="4:4" x14ac:dyDescent="0.2">
      <c r="D74" s="60"/>
    </row>
  </sheetData>
  <pageMargins left="0.7" right="0.7" top="0.75" bottom="0.75" header="0.3" footer="0.3"/>
  <pageSetup scale="4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BB322-CBA7-466B-AC85-32B40FC5CD87}">
  <dimension ref="A1:I49"/>
  <sheetViews>
    <sheetView showGridLines="0" view="pageBreakPreview" zoomScaleNormal="100" zoomScaleSheetLayoutView="100" workbookViewId="0"/>
  </sheetViews>
  <sheetFormatPr defaultColWidth="9.140625" defaultRowHeight="14.25" x14ac:dyDescent="0.2"/>
  <cols>
    <col min="1" max="1" width="9.140625" style="8"/>
    <col min="2" max="2" width="4.5703125" style="8" customWidth="1"/>
    <col min="3" max="3" width="55.7109375" style="8" customWidth="1"/>
    <col min="4" max="8" width="15.7109375" style="8" customWidth="1"/>
    <col min="9" max="9" width="2.28515625" style="8" customWidth="1"/>
    <col min="10" max="10" width="4.28515625" style="8" customWidth="1"/>
    <col min="11" max="16384" width="9.140625" style="8"/>
  </cols>
  <sheetData>
    <row r="1" spans="1:9" ht="20.25" x14ac:dyDescent="0.3">
      <c r="A1" s="56"/>
      <c r="B1" s="20" t="s">
        <v>154</v>
      </c>
      <c r="D1" s="57"/>
    </row>
    <row r="2" spans="1:9" ht="16.149999999999999" customHeight="1" x14ac:dyDescent="0.25">
      <c r="B2" s="58" t="s">
        <v>1</v>
      </c>
      <c r="D2" s="31"/>
    </row>
    <row r="3" spans="1:9" ht="15" x14ac:dyDescent="0.25">
      <c r="B3" s="55"/>
      <c r="D3" s="31"/>
    </row>
    <row r="4" spans="1:9" x14ac:dyDescent="0.2">
      <c r="B4" s="2"/>
      <c r="C4" s="3"/>
      <c r="D4" s="5"/>
      <c r="E4" s="5"/>
      <c r="F4" s="5"/>
      <c r="G4" s="5"/>
      <c r="H4" s="5"/>
      <c r="I4" s="6"/>
    </row>
    <row r="5" spans="1:9" x14ac:dyDescent="0.2">
      <c r="B5" s="7"/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9"/>
    </row>
    <row r="6" spans="1:9" ht="43.9" customHeight="1" x14ac:dyDescent="0.2">
      <c r="B6" s="10"/>
      <c r="C6" s="11" t="s">
        <v>115</v>
      </c>
      <c r="D6" s="151" t="s">
        <v>90</v>
      </c>
      <c r="E6" s="151" t="s">
        <v>91</v>
      </c>
      <c r="F6" s="151" t="s">
        <v>92</v>
      </c>
      <c r="G6" s="151" t="s">
        <v>21</v>
      </c>
      <c r="H6" s="151" t="s">
        <v>116</v>
      </c>
      <c r="I6" s="9"/>
    </row>
    <row r="7" spans="1:9" ht="15" x14ac:dyDescent="0.25">
      <c r="B7" s="10">
        <v>1</v>
      </c>
      <c r="C7" s="130" t="s">
        <v>100</v>
      </c>
      <c r="D7" s="165">
        <f>SUM(D8:D10)</f>
        <v>45.552</v>
      </c>
      <c r="E7" s="165">
        <f>SUM(E8:E10)</f>
        <v>10</v>
      </c>
      <c r="F7" s="165">
        <f t="shared" ref="F7" si="0">SUM(F8:F10)</f>
        <v>7.4801842700000236</v>
      </c>
      <c r="G7" s="165">
        <f>E7-F7</f>
        <v>2.5198157299999764</v>
      </c>
      <c r="H7" s="141"/>
      <c r="I7" s="9"/>
    </row>
    <row r="8" spans="1:9" x14ac:dyDescent="0.2">
      <c r="B8" s="10">
        <v>2</v>
      </c>
      <c r="C8" s="202" t="s">
        <v>118</v>
      </c>
      <c r="D8" s="190">
        <v>0</v>
      </c>
      <c r="E8" s="206">
        <v>0</v>
      </c>
      <c r="F8" s="228">
        <v>0</v>
      </c>
      <c r="G8" s="228">
        <v>0</v>
      </c>
      <c r="H8" s="220"/>
      <c r="I8" s="9"/>
    </row>
    <row r="9" spans="1:9" x14ac:dyDescent="0.2">
      <c r="B9" s="10">
        <v>3</v>
      </c>
      <c r="C9" s="133" t="s">
        <v>119</v>
      </c>
      <c r="D9" s="134">
        <v>45.552</v>
      </c>
      <c r="E9" s="134">
        <v>10</v>
      </c>
      <c r="F9" s="16">
        <v>7.4801842700000236</v>
      </c>
      <c r="G9" s="16">
        <f>E9-F9</f>
        <v>2.5198157299999764</v>
      </c>
      <c r="H9" s="12"/>
      <c r="I9" s="9"/>
    </row>
    <row r="10" spans="1:9" x14ac:dyDescent="0.2">
      <c r="B10" s="10">
        <v>4</v>
      </c>
      <c r="C10" s="202" t="s">
        <v>120</v>
      </c>
      <c r="D10" s="190">
        <v>0</v>
      </c>
      <c r="E10" s="206">
        <v>0</v>
      </c>
      <c r="F10" s="228">
        <v>0</v>
      </c>
      <c r="G10" s="228">
        <v>0</v>
      </c>
      <c r="H10" s="220"/>
      <c r="I10" s="9"/>
    </row>
    <row r="11" spans="1:9" x14ac:dyDescent="0.2">
      <c r="B11" s="10">
        <v>5</v>
      </c>
      <c r="C11" s="133" t="s">
        <v>121</v>
      </c>
      <c r="D11" s="134">
        <v>0</v>
      </c>
      <c r="E11" s="207">
        <v>0</v>
      </c>
      <c r="F11" s="134">
        <v>0</v>
      </c>
      <c r="G11" s="16">
        <f>E11-F11</f>
        <v>0</v>
      </c>
      <c r="H11" s="12"/>
      <c r="I11" s="9"/>
    </row>
    <row r="12" spans="1:9" ht="15.75" thickBot="1" x14ac:dyDescent="0.3">
      <c r="B12" s="10">
        <v>6</v>
      </c>
      <c r="C12" s="13" t="s">
        <v>101</v>
      </c>
      <c r="D12" s="127">
        <f>D7</f>
        <v>45.552</v>
      </c>
      <c r="E12" s="127">
        <f>E7</f>
        <v>10</v>
      </c>
      <c r="F12" s="127">
        <f>F7</f>
        <v>7.4801842700000236</v>
      </c>
      <c r="G12" s="127">
        <f>G7</f>
        <v>2.5198157299999764</v>
      </c>
      <c r="H12" s="15">
        <f>G12/E12</f>
        <v>0.25198157299999763</v>
      </c>
      <c r="I12" s="9"/>
    </row>
    <row r="13" spans="1:9" ht="15" thickTop="1" x14ac:dyDescent="0.2">
      <c r="B13" s="7"/>
      <c r="D13" s="16"/>
      <c r="I13" s="9"/>
    </row>
    <row r="14" spans="1:9" x14ac:dyDescent="0.2">
      <c r="B14" s="17"/>
      <c r="C14" s="18"/>
      <c r="D14" s="18"/>
      <c r="E14" s="18"/>
      <c r="F14" s="18"/>
      <c r="G14" s="18"/>
      <c r="H14" s="18"/>
      <c r="I14" s="19"/>
    </row>
    <row r="16" spans="1:9" x14ac:dyDescent="0.2">
      <c r="B16" s="72" t="s">
        <v>12</v>
      </c>
      <c r="C16" s="73"/>
      <c r="D16" s="60"/>
      <c r="F16" s="16"/>
      <c r="H16" s="156"/>
    </row>
    <row r="17" spans="2:4" x14ac:dyDescent="0.2">
      <c r="B17" s="146">
        <v>3</v>
      </c>
      <c r="C17" s="138" t="s">
        <v>15</v>
      </c>
      <c r="D17" s="60"/>
    </row>
    <row r="18" spans="2:4" x14ac:dyDescent="0.2">
      <c r="B18" s="146"/>
      <c r="C18" s="138"/>
      <c r="D18" s="60"/>
    </row>
    <row r="19" spans="2:4" x14ac:dyDescent="0.2">
      <c r="D19" s="60"/>
    </row>
    <row r="20" spans="2:4" x14ac:dyDescent="0.2">
      <c r="D20" s="60"/>
    </row>
    <row r="21" spans="2:4" x14ac:dyDescent="0.2">
      <c r="D21" s="60"/>
    </row>
    <row r="22" spans="2:4" x14ac:dyDescent="0.2">
      <c r="D22" s="60"/>
    </row>
    <row r="23" spans="2:4" x14ac:dyDescent="0.2">
      <c r="D23" s="60"/>
    </row>
    <row r="24" spans="2:4" x14ac:dyDescent="0.2">
      <c r="D24" s="60"/>
    </row>
    <row r="25" spans="2:4" x14ac:dyDescent="0.2">
      <c r="D25" s="60"/>
    </row>
    <row r="26" spans="2:4" x14ac:dyDescent="0.2">
      <c r="D26" s="60"/>
    </row>
    <row r="27" spans="2:4" x14ac:dyDescent="0.2">
      <c r="D27" s="60"/>
    </row>
    <row r="28" spans="2:4" x14ac:dyDescent="0.2">
      <c r="D28" s="60"/>
    </row>
    <row r="29" spans="2:4" x14ac:dyDescent="0.2">
      <c r="D29" s="60"/>
    </row>
    <row r="30" spans="2:4" x14ac:dyDescent="0.2">
      <c r="D30" s="60"/>
    </row>
    <row r="31" spans="2:4" x14ac:dyDescent="0.2">
      <c r="D31" s="60"/>
    </row>
    <row r="32" spans="2:4" x14ac:dyDescent="0.2">
      <c r="D32" s="60"/>
    </row>
    <row r="33" spans="4:4" x14ac:dyDescent="0.2">
      <c r="D33" s="60"/>
    </row>
    <row r="34" spans="4:4" x14ac:dyDescent="0.2">
      <c r="D34" s="60"/>
    </row>
    <row r="35" spans="4:4" x14ac:dyDescent="0.2">
      <c r="D35" s="60"/>
    </row>
    <row r="36" spans="4:4" x14ac:dyDescent="0.2">
      <c r="D36" s="60"/>
    </row>
    <row r="37" spans="4:4" x14ac:dyDescent="0.2">
      <c r="D37" s="60"/>
    </row>
    <row r="38" spans="4:4" x14ac:dyDescent="0.2">
      <c r="D38" s="60"/>
    </row>
    <row r="39" spans="4:4" x14ac:dyDescent="0.2">
      <c r="D39" s="60"/>
    </row>
    <row r="40" spans="4:4" x14ac:dyDescent="0.2">
      <c r="D40" s="60"/>
    </row>
    <row r="41" spans="4:4" x14ac:dyDescent="0.2">
      <c r="D41" s="60"/>
    </row>
    <row r="42" spans="4:4" x14ac:dyDescent="0.2">
      <c r="D42" s="60"/>
    </row>
    <row r="43" spans="4:4" x14ac:dyDescent="0.2">
      <c r="D43" s="60"/>
    </row>
    <row r="44" spans="4:4" x14ac:dyDescent="0.2">
      <c r="D44" s="60"/>
    </row>
    <row r="45" spans="4:4" x14ac:dyDescent="0.2">
      <c r="D45" s="60"/>
    </row>
    <row r="46" spans="4:4" x14ac:dyDescent="0.2">
      <c r="D46" s="60"/>
    </row>
    <row r="47" spans="4:4" x14ac:dyDescent="0.2">
      <c r="D47" s="60"/>
    </row>
    <row r="48" spans="4:4" x14ac:dyDescent="0.2">
      <c r="D48" s="60"/>
    </row>
    <row r="49" spans="4:4" x14ac:dyDescent="0.2">
      <c r="D49" s="60"/>
    </row>
  </sheetData>
  <pageMargins left="0.7" right="0.7" top="0.75" bottom="0.75" header="0.3" footer="0.3"/>
  <pageSetup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9146B-A578-42DC-B325-871216F81CF0}">
  <dimension ref="A1:S36"/>
  <sheetViews>
    <sheetView showGridLines="0" view="pageBreakPreview" zoomScaleNormal="100" zoomScaleSheetLayoutView="100" workbookViewId="0"/>
  </sheetViews>
  <sheetFormatPr defaultColWidth="8.7109375" defaultRowHeight="14.25" x14ac:dyDescent="0.2"/>
  <cols>
    <col min="1" max="1" width="7.5703125" style="8" customWidth="1"/>
    <col min="2" max="3" width="3.7109375" style="8" customWidth="1"/>
    <col min="4" max="4" width="50.7109375" style="8" customWidth="1"/>
    <col min="5" max="9" width="15.7109375" style="8" customWidth="1"/>
    <col min="10" max="10" width="1.85546875" style="8" customWidth="1"/>
    <col min="11" max="11" width="3.85546875" style="8" customWidth="1"/>
    <col min="12" max="12" width="9.140625" style="16" customWidth="1"/>
    <col min="13" max="515" width="9.140625" style="8" customWidth="1"/>
    <col min="516" max="16384" width="8.7109375" style="8"/>
  </cols>
  <sheetData>
    <row r="1" spans="1:13" ht="19.899999999999999" customHeight="1" x14ac:dyDescent="0.35">
      <c r="A1" s="75"/>
      <c r="B1" s="61" t="s">
        <v>17</v>
      </c>
      <c r="C1" s="119"/>
      <c r="D1" s="119"/>
      <c r="E1" s="76"/>
      <c r="F1" s="76"/>
      <c r="G1" s="76"/>
      <c r="H1" s="76"/>
      <c r="I1" s="76"/>
      <c r="J1" s="76"/>
    </row>
    <row r="2" spans="1:13" x14ac:dyDescent="0.2">
      <c r="B2" s="8" t="s">
        <v>1</v>
      </c>
    </row>
    <row r="5" spans="1:13" s="77" customFormat="1" ht="12" x14ac:dyDescent="0.2">
      <c r="B5" s="78" t="s">
        <v>18</v>
      </c>
      <c r="C5" s="79"/>
      <c r="D5" s="26">
        <v>1</v>
      </c>
      <c r="E5" s="26">
        <v>2</v>
      </c>
      <c r="F5" s="26">
        <v>3</v>
      </c>
      <c r="G5" s="26">
        <v>4</v>
      </c>
      <c r="H5" s="26">
        <v>5</v>
      </c>
      <c r="I5" s="26">
        <v>6</v>
      </c>
      <c r="J5" s="80"/>
      <c r="L5" s="123"/>
    </row>
    <row r="6" spans="1:13" ht="15" x14ac:dyDescent="0.25">
      <c r="B6" s="81"/>
      <c r="E6" s="31"/>
      <c r="F6" s="31"/>
      <c r="G6" s="230"/>
      <c r="H6" s="230"/>
      <c r="I6" s="230"/>
      <c r="J6" s="231"/>
    </row>
    <row r="7" spans="1:13" ht="43.5" customHeight="1" x14ac:dyDescent="0.25">
      <c r="B7" s="82"/>
      <c r="D7" s="85"/>
      <c r="E7" s="151" t="s">
        <v>19</v>
      </c>
      <c r="F7" s="151" t="s">
        <v>20</v>
      </c>
      <c r="G7" s="151" t="s">
        <v>4</v>
      </c>
      <c r="H7" s="151" t="s">
        <v>21</v>
      </c>
      <c r="I7" s="151" t="s">
        <v>6</v>
      </c>
      <c r="J7" s="9"/>
      <c r="M7" s="86"/>
    </row>
    <row r="8" spans="1:13" ht="15" x14ac:dyDescent="0.25">
      <c r="B8" s="83"/>
      <c r="D8" s="84" t="s">
        <v>22</v>
      </c>
      <c r="E8" s="85"/>
      <c r="F8" s="85"/>
      <c r="G8" s="85"/>
      <c r="H8" s="85"/>
      <c r="I8" s="85"/>
      <c r="J8" s="9"/>
    </row>
    <row r="9" spans="1:13" x14ac:dyDescent="0.2">
      <c r="B9" s="27">
        <v>1</v>
      </c>
      <c r="D9" s="187" t="s">
        <v>23</v>
      </c>
      <c r="E9" s="188">
        <f>'T&amp;D Op Exp - CE'!E9+'T&amp;D Op Exp - Ops'!E9+'T&amp;D Op Exp - UT'!E9+'T&amp;D Op Exp - SS'!E9</f>
        <v>280.39999999999998</v>
      </c>
      <c r="F9" s="188">
        <f>'T&amp;D Op Exp - CE'!F9+'T&amp;D Op Exp - Ops'!F9+'T&amp;D Op Exp - UT'!F9+'T&amp;D Op Exp - SS'!F9</f>
        <v>70.099999999999994</v>
      </c>
      <c r="G9" s="188">
        <f>'T&amp;D Op Exp - CE'!G9+'T&amp;D Op Exp - Ops'!G9+'T&amp;D Op Exp - UT'!G9+'T&amp;D Op Exp - SS'!G9</f>
        <v>63</v>
      </c>
      <c r="H9" s="189">
        <f>F9-G9</f>
        <v>7.0999999999999943</v>
      </c>
      <c r="I9" s="189"/>
      <c r="J9" s="9"/>
      <c r="K9" s="86"/>
    </row>
    <row r="10" spans="1:13" ht="15" x14ac:dyDescent="0.25">
      <c r="B10" s="27">
        <v>2</v>
      </c>
      <c r="C10" s="88"/>
      <c r="D10" s="89" t="s">
        <v>24</v>
      </c>
      <c r="E10" s="90">
        <f>SUM(E9)</f>
        <v>280.39999999999998</v>
      </c>
      <c r="F10" s="90">
        <f>SUM(F9)</f>
        <v>70.099999999999994</v>
      </c>
      <c r="G10" s="90">
        <f>SUM(G9)</f>
        <v>63</v>
      </c>
      <c r="H10" s="90">
        <f>SUM(H9)</f>
        <v>7.0999999999999943</v>
      </c>
      <c r="I10" s="39">
        <f>H10/F10</f>
        <v>0.10128388017118395</v>
      </c>
      <c r="J10" s="9"/>
      <c r="K10" s="86"/>
    </row>
    <row r="11" spans="1:13" ht="15" x14ac:dyDescent="0.25">
      <c r="B11" s="27"/>
      <c r="C11" s="88"/>
      <c r="D11" s="84" t="s">
        <v>25</v>
      </c>
      <c r="E11" s="91"/>
      <c r="F11" s="91"/>
      <c r="G11" s="91"/>
      <c r="H11" s="34"/>
      <c r="I11" s="34"/>
      <c r="J11" s="9"/>
      <c r="K11" s="86"/>
    </row>
    <row r="12" spans="1:13" x14ac:dyDescent="0.2">
      <c r="B12" s="27">
        <f>B10+1</f>
        <v>3</v>
      </c>
      <c r="D12" s="187" t="s">
        <v>26</v>
      </c>
      <c r="E12" s="188">
        <f>'T&amp;D Op Exp - CE'!E12+'T&amp;D Op Exp - Ops'!E12+'T&amp;D Op Exp - UT'!E12+'T&amp;D Op Exp - SS'!E12</f>
        <v>26</v>
      </c>
      <c r="F12" s="188">
        <f>'T&amp;D Op Exp - CE'!F12+'T&amp;D Op Exp - Ops'!F12+'T&amp;D Op Exp - UT'!F12+'T&amp;D Op Exp - SS'!F12</f>
        <v>6.5</v>
      </c>
      <c r="G12" s="188">
        <f>'T&amp;D Op Exp - CE'!G12+'T&amp;D Op Exp - Ops'!G12+'T&amp;D Op Exp - UT'!G12+'T&amp;D Op Exp - SS'!G12</f>
        <v>4.1000000000000005</v>
      </c>
      <c r="H12" s="188">
        <f>F12-G12</f>
        <v>2.3999999999999995</v>
      </c>
      <c r="I12" s="188"/>
      <c r="J12" s="9"/>
      <c r="K12" s="86"/>
    </row>
    <row r="13" spans="1:13" x14ac:dyDescent="0.2">
      <c r="B13" s="27">
        <f t="shared" ref="B13:B26" si="0">B12+1</f>
        <v>4</v>
      </c>
      <c r="C13" s="92"/>
      <c r="D13" s="32" t="s">
        <v>27</v>
      </c>
      <c r="E13" s="87">
        <f>'T&amp;D Op Exp - CE'!E13+'T&amp;D Op Exp - Ops'!E13+'T&amp;D Op Exp - UT'!E13+'T&amp;D Op Exp - SS'!E13</f>
        <v>11.8</v>
      </c>
      <c r="F13" s="87">
        <f>'T&amp;D Op Exp - CE'!F13+'T&amp;D Op Exp - Ops'!F13+'T&amp;D Op Exp - UT'!F13+'T&amp;D Op Exp - SS'!F13</f>
        <v>3</v>
      </c>
      <c r="G13" s="87">
        <f>'T&amp;D Op Exp - CE'!G13+'T&amp;D Op Exp - Ops'!G13+'T&amp;D Op Exp - UT'!G13+'T&amp;D Op Exp - SS'!G13</f>
        <v>3.0000000000000004</v>
      </c>
      <c r="H13" s="35">
        <f>F13-G13</f>
        <v>0</v>
      </c>
      <c r="I13" s="35"/>
      <c r="J13" s="9"/>
      <c r="K13" s="86"/>
    </row>
    <row r="14" spans="1:13" x14ac:dyDescent="0.2">
      <c r="B14" s="27">
        <f t="shared" si="0"/>
        <v>5</v>
      </c>
      <c r="C14" s="92"/>
      <c r="D14" s="187" t="s">
        <v>28</v>
      </c>
      <c r="E14" s="188">
        <f>'T&amp;D Op Exp - CE'!E14+'T&amp;D Op Exp - Ops'!E14+'T&amp;D Op Exp - UT'!E14+'T&amp;D Op Exp - SS'!E14</f>
        <v>18.5</v>
      </c>
      <c r="F14" s="188">
        <f>'T&amp;D Op Exp - CE'!F14+'T&amp;D Op Exp - Ops'!F14+'T&amp;D Op Exp - UT'!F14+'T&amp;D Op Exp - SS'!F14</f>
        <v>4.5999999999999996</v>
      </c>
      <c r="G14" s="188">
        <f>'T&amp;D Op Exp - CE'!G14+'T&amp;D Op Exp - Ops'!G14+'T&amp;D Op Exp - UT'!G14+'T&amp;D Op Exp - SS'!G14</f>
        <v>4.4000000000000004</v>
      </c>
      <c r="H14" s="188">
        <f t="shared" ref="H14:H22" si="1">F14-G14</f>
        <v>0.19999999999999929</v>
      </c>
      <c r="I14" s="188"/>
      <c r="J14" s="9"/>
      <c r="K14" s="86"/>
    </row>
    <row r="15" spans="1:13" x14ac:dyDescent="0.2">
      <c r="B15" s="27">
        <f>B14+1</f>
        <v>6</v>
      </c>
      <c r="C15" s="92"/>
      <c r="D15" s="32" t="s">
        <v>29</v>
      </c>
      <c r="E15" s="87">
        <f>'T&amp;D Op Exp - CE'!E15+'T&amp;D Op Exp - Ops'!E15+'T&amp;D Op Exp - UT'!E15+'T&amp;D Op Exp - SS'!E15</f>
        <v>7.3</v>
      </c>
      <c r="F15" s="87">
        <f>'T&amp;D Op Exp - CE'!F15+'T&amp;D Op Exp - Ops'!F15+'T&amp;D Op Exp - UT'!F15+'T&amp;D Op Exp - SS'!F15</f>
        <v>1.8</v>
      </c>
      <c r="G15" s="87">
        <f>'T&amp;D Op Exp - CE'!G15+'T&amp;D Op Exp - Ops'!G15+'T&amp;D Op Exp - UT'!G15+'T&amp;D Op Exp - SS'!G15</f>
        <v>2.1</v>
      </c>
      <c r="H15" s="35">
        <f t="shared" si="1"/>
        <v>-0.30000000000000004</v>
      </c>
      <c r="I15" s="35"/>
      <c r="J15" s="9"/>
      <c r="K15" s="86"/>
    </row>
    <row r="16" spans="1:13" x14ac:dyDescent="0.2">
      <c r="B16" s="27">
        <f t="shared" si="0"/>
        <v>7</v>
      </c>
      <c r="C16" s="92"/>
      <c r="D16" s="187" t="s">
        <v>30</v>
      </c>
      <c r="E16" s="192">
        <f>'T&amp;D Op Exp - CE'!E16+'T&amp;D Op Exp - Ops'!E16+'T&amp;D Op Exp - UT'!E16+'T&amp;D Op Exp - SS'!E16</f>
        <v>27.2</v>
      </c>
      <c r="F16" s="192">
        <f>'T&amp;D Op Exp - CE'!F16+'T&amp;D Op Exp - Ops'!F16+'T&amp;D Op Exp - UT'!F16+'T&amp;D Op Exp - SS'!F16</f>
        <v>6.8</v>
      </c>
      <c r="G16" s="192">
        <f>'T&amp;D Op Exp - CE'!G16+'T&amp;D Op Exp - Ops'!G16+'T&amp;D Op Exp - UT'!G16+'T&amp;D Op Exp - SS'!G16</f>
        <v>7.6</v>
      </c>
      <c r="H16" s="188">
        <f t="shared" si="1"/>
        <v>-0.79999999999999982</v>
      </c>
      <c r="I16" s="192"/>
      <c r="J16" s="9"/>
      <c r="K16" s="86"/>
    </row>
    <row r="17" spans="2:19" x14ac:dyDescent="0.2">
      <c r="B17" s="27">
        <f t="shared" si="0"/>
        <v>8</v>
      </c>
      <c r="C17" s="92"/>
      <c r="D17" s="32" t="s">
        <v>31</v>
      </c>
      <c r="E17" s="87">
        <f>'T&amp;D Op Exp - CE'!E17+'T&amp;D Op Exp - Ops'!E17+'T&amp;D Op Exp - UT'!E17+'T&amp;D Op Exp - SS'!E17</f>
        <v>8.6999999999999993</v>
      </c>
      <c r="F17" s="87">
        <f>'T&amp;D Op Exp - CE'!F17+'T&amp;D Op Exp - Ops'!F17+'T&amp;D Op Exp - UT'!F17+'T&amp;D Op Exp - SS'!F17</f>
        <v>2.2000000000000002</v>
      </c>
      <c r="G17" s="87">
        <f>'T&amp;D Op Exp - CE'!G17+'T&amp;D Op Exp - Ops'!G17+'T&amp;D Op Exp - UT'!G17+'T&amp;D Op Exp - SS'!G17</f>
        <v>2.9</v>
      </c>
      <c r="H17" s="35">
        <f t="shared" si="1"/>
        <v>-0.69999999999999973</v>
      </c>
      <c r="I17" s="35"/>
      <c r="J17" s="9"/>
      <c r="K17" s="86"/>
    </row>
    <row r="18" spans="2:19" x14ac:dyDescent="0.2">
      <c r="B18" s="27">
        <f t="shared" si="0"/>
        <v>9</v>
      </c>
      <c r="C18" s="92"/>
      <c r="D18" s="187" t="s">
        <v>32</v>
      </c>
      <c r="E18" s="192">
        <f>'T&amp;D Op Exp - CE'!E18+'T&amp;D Op Exp - Ops'!E18+'T&amp;D Op Exp - UT'!E18+'T&amp;D Op Exp - SS'!E18</f>
        <v>8.1999999999999993</v>
      </c>
      <c r="F18" s="192">
        <f>'T&amp;D Op Exp - CE'!F18+'T&amp;D Op Exp - Ops'!F18+'T&amp;D Op Exp - UT'!F18+'T&amp;D Op Exp - SS'!F18</f>
        <v>2.1</v>
      </c>
      <c r="G18" s="192">
        <f>'T&amp;D Op Exp - CE'!G18+'T&amp;D Op Exp - Ops'!G18+'T&amp;D Op Exp - UT'!G18+'T&amp;D Op Exp - SS'!G18</f>
        <v>2.5999999999999996</v>
      </c>
      <c r="H18" s="188">
        <f t="shared" si="1"/>
        <v>-0.49999999999999956</v>
      </c>
      <c r="I18" s="192"/>
      <c r="J18" s="9"/>
      <c r="K18" s="86"/>
    </row>
    <row r="19" spans="2:19" x14ac:dyDescent="0.2">
      <c r="B19" s="27">
        <f t="shared" si="0"/>
        <v>10</v>
      </c>
      <c r="C19" s="92"/>
      <c r="D19" s="32" t="s">
        <v>33</v>
      </c>
      <c r="E19" s="87">
        <f>'T&amp;D Op Exp - CE'!E19+'T&amp;D Op Exp - Ops'!E19+'T&amp;D Op Exp - UT'!E19+'T&amp;D Op Exp - SS'!E19</f>
        <v>0.2</v>
      </c>
      <c r="F19" s="87">
        <f>'T&amp;D Op Exp - CE'!F19+'T&amp;D Op Exp - Ops'!F19+'T&amp;D Op Exp - UT'!F19+'T&amp;D Op Exp - SS'!F19</f>
        <v>0</v>
      </c>
      <c r="G19" s="87">
        <f>'T&amp;D Op Exp - CE'!G19+'T&amp;D Op Exp - Ops'!G19+'T&amp;D Op Exp - UT'!G19+'T&amp;D Op Exp - SS'!G19</f>
        <v>0.1</v>
      </c>
      <c r="H19" s="35">
        <f t="shared" si="1"/>
        <v>-0.1</v>
      </c>
      <c r="I19" s="35"/>
      <c r="J19" s="9"/>
      <c r="K19" s="86"/>
    </row>
    <row r="20" spans="2:19" x14ac:dyDescent="0.2">
      <c r="B20" s="27">
        <f t="shared" si="0"/>
        <v>11</v>
      </c>
      <c r="C20" s="92"/>
      <c r="D20" s="187" t="s">
        <v>34</v>
      </c>
      <c r="E20" s="192">
        <f>'T&amp;D Op Exp - CE'!E20+'T&amp;D Op Exp - Ops'!E20+'T&amp;D Op Exp - UT'!E20+'T&amp;D Op Exp - SS'!E20</f>
        <v>114.2</v>
      </c>
      <c r="F20" s="192">
        <f>'T&amp;D Op Exp - CE'!F20+'T&amp;D Op Exp - Ops'!F20+'T&amp;D Op Exp - UT'!F20+'T&amp;D Op Exp - SS'!F20</f>
        <v>28.6</v>
      </c>
      <c r="G20" s="192">
        <f>'T&amp;D Op Exp - CE'!G20+'T&amp;D Op Exp - Ops'!G20+'T&amp;D Op Exp - UT'!G20+'T&amp;D Op Exp - SS'!G20</f>
        <v>23.9</v>
      </c>
      <c r="H20" s="188">
        <f t="shared" si="1"/>
        <v>4.7000000000000028</v>
      </c>
      <c r="I20" s="192"/>
      <c r="J20" s="9"/>
      <c r="K20" s="86"/>
    </row>
    <row r="21" spans="2:19" s="21" customFormat="1" x14ac:dyDescent="0.2">
      <c r="B21" s="27">
        <f t="shared" si="0"/>
        <v>12</v>
      </c>
      <c r="C21" s="93"/>
      <c r="D21" s="32" t="s">
        <v>35</v>
      </c>
      <c r="E21" s="87">
        <f>'T&amp;D Op Exp - CE'!E21+'T&amp;D Op Exp - Ops'!E21+'T&amp;D Op Exp - UT'!E21+'T&amp;D Op Exp - SS'!E21</f>
        <v>74</v>
      </c>
      <c r="F21" s="87">
        <f>'T&amp;D Op Exp - CE'!F21+'T&amp;D Op Exp - Ops'!F21+'T&amp;D Op Exp - UT'!F21+'T&amp;D Op Exp - SS'!F21</f>
        <v>12.5</v>
      </c>
      <c r="G21" s="87">
        <f>'T&amp;D Op Exp - CE'!G21+'T&amp;D Op Exp - Ops'!G21+'T&amp;D Op Exp - UT'!G21+'T&amp;D Op Exp - SS'!G21</f>
        <v>14.4</v>
      </c>
      <c r="H21" s="35">
        <f t="shared" si="1"/>
        <v>-1.9000000000000004</v>
      </c>
      <c r="I21" s="35"/>
      <c r="J21" s="29"/>
      <c r="K21" s="86"/>
      <c r="L21" s="16"/>
      <c r="M21" s="8"/>
      <c r="N21" s="8"/>
      <c r="O21" s="8"/>
      <c r="P21" s="8"/>
      <c r="Q21" s="8"/>
      <c r="R21" s="8"/>
      <c r="S21" s="8"/>
    </row>
    <row r="22" spans="2:19" x14ac:dyDescent="0.2">
      <c r="B22" s="27">
        <f t="shared" si="0"/>
        <v>13</v>
      </c>
      <c r="C22" s="92"/>
      <c r="D22" s="187" t="s">
        <v>36</v>
      </c>
      <c r="E22" s="192">
        <f>'T&amp;D Op Exp - CE'!E22+'T&amp;D Op Exp - Ops'!E22+'T&amp;D Op Exp - UT'!E22+'T&amp;D Op Exp - SS'!E22</f>
        <v>8.3000000000000007</v>
      </c>
      <c r="F22" s="192">
        <f>'T&amp;D Op Exp - CE'!F22+'T&amp;D Op Exp - Ops'!F22+'T&amp;D Op Exp - UT'!F22+'T&amp;D Op Exp - SS'!F22</f>
        <v>2</v>
      </c>
      <c r="G22" s="192">
        <f>'T&amp;D Op Exp - CE'!G22+'T&amp;D Op Exp - Ops'!G22+'T&amp;D Op Exp - UT'!G22+'T&amp;D Op Exp - SS'!G22</f>
        <v>1</v>
      </c>
      <c r="H22" s="188">
        <f t="shared" si="1"/>
        <v>1</v>
      </c>
      <c r="I22" s="192"/>
      <c r="J22" s="9"/>
      <c r="K22" s="86"/>
    </row>
    <row r="23" spans="2:19" ht="15" x14ac:dyDescent="0.25">
      <c r="B23" s="27">
        <f t="shared" si="0"/>
        <v>14</v>
      </c>
      <c r="C23" s="88"/>
      <c r="D23" s="28" t="s">
        <v>37</v>
      </c>
      <c r="E23" s="90">
        <f>SUM(E12:E22)</f>
        <v>304.40000000000003</v>
      </c>
      <c r="F23" s="90">
        <f>SUM(F12:F22)</f>
        <v>70.099999999999994</v>
      </c>
      <c r="G23" s="90">
        <f>SUM(G12:G22)</f>
        <v>66.100000000000009</v>
      </c>
      <c r="H23" s="90">
        <f>SUM(H12:H22)</f>
        <v>4.0000000000000027</v>
      </c>
      <c r="I23" s="39">
        <f>H23/F23</f>
        <v>5.7061340941512169E-2</v>
      </c>
      <c r="J23" s="9"/>
      <c r="K23" s="86"/>
    </row>
    <row r="24" spans="2:19" ht="7.9" customHeight="1" x14ac:dyDescent="0.25">
      <c r="B24" s="27"/>
      <c r="C24" s="88"/>
      <c r="D24" s="28"/>
      <c r="E24" s="90"/>
      <c r="F24" s="90"/>
      <c r="G24" s="90"/>
      <c r="H24" s="90"/>
      <c r="I24" s="39"/>
      <c r="J24" s="9"/>
      <c r="K24" s="86"/>
    </row>
    <row r="25" spans="2:19" ht="15" x14ac:dyDescent="0.25">
      <c r="B25" s="27">
        <f>B23+1</f>
        <v>15</v>
      </c>
      <c r="C25" s="88"/>
      <c r="D25" s="28" t="s">
        <v>38</v>
      </c>
      <c r="E25" s="90">
        <f>E10+E23</f>
        <v>584.79999999999995</v>
      </c>
      <c r="F25" s="90">
        <f>F10+F23</f>
        <v>140.19999999999999</v>
      </c>
      <c r="G25" s="90">
        <f>G10+G23</f>
        <v>129.10000000000002</v>
      </c>
      <c r="H25" s="90">
        <f>H10+H23</f>
        <v>11.099999999999998</v>
      </c>
      <c r="I25" s="39">
        <f>H25/F25</f>
        <v>7.9172610556348069E-2</v>
      </c>
      <c r="J25" s="9"/>
      <c r="K25" s="86"/>
    </row>
    <row r="26" spans="2:19" ht="15.6" customHeight="1" x14ac:dyDescent="0.2">
      <c r="B26" s="27">
        <f t="shared" si="0"/>
        <v>16</v>
      </c>
      <c r="C26" s="88"/>
      <c r="D26" s="187" t="s">
        <v>39</v>
      </c>
      <c r="E26" s="192">
        <f>(E25)*0.02</f>
        <v>11.696</v>
      </c>
      <c r="F26" s="192">
        <f>F25*2%</f>
        <v>2.8039999999999998</v>
      </c>
      <c r="G26" s="192">
        <v>0</v>
      </c>
      <c r="H26" s="192">
        <f>F26-G26</f>
        <v>2.8039999999999998</v>
      </c>
      <c r="I26" s="192"/>
      <c r="J26" s="9"/>
      <c r="K26" s="86"/>
    </row>
    <row r="27" spans="2:19" ht="6" customHeight="1" x14ac:dyDescent="0.25">
      <c r="B27" s="27"/>
      <c r="C27" s="88"/>
      <c r="D27" s="32"/>
      <c r="E27" s="35"/>
      <c r="F27" s="35"/>
      <c r="G27" s="35"/>
      <c r="H27" s="35"/>
      <c r="I27" s="38"/>
      <c r="J27" s="9"/>
      <c r="K27" s="86"/>
    </row>
    <row r="28" spans="2:19" ht="15.75" thickBot="1" x14ac:dyDescent="0.3">
      <c r="B28" s="27">
        <f>B26+1</f>
        <v>17</v>
      </c>
      <c r="C28" s="21"/>
      <c r="D28" s="89" t="s">
        <v>40</v>
      </c>
      <c r="E28" s="94">
        <f>E25+E26</f>
        <v>596.49599999999998</v>
      </c>
      <c r="F28" s="94">
        <f>F25+F26</f>
        <v>143.00399999999999</v>
      </c>
      <c r="G28" s="94">
        <f>G25+G26</f>
        <v>129.10000000000002</v>
      </c>
      <c r="H28" s="94">
        <f>H25+H26</f>
        <v>13.903999999999998</v>
      </c>
      <c r="I28" s="47">
        <f>H28/F28</f>
        <v>9.7228049565047131E-2</v>
      </c>
      <c r="J28" s="9"/>
      <c r="K28" s="86"/>
    </row>
    <row r="29" spans="2:19" ht="15.75" thickTop="1" x14ac:dyDescent="0.25">
      <c r="B29" s="27"/>
      <c r="C29" s="21"/>
      <c r="D29" s="89"/>
      <c r="E29" s="172"/>
      <c r="F29" s="172"/>
      <c r="G29" s="172"/>
      <c r="H29" s="172"/>
      <c r="I29" s="38"/>
      <c r="J29" s="9"/>
      <c r="K29" s="86"/>
    </row>
    <row r="30" spans="2:19" ht="14.65" customHeight="1" x14ac:dyDescent="0.2">
      <c r="B30" s="17"/>
      <c r="C30" s="18"/>
      <c r="D30" s="95"/>
      <c r="E30" s="96"/>
      <c r="F30" s="96"/>
      <c r="G30" s="96"/>
      <c r="H30" s="96"/>
      <c r="I30" s="96"/>
      <c r="J30" s="97"/>
    </row>
    <row r="31" spans="2:19" x14ac:dyDescent="0.2">
      <c r="D31" s="98"/>
      <c r="E31" s="86"/>
      <c r="F31" s="86"/>
      <c r="G31" s="86"/>
      <c r="H31" s="86"/>
      <c r="I31" s="86"/>
      <c r="J31" s="86"/>
    </row>
    <row r="32" spans="2:19" x14ac:dyDescent="0.2">
      <c r="B32" s="72" t="s">
        <v>12</v>
      </c>
      <c r="C32" s="73"/>
      <c r="D32" s="98"/>
      <c r="E32" s="86"/>
      <c r="F32" s="86"/>
      <c r="G32" s="86"/>
      <c r="H32" s="86"/>
      <c r="I32" s="86"/>
      <c r="J32" s="86"/>
    </row>
    <row r="33" spans="2:10" x14ac:dyDescent="0.2">
      <c r="B33" s="146">
        <v>3</v>
      </c>
      <c r="C33" s="138" t="s">
        <v>15</v>
      </c>
      <c r="D33" s="98"/>
      <c r="E33" s="86"/>
      <c r="F33" s="86"/>
      <c r="G33" s="86"/>
      <c r="H33" s="86"/>
      <c r="I33" s="86"/>
      <c r="J33" s="86"/>
    </row>
    <row r="34" spans="2:10" x14ac:dyDescent="0.2">
      <c r="B34" s="146"/>
      <c r="C34" s="138"/>
      <c r="D34" s="86"/>
      <c r="E34" s="86"/>
      <c r="F34" s="86"/>
      <c r="G34" s="86"/>
      <c r="H34" s="86"/>
      <c r="I34" s="86"/>
      <c r="J34" s="86"/>
    </row>
    <row r="35" spans="2:10" x14ac:dyDescent="0.2">
      <c r="B35" s="173"/>
      <c r="C35" s="138"/>
    </row>
    <row r="36" spans="2:10" x14ac:dyDescent="0.2">
      <c r="C36" s="138"/>
    </row>
  </sheetData>
  <mergeCells count="1">
    <mergeCell ref="G6:J6"/>
  </mergeCells>
  <pageMargins left="0.7" right="0.7" top="0.75" bottom="0.75" header="0.3" footer="0.3"/>
  <pageSetup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B198E-A87E-456B-AFF1-72F83FCA21C9}">
  <dimension ref="A1:R37"/>
  <sheetViews>
    <sheetView showGridLines="0" view="pageBreakPreview" zoomScaleNormal="100" zoomScaleSheetLayoutView="100" workbookViewId="0"/>
  </sheetViews>
  <sheetFormatPr defaultColWidth="8.7109375" defaultRowHeight="14.25" x14ac:dyDescent="0.2"/>
  <cols>
    <col min="1" max="1" width="7.5703125" style="8" customWidth="1"/>
    <col min="2" max="2" width="4.140625" style="8" customWidth="1"/>
    <col min="3" max="3" width="3.28515625" style="8" customWidth="1"/>
    <col min="4" max="4" width="50.7109375" style="8" customWidth="1"/>
    <col min="5" max="9" width="15.7109375" style="8" customWidth="1"/>
    <col min="10" max="10" width="3.140625" style="8" customWidth="1"/>
    <col min="11" max="11" width="4.140625" style="8" customWidth="1"/>
    <col min="12" max="256" width="9.140625" style="8" customWidth="1"/>
    <col min="257" max="16384" width="8.7109375" style="8"/>
  </cols>
  <sheetData>
    <row r="1" spans="1:13" ht="21" customHeight="1" x14ac:dyDescent="0.35">
      <c r="A1" s="61"/>
      <c r="B1" s="61" t="s">
        <v>41</v>
      </c>
      <c r="C1" s="61"/>
      <c r="D1" s="61"/>
      <c r="E1" s="76"/>
      <c r="F1" s="76"/>
      <c r="G1" s="76"/>
      <c r="H1" s="76"/>
      <c r="I1" s="76"/>
      <c r="J1" s="76"/>
    </row>
    <row r="2" spans="1:13" ht="14.25" customHeight="1" x14ac:dyDescent="0.2">
      <c r="B2" s="8" t="s">
        <v>1</v>
      </c>
    </row>
    <row r="3" spans="1:13" ht="14.25" customHeight="1" x14ac:dyDescent="0.2"/>
    <row r="4" spans="1:13" ht="14.25" customHeight="1" x14ac:dyDescent="0.2"/>
    <row r="5" spans="1:13" s="77" customFormat="1" ht="12" x14ac:dyDescent="0.2">
      <c r="B5" s="78"/>
      <c r="C5" s="79"/>
      <c r="D5" s="26">
        <v>1</v>
      </c>
      <c r="E5" s="26">
        <v>2</v>
      </c>
      <c r="F5" s="26">
        <v>3</v>
      </c>
      <c r="G5" s="26">
        <v>4</v>
      </c>
      <c r="H5" s="26">
        <v>5</v>
      </c>
      <c r="I5" s="26">
        <v>6</v>
      </c>
      <c r="J5" s="80"/>
    </row>
    <row r="6" spans="1:13" ht="15" x14ac:dyDescent="0.2">
      <c r="B6" s="81"/>
      <c r="C6" s="99"/>
      <c r="E6" s="124" t="s">
        <v>42</v>
      </c>
      <c r="F6" s="124"/>
      <c r="G6" s="124"/>
      <c r="H6" s="124"/>
      <c r="I6" s="124"/>
      <c r="J6" s="9"/>
    </row>
    <row r="7" spans="1:13" ht="43.5" customHeight="1" x14ac:dyDescent="0.25">
      <c r="B7" s="82"/>
      <c r="C7" s="100"/>
      <c r="D7" s="85"/>
      <c r="E7" s="151" t="s">
        <v>19</v>
      </c>
      <c r="F7" s="151" t="s">
        <v>20</v>
      </c>
      <c r="G7" s="151" t="s">
        <v>4</v>
      </c>
      <c r="H7" s="151" t="s">
        <v>21</v>
      </c>
      <c r="I7" s="151" t="s">
        <v>6</v>
      </c>
      <c r="J7" s="9"/>
      <c r="L7" s="86"/>
      <c r="M7" s="86"/>
    </row>
    <row r="8" spans="1:13" ht="15" x14ac:dyDescent="0.25">
      <c r="B8" s="83"/>
      <c r="C8" s="101"/>
      <c r="D8" s="84" t="s">
        <v>22</v>
      </c>
      <c r="E8" s="85"/>
      <c r="F8" s="85"/>
      <c r="G8" s="85"/>
      <c r="H8" s="85"/>
      <c r="I8" s="85"/>
      <c r="J8" s="9"/>
    </row>
    <row r="9" spans="1:13" ht="14.85" customHeight="1" x14ac:dyDescent="0.2">
      <c r="B9" s="27">
        <v>1</v>
      </c>
      <c r="C9" s="101"/>
      <c r="D9" s="187" t="s">
        <v>23</v>
      </c>
      <c r="E9" s="196">
        <v>45.6</v>
      </c>
      <c r="F9" s="190">
        <v>11.4</v>
      </c>
      <c r="G9" s="190">
        <v>10.5</v>
      </c>
      <c r="H9" s="192">
        <v>0.9</v>
      </c>
      <c r="I9" s="191"/>
      <c r="J9" s="9"/>
    </row>
    <row r="10" spans="1:13" ht="15" x14ac:dyDescent="0.25">
      <c r="B10" s="27">
        <v>2</v>
      </c>
      <c r="C10" s="101"/>
      <c r="D10" s="89" t="s">
        <v>24</v>
      </c>
      <c r="E10" s="102">
        <f>E9</f>
        <v>45.6</v>
      </c>
      <c r="F10" s="102">
        <f>SUM(F9)</f>
        <v>11.4</v>
      </c>
      <c r="G10" s="102">
        <f>SUM(G9)</f>
        <v>10.5</v>
      </c>
      <c r="H10" s="90">
        <f t="shared" ref="H10" si="0">SUM(H9)</f>
        <v>0.9</v>
      </c>
      <c r="I10" s="171">
        <f>H10/F10</f>
        <v>7.8947368421052627E-2</v>
      </c>
      <c r="J10" s="9"/>
    </row>
    <row r="11" spans="1:13" ht="15" x14ac:dyDescent="0.2">
      <c r="B11" s="27"/>
      <c r="C11" s="101"/>
      <c r="D11" s="84" t="s">
        <v>25</v>
      </c>
      <c r="E11" s="33"/>
      <c r="F11" s="33"/>
      <c r="G11" s="33"/>
      <c r="H11" s="150"/>
      <c r="I11" s="34"/>
      <c r="J11" s="9"/>
    </row>
    <row r="12" spans="1:13" x14ac:dyDescent="0.2">
      <c r="B12" s="27">
        <f>B10+1</f>
        <v>3</v>
      </c>
      <c r="C12" s="101"/>
      <c r="D12" s="187" t="s">
        <v>26</v>
      </c>
      <c r="E12" s="196">
        <v>0</v>
      </c>
      <c r="F12" s="190">
        <v>0</v>
      </c>
      <c r="G12" s="192">
        <v>0</v>
      </c>
      <c r="H12" s="192">
        <v>0</v>
      </c>
      <c r="I12" s="193"/>
      <c r="J12" s="9"/>
    </row>
    <row r="13" spans="1:13" x14ac:dyDescent="0.2">
      <c r="B13" s="27">
        <f t="shared" ref="B13:B23" si="1">B12+1</f>
        <v>4</v>
      </c>
      <c r="C13" s="101"/>
      <c r="D13" s="32" t="s">
        <v>27</v>
      </c>
      <c r="E13" s="16">
        <v>0.4</v>
      </c>
      <c r="F13" s="134">
        <v>0.1</v>
      </c>
      <c r="G13" s="33">
        <v>0.1</v>
      </c>
      <c r="H13" s="33">
        <v>0</v>
      </c>
      <c r="I13" s="34"/>
      <c r="J13" s="9"/>
      <c r="M13" s="180"/>
    </row>
    <row r="14" spans="1:13" x14ac:dyDescent="0.2">
      <c r="B14" s="27">
        <f t="shared" si="1"/>
        <v>5</v>
      </c>
      <c r="C14" s="101"/>
      <c r="D14" s="187" t="s">
        <v>28</v>
      </c>
      <c r="E14" s="196">
        <v>0</v>
      </c>
      <c r="F14" s="196">
        <v>0</v>
      </c>
      <c r="G14" s="192">
        <v>0</v>
      </c>
      <c r="H14" s="192"/>
      <c r="I14" s="194"/>
      <c r="J14" s="9"/>
    </row>
    <row r="15" spans="1:13" ht="14.85" customHeight="1" x14ac:dyDescent="0.2">
      <c r="B15" s="27">
        <f>B14+1</f>
        <v>6</v>
      </c>
      <c r="C15" s="101"/>
      <c r="D15" s="32" t="s">
        <v>29</v>
      </c>
      <c r="E15" s="16">
        <v>0</v>
      </c>
      <c r="F15" s="134">
        <v>0</v>
      </c>
      <c r="G15" s="33">
        <v>0</v>
      </c>
      <c r="H15" s="33">
        <v>0</v>
      </c>
      <c r="I15" s="34"/>
      <c r="J15" s="9"/>
    </row>
    <row r="16" spans="1:13" x14ac:dyDescent="0.2">
      <c r="B16" s="27">
        <f t="shared" si="1"/>
        <v>7</v>
      </c>
      <c r="C16" s="101"/>
      <c r="D16" s="187" t="s">
        <v>30</v>
      </c>
      <c r="E16" s="196">
        <v>0</v>
      </c>
      <c r="F16" s="196">
        <v>0</v>
      </c>
      <c r="G16" s="192">
        <v>0</v>
      </c>
      <c r="H16" s="192">
        <v>0</v>
      </c>
      <c r="I16" s="194"/>
      <c r="J16" s="9"/>
    </row>
    <row r="17" spans="2:18" x14ac:dyDescent="0.2">
      <c r="B17" s="27">
        <f t="shared" si="1"/>
        <v>8</v>
      </c>
      <c r="C17" s="101"/>
      <c r="D17" s="32" t="s">
        <v>31</v>
      </c>
      <c r="E17" s="16">
        <v>0.2</v>
      </c>
      <c r="F17" s="134"/>
      <c r="G17" s="33">
        <v>0</v>
      </c>
      <c r="H17" s="33">
        <v>0</v>
      </c>
      <c r="I17" s="34"/>
      <c r="J17" s="9"/>
    </row>
    <row r="18" spans="2:18" x14ac:dyDescent="0.2">
      <c r="B18" s="27">
        <f t="shared" si="1"/>
        <v>9</v>
      </c>
      <c r="C18" s="101"/>
      <c r="D18" s="187" t="s">
        <v>32</v>
      </c>
      <c r="E18" s="196">
        <v>0</v>
      </c>
      <c r="F18" s="196">
        <v>0</v>
      </c>
      <c r="G18" s="192">
        <v>0</v>
      </c>
      <c r="H18" s="192">
        <v>0</v>
      </c>
      <c r="I18" s="194"/>
      <c r="J18" s="9"/>
    </row>
    <row r="19" spans="2:18" x14ac:dyDescent="0.2">
      <c r="B19" s="27">
        <f t="shared" si="1"/>
        <v>10</v>
      </c>
      <c r="C19" s="101"/>
      <c r="D19" s="32" t="s">
        <v>33</v>
      </c>
      <c r="E19" s="16"/>
      <c r="F19" s="134"/>
      <c r="G19" s="33">
        <v>0</v>
      </c>
      <c r="H19" s="33">
        <v>0</v>
      </c>
      <c r="I19" s="34"/>
      <c r="J19" s="9"/>
    </row>
    <row r="20" spans="2:18" x14ac:dyDescent="0.2">
      <c r="B20" s="27">
        <f t="shared" si="1"/>
        <v>11</v>
      </c>
      <c r="C20" s="101"/>
      <c r="D20" s="187" t="s">
        <v>34</v>
      </c>
      <c r="E20" s="196">
        <v>43.7</v>
      </c>
      <c r="F20" s="196">
        <v>10.9</v>
      </c>
      <c r="G20" s="192">
        <v>10.199999999999999</v>
      </c>
      <c r="H20" s="192">
        <v>0.7</v>
      </c>
      <c r="I20" s="194"/>
      <c r="J20" s="9"/>
    </row>
    <row r="21" spans="2:18" s="21" customFormat="1" ht="14.1" customHeight="1" x14ac:dyDescent="0.2">
      <c r="B21" s="27">
        <f t="shared" si="1"/>
        <v>12</v>
      </c>
      <c r="C21" s="101"/>
      <c r="D21" s="32" t="s">
        <v>35</v>
      </c>
      <c r="E21" s="16">
        <v>0</v>
      </c>
      <c r="F21" s="134">
        <v>0</v>
      </c>
      <c r="G21" s="33">
        <v>0</v>
      </c>
      <c r="H21" s="33">
        <v>0</v>
      </c>
      <c r="I21" s="36"/>
      <c r="J21" s="29"/>
      <c r="L21" s="8"/>
      <c r="M21" s="8"/>
      <c r="N21" s="8"/>
      <c r="O21" s="8"/>
      <c r="P21" s="8"/>
      <c r="Q21" s="8"/>
      <c r="R21" s="8"/>
    </row>
    <row r="22" spans="2:18" x14ac:dyDescent="0.2">
      <c r="B22" s="27">
        <f t="shared" si="1"/>
        <v>13</v>
      </c>
      <c r="C22" s="101"/>
      <c r="D22" s="187" t="s">
        <v>36</v>
      </c>
      <c r="E22" s="196">
        <v>0</v>
      </c>
      <c r="F22" s="196">
        <v>0.1</v>
      </c>
      <c r="G22" s="192">
        <v>0</v>
      </c>
      <c r="H22" s="192">
        <v>0.1</v>
      </c>
      <c r="I22" s="194"/>
      <c r="J22" s="9"/>
    </row>
    <row r="23" spans="2:18" ht="15" x14ac:dyDescent="0.25">
      <c r="B23" s="27">
        <f t="shared" si="1"/>
        <v>14</v>
      </c>
      <c r="C23" s="101"/>
      <c r="D23" s="28" t="s">
        <v>37</v>
      </c>
      <c r="E23" s="102">
        <f>SUM(E12:E22)</f>
        <v>44.300000000000004</v>
      </c>
      <c r="F23" s="102">
        <f>SUM(F12:F22)</f>
        <v>11.1</v>
      </c>
      <c r="G23" s="103">
        <f>SUM(G12:G22)</f>
        <v>10.299999999999999</v>
      </c>
      <c r="H23" s="102">
        <f>SUM(H12:H22)</f>
        <v>0.79999999999999993</v>
      </c>
      <c r="I23" s="104">
        <f>H23/F23</f>
        <v>7.2072072072072071E-2</v>
      </c>
      <c r="J23" s="9"/>
    </row>
    <row r="24" spans="2:18" ht="15" x14ac:dyDescent="0.25">
      <c r="B24" s="27"/>
      <c r="C24" s="101"/>
      <c r="D24" s="28"/>
      <c r="E24" s="102"/>
      <c r="F24" s="102"/>
      <c r="G24" s="103"/>
      <c r="H24" s="102"/>
      <c r="I24" s="170"/>
      <c r="J24" s="9"/>
    </row>
    <row r="25" spans="2:18" ht="15.75" thickBot="1" x14ac:dyDescent="0.3">
      <c r="B25" s="27">
        <f>B23+1</f>
        <v>15</v>
      </c>
      <c r="C25" s="101"/>
      <c r="D25" s="28" t="s">
        <v>43</v>
      </c>
      <c r="E25" s="105">
        <f>E10+E23</f>
        <v>89.9</v>
      </c>
      <c r="F25" s="105">
        <f>F10+F23</f>
        <v>22.5</v>
      </c>
      <c r="G25" s="106">
        <f>G10+G23</f>
        <v>20.799999999999997</v>
      </c>
      <c r="H25" s="105">
        <f>H10+H23</f>
        <v>1.7</v>
      </c>
      <c r="I25" s="107">
        <f>H25/F25</f>
        <v>7.5555555555555556E-2</v>
      </c>
      <c r="J25" s="9"/>
    </row>
    <row r="26" spans="2:18" ht="15.75" thickTop="1" x14ac:dyDescent="0.25">
      <c r="B26" s="49"/>
      <c r="C26" s="21"/>
      <c r="D26" s="28"/>
      <c r="E26" s="108"/>
      <c r="F26" s="108"/>
      <c r="G26" s="108"/>
      <c r="H26" s="108"/>
      <c r="I26" s="108"/>
      <c r="J26" s="109"/>
    </row>
    <row r="27" spans="2:18" ht="15" x14ac:dyDescent="0.25">
      <c r="B27" s="50"/>
      <c r="C27" s="51"/>
      <c r="D27" s="51"/>
      <c r="E27" s="110"/>
      <c r="F27" s="110"/>
      <c r="G27" s="110"/>
      <c r="H27" s="110"/>
      <c r="I27" s="110"/>
      <c r="J27" s="111"/>
    </row>
    <row r="28" spans="2:18" x14ac:dyDescent="0.2">
      <c r="D28" s="98"/>
      <c r="E28" s="86"/>
      <c r="F28" s="86"/>
      <c r="G28" s="86"/>
      <c r="H28" s="86"/>
      <c r="I28" s="86"/>
      <c r="J28" s="86"/>
    </row>
    <row r="29" spans="2:18" x14ac:dyDescent="0.2">
      <c r="B29" s="72" t="s">
        <v>12</v>
      </c>
      <c r="C29" s="73"/>
      <c r="D29" s="98"/>
      <c r="E29" s="86"/>
      <c r="F29" s="86"/>
      <c r="G29" s="86"/>
      <c r="H29" s="86"/>
      <c r="I29" s="86"/>
      <c r="J29" s="86"/>
    </row>
    <row r="30" spans="2:18" ht="15" x14ac:dyDescent="0.25">
      <c r="B30" s="146">
        <v>3</v>
      </c>
      <c r="C30" s="138" t="s">
        <v>15</v>
      </c>
      <c r="D30" s="98"/>
      <c r="E30" s="120"/>
      <c r="F30" s="86"/>
      <c r="G30" s="86"/>
      <c r="H30" s="86"/>
      <c r="I30" s="86"/>
      <c r="J30" s="86"/>
    </row>
    <row r="31" spans="2:18" ht="15" x14ac:dyDescent="0.25">
      <c r="B31" s="146"/>
      <c r="C31" s="138"/>
      <c r="D31" s="121"/>
      <c r="E31" s="122"/>
      <c r="F31" s="86"/>
      <c r="G31" s="86"/>
      <c r="H31" s="86"/>
      <c r="I31" s="86"/>
      <c r="J31" s="86"/>
    </row>
    <row r="32" spans="2:18" ht="15" x14ac:dyDescent="0.25">
      <c r="C32" s="209"/>
    </row>
    <row r="33" spans="3:14" ht="13.9" customHeight="1" x14ac:dyDescent="0.2">
      <c r="C33" s="232"/>
      <c r="D33" s="232"/>
      <c r="E33" s="232"/>
      <c r="F33" s="232"/>
      <c r="G33" s="232"/>
      <c r="H33" s="232"/>
      <c r="I33" s="232"/>
      <c r="J33" s="223"/>
      <c r="K33" s="223"/>
      <c r="L33" s="223"/>
      <c r="M33" s="223"/>
      <c r="N33" s="223"/>
    </row>
    <row r="34" spans="3:14" x14ac:dyDescent="0.2">
      <c r="C34" s="232"/>
      <c r="D34" s="232"/>
      <c r="E34" s="232"/>
      <c r="F34" s="232"/>
      <c r="G34" s="232"/>
      <c r="H34" s="232"/>
      <c r="I34" s="232"/>
      <c r="J34" s="223"/>
      <c r="K34" s="223"/>
      <c r="L34" s="223"/>
      <c r="M34" s="223"/>
      <c r="N34" s="223"/>
    </row>
    <row r="35" spans="3:14" ht="13.9" customHeight="1" x14ac:dyDescent="0.2">
      <c r="C35" s="232"/>
      <c r="D35" s="232"/>
      <c r="E35" s="232"/>
      <c r="F35" s="232"/>
      <c r="G35" s="232"/>
      <c r="H35" s="232"/>
      <c r="I35" s="232"/>
      <c r="J35" s="223"/>
      <c r="K35" s="223"/>
      <c r="L35" s="223"/>
      <c r="M35" s="223"/>
      <c r="N35" s="223"/>
    </row>
    <row r="36" spans="3:14" ht="13.9" customHeight="1" x14ac:dyDescent="0.2"/>
    <row r="37" spans="3:14" ht="13.9" customHeight="1" x14ac:dyDescent="0.2"/>
  </sheetData>
  <mergeCells count="1">
    <mergeCell ref="C33:I35"/>
  </mergeCells>
  <pageMargins left="0.7" right="0.7" top="0.75" bottom="0.75" header="0.3" footer="0.3"/>
  <pageSetup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D01E0-5442-49D2-87A7-410CC5959360}">
  <dimension ref="A1:Y36"/>
  <sheetViews>
    <sheetView showGridLines="0" view="pageBreakPreview" zoomScaleNormal="100" zoomScaleSheetLayoutView="100" workbookViewId="0"/>
  </sheetViews>
  <sheetFormatPr defaultColWidth="8.7109375" defaultRowHeight="14.25" x14ac:dyDescent="0.2"/>
  <cols>
    <col min="1" max="1" width="7.5703125" style="8" customWidth="1"/>
    <col min="2" max="2" width="3.28515625" style="8" customWidth="1"/>
    <col min="3" max="3" width="3.5703125" style="8" customWidth="1"/>
    <col min="4" max="4" width="50.7109375" style="8" customWidth="1"/>
    <col min="5" max="9" width="15.7109375" style="8" customWidth="1"/>
    <col min="10" max="10" width="2" style="8" customWidth="1"/>
    <col min="11" max="11" width="3.85546875" style="8" customWidth="1"/>
    <col min="12" max="261" width="9.140625" style="8" customWidth="1"/>
    <col min="262" max="16384" width="8.7109375" style="8"/>
  </cols>
  <sheetData>
    <row r="1" spans="1:25" ht="22.5" customHeight="1" x14ac:dyDescent="0.35">
      <c r="A1" s="61"/>
      <c r="B1" s="61" t="s">
        <v>44</v>
      </c>
      <c r="C1" s="61"/>
      <c r="D1" s="61"/>
      <c r="E1" s="76"/>
      <c r="F1" s="76"/>
      <c r="G1" s="76"/>
      <c r="H1" s="76"/>
      <c r="I1" s="76"/>
      <c r="J1" s="76"/>
    </row>
    <row r="2" spans="1:25" ht="14.25" customHeight="1" x14ac:dyDescent="0.2">
      <c r="B2" s="8" t="s">
        <v>1</v>
      </c>
    </row>
    <row r="3" spans="1:25" ht="14.25" customHeight="1" x14ac:dyDescent="0.2"/>
    <row r="4" spans="1:25" ht="14.25" customHeight="1" x14ac:dyDescent="0.2"/>
    <row r="5" spans="1:25" s="77" customFormat="1" ht="12" x14ac:dyDescent="0.2">
      <c r="B5" s="78"/>
      <c r="C5" s="79"/>
      <c r="D5" s="26">
        <v>1</v>
      </c>
      <c r="E5" s="26">
        <v>2</v>
      </c>
      <c r="F5" s="26">
        <v>3</v>
      </c>
      <c r="G5" s="26">
        <v>4</v>
      </c>
      <c r="H5" s="26">
        <v>5</v>
      </c>
      <c r="I5" s="26">
        <v>6</v>
      </c>
      <c r="J5" s="80"/>
    </row>
    <row r="6" spans="1:25" ht="15" x14ac:dyDescent="0.25">
      <c r="B6" s="81"/>
      <c r="C6" s="99"/>
      <c r="E6" s="112" t="s">
        <v>45</v>
      </c>
      <c r="F6" s="112"/>
      <c r="G6" s="112"/>
      <c r="H6" s="112"/>
      <c r="I6" s="112"/>
      <c r="J6" s="9"/>
    </row>
    <row r="7" spans="1:25" ht="43.5" customHeight="1" x14ac:dyDescent="0.25">
      <c r="B7" s="82"/>
      <c r="C7" s="100"/>
      <c r="D7" s="85"/>
      <c r="E7" s="151" t="s">
        <v>19</v>
      </c>
      <c r="F7" s="151" t="s">
        <v>20</v>
      </c>
      <c r="G7" s="151" t="s">
        <v>4</v>
      </c>
      <c r="H7" s="151" t="s">
        <v>21</v>
      </c>
      <c r="I7" s="151" t="s">
        <v>6</v>
      </c>
      <c r="J7" s="9"/>
      <c r="K7" s="8" t="s">
        <v>18</v>
      </c>
      <c r="O7" s="142"/>
    </row>
    <row r="8" spans="1:25" ht="15" x14ac:dyDescent="0.25">
      <c r="B8" s="83"/>
      <c r="C8" s="101"/>
      <c r="D8" s="84" t="s">
        <v>22</v>
      </c>
      <c r="E8" s="85"/>
      <c r="F8" s="85"/>
      <c r="G8" s="85"/>
      <c r="H8" s="85"/>
      <c r="I8" s="85"/>
      <c r="J8" s="9"/>
      <c r="R8" s="69"/>
    </row>
    <row r="9" spans="1:25" ht="14.85" customHeight="1" x14ac:dyDescent="0.2">
      <c r="B9" s="27">
        <v>1</v>
      </c>
      <c r="C9" s="101"/>
      <c r="D9" s="187" t="s">
        <v>23</v>
      </c>
      <c r="E9" s="191">
        <v>141.9</v>
      </c>
      <c r="F9" s="191">
        <v>35.5</v>
      </c>
      <c r="G9" s="191">
        <v>35.4</v>
      </c>
      <c r="H9" s="192">
        <v>0.1</v>
      </c>
      <c r="I9" s="188"/>
      <c r="J9" s="9"/>
      <c r="R9" s="69"/>
      <c r="V9" s="181"/>
      <c r="Y9" s="117"/>
    </row>
    <row r="10" spans="1:25" ht="15" x14ac:dyDescent="0.25">
      <c r="B10" s="27">
        <v>2</v>
      </c>
      <c r="C10" s="101"/>
      <c r="D10" s="89" t="s">
        <v>24</v>
      </c>
      <c r="E10" s="102">
        <f t="shared" ref="E10:F10" si="0">SUM(E9)</f>
        <v>141.9</v>
      </c>
      <c r="F10" s="90">
        <f t="shared" si="0"/>
        <v>35.5</v>
      </c>
      <c r="G10" s="90">
        <f>SUM(G9)</f>
        <v>35.4</v>
      </c>
      <c r="H10" s="90">
        <f>SUM(H9)</f>
        <v>0.1</v>
      </c>
      <c r="I10" s="171">
        <f>H10/F10</f>
        <v>2.8169014084507044E-3</v>
      </c>
      <c r="J10" s="9"/>
    </row>
    <row r="11" spans="1:25" ht="15" x14ac:dyDescent="0.25">
      <c r="B11" s="27"/>
      <c r="C11" s="101"/>
      <c r="D11" s="84" t="s">
        <v>25</v>
      </c>
      <c r="E11" s="224"/>
      <c r="F11" s="225"/>
      <c r="G11" s="150"/>
      <c r="H11" s="150"/>
      <c r="I11" s="150"/>
      <c r="J11" s="9"/>
    </row>
    <row r="12" spans="1:25" x14ac:dyDescent="0.2">
      <c r="B12" s="27">
        <f>B10+1</f>
        <v>3</v>
      </c>
      <c r="C12" s="101"/>
      <c r="D12" s="187" t="s">
        <v>26</v>
      </c>
      <c r="E12" s="190">
        <v>12.9</v>
      </c>
      <c r="F12" s="190">
        <v>3.2</v>
      </c>
      <c r="G12" s="190">
        <v>3.8</v>
      </c>
      <c r="H12" s="188">
        <v>-0.6</v>
      </c>
      <c r="I12" s="194"/>
      <c r="J12" s="9"/>
    </row>
    <row r="13" spans="1:25" x14ac:dyDescent="0.2">
      <c r="B13" s="27">
        <f t="shared" ref="B13:B23" si="1">B12+1</f>
        <v>4</v>
      </c>
      <c r="C13" s="101"/>
      <c r="D13" s="32" t="s">
        <v>27</v>
      </c>
      <c r="E13" s="134">
        <v>6.8</v>
      </c>
      <c r="F13" s="134">
        <v>1.7</v>
      </c>
      <c r="G13" s="134">
        <v>2.1</v>
      </c>
      <c r="H13" s="35">
        <v>-0.4</v>
      </c>
      <c r="I13" s="150"/>
      <c r="J13" s="9"/>
    </row>
    <row r="14" spans="1:25" x14ac:dyDescent="0.2">
      <c r="B14" s="27">
        <f t="shared" si="1"/>
        <v>5</v>
      </c>
      <c r="C14" s="101"/>
      <c r="D14" s="187" t="s">
        <v>28</v>
      </c>
      <c r="E14" s="196">
        <v>0</v>
      </c>
      <c r="F14" s="196">
        <v>0</v>
      </c>
      <c r="G14" s="196">
        <v>0</v>
      </c>
      <c r="H14" s="192">
        <v>0</v>
      </c>
      <c r="I14" s="194"/>
      <c r="J14" s="9"/>
    </row>
    <row r="15" spans="1:25" ht="14.85" customHeight="1" x14ac:dyDescent="0.2">
      <c r="B15" s="27">
        <f>B14+1</f>
        <v>6</v>
      </c>
      <c r="C15" s="101"/>
      <c r="D15" s="32" t="s">
        <v>29</v>
      </c>
      <c r="E15" s="134">
        <v>0</v>
      </c>
      <c r="F15" s="134">
        <v>0</v>
      </c>
      <c r="G15" s="134">
        <v>0</v>
      </c>
      <c r="H15" s="35">
        <v>0</v>
      </c>
      <c r="I15" s="150"/>
      <c r="J15" s="9"/>
    </row>
    <row r="16" spans="1:25" x14ac:dyDescent="0.2">
      <c r="B16" s="27">
        <f t="shared" si="1"/>
        <v>7</v>
      </c>
      <c r="C16" s="101"/>
      <c r="D16" s="187" t="s">
        <v>30</v>
      </c>
      <c r="E16" s="196">
        <v>0</v>
      </c>
      <c r="F16" s="196">
        <v>0</v>
      </c>
      <c r="G16" s="196">
        <v>0</v>
      </c>
      <c r="H16" s="192">
        <v>0</v>
      </c>
      <c r="I16" s="194"/>
      <c r="J16" s="9"/>
    </row>
    <row r="17" spans="2:20" x14ac:dyDescent="0.2">
      <c r="B17" s="27">
        <f t="shared" si="1"/>
        <v>8</v>
      </c>
      <c r="C17" s="101"/>
      <c r="D17" s="32" t="s">
        <v>31</v>
      </c>
      <c r="E17" s="134">
        <v>1.2</v>
      </c>
      <c r="F17" s="134">
        <v>0.3</v>
      </c>
      <c r="G17" s="134">
        <v>0.2</v>
      </c>
      <c r="H17" s="35">
        <v>0.1</v>
      </c>
      <c r="I17" s="150"/>
      <c r="J17" s="9"/>
    </row>
    <row r="18" spans="2:20" x14ac:dyDescent="0.2">
      <c r="B18" s="27">
        <f t="shared" si="1"/>
        <v>9</v>
      </c>
      <c r="C18" s="101"/>
      <c r="D18" s="187" t="s">
        <v>32</v>
      </c>
      <c r="E18" s="196">
        <v>0</v>
      </c>
      <c r="F18" s="196">
        <v>0</v>
      </c>
      <c r="G18" s="196">
        <v>0</v>
      </c>
      <c r="H18" s="192">
        <v>0</v>
      </c>
      <c r="I18" s="194"/>
      <c r="J18" s="9"/>
    </row>
    <row r="19" spans="2:20" x14ac:dyDescent="0.2">
      <c r="B19" s="27">
        <f t="shared" si="1"/>
        <v>10</v>
      </c>
      <c r="C19" s="101"/>
      <c r="D19" s="32" t="s">
        <v>33</v>
      </c>
      <c r="E19" s="16">
        <v>0.1</v>
      </c>
      <c r="F19" s="134"/>
      <c r="G19" s="134">
        <v>0.1</v>
      </c>
      <c r="H19" s="33">
        <v>-0.1</v>
      </c>
      <c r="I19" s="150"/>
      <c r="J19" s="9"/>
    </row>
    <row r="20" spans="2:20" x14ac:dyDescent="0.2">
      <c r="B20" s="27">
        <f t="shared" si="1"/>
        <v>11</v>
      </c>
      <c r="C20" s="101"/>
      <c r="D20" s="187" t="s">
        <v>34</v>
      </c>
      <c r="E20" s="196">
        <v>17.5</v>
      </c>
      <c r="F20" s="196">
        <v>4.4000000000000004</v>
      </c>
      <c r="G20" s="196">
        <v>4.8</v>
      </c>
      <c r="H20" s="192">
        <v>-0.6</v>
      </c>
      <c r="I20" s="194"/>
      <c r="J20" s="9"/>
    </row>
    <row r="21" spans="2:20" s="21" customFormat="1" ht="14.1" customHeight="1" x14ac:dyDescent="0.2">
      <c r="B21" s="27">
        <f t="shared" si="1"/>
        <v>12</v>
      </c>
      <c r="C21" s="101"/>
      <c r="D21" s="32" t="s">
        <v>35</v>
      </c>
      <c r="E21" s="134">
        <v>74</v>
      </c>
      <c r="F21" s="134">
        <v>12.5</v>
      </c>
      <c r="G21" s="134">
        <v>14.4</v>
      </c>
      <c r="H21" s="33">
        <v>-1.7</v>
      </c>
      <c r="I21" s="113"/>
      <c r="J21" s="29"/>
      <c r="L21" s="8"/>
      <c r="M21" s="8"/>
      <c r="N21" s="8"/>
      <c r="O21" s="8"/>
      <c r="P21" s="8"/>
      <c r="Q21" s="8"/>
      <c r="R21" s="8"/>
      <c r="S21" s="8"/>
      <c r="T21" s="8"/>
    </row>
    <row r="22" spans="2:20" x14ac:dyDescent="0.2">
      <c r="B22" s="27">
        <f t="shared" si="1"/>
        <v>13</v>
      </c>
      <c r="C22" s="101"/>
      <c r="D22" s="187" t="s">
        <v>46</v>
      </c>
      <c r="E22" s="196">
        <v>0.5</v>
      </c>
      <c r="F22" s="196">
        <v>0.1</v>
      </c>
      <c r="G22" s="196">
        <v>-0.1</v>
      </c>
      <c r="H22" s="192">
        <v>0.2</v>
      </c>
      <c r="I22" s="194"/>
      <c r="J22" s="9"/>
    </row>
    <row r="23" spans="2:20" ht="15" x14ac:dyDescent="0.25">
      <c r="B23" s="27">
        <f t="shared" si="1"/>
        <v>14</v>
      </c>
      <c r="C23" s="101"/>
      <c r="D23" s="28" t="s">
        <v>37</v>
      </c>
      <c r="E23" s="102">
        <f>SUM(E12:E22)</f>
        <v>113</v>
      </c>
      <c r="F23" s="90">
        <f>SUM(F12:F22)</f>
        <v>22.200000000000003</v>
      </c>
      <c r="G23" s="90">
        <f>SUM(G12:G22)</f>
        <v>25.299999999999997</v>
      </c>
      <c r="H23" s="90">
        <f>SUM(H12:H22)</f>
        <v>-3.0999999999999996</v>
      </c>
      <c r="I23" s="104">
        <f>H23/F23</f>
        <v>-0.1396396396396396</v>
      </c>
      <c r="J23" s="9"/>
    </row>
    <row r="24" spans="2:20" ht="12.75" customHeight="1" x14ac:dyDescent="0.25">
      <c r="B24" s="27"/>
      <c r="C24" s="101"/>
      <c r="D24" s="28"/>
      <c r="E24" s="102"/>
      <c r="F24" s="90"/>
      <c r="G24" s="90"/>
      <c r="H24" s="90"/>
      <c r="I24" s="174"/>
      <c r="J24" s="9"/>
    </row>
    <row r="25" spans="2:20" ht="15.75" thickBot="1" x14ac:dyDescent="0.3">
      <c r="B25" s="27">
        <f>B23+1</f>
        <v>15</v>
      </c>
      <c r="C25" s="101"/>
      <c r="D25" s="28" t="s">
        <v>43</v>
      </c>
      <c r="E25" s="105">
        <f>E10+E23</f>
        <v>254.9</v>
      </c>
      <c r="F25" s="94">
        <f>F10+F23</f>
        <v>57.7</v>
      </c>
      <c r="G25" s="94">
        <f>G10+G23</f>
        <v>60.699999999999996</v>
      </c>
      <c r="H25" s="94">
        <f>H10+H23</f>
        <v>-2.9999999999999996</v>
      </c>
      <c r="I25" s="107">
        <f>H25/F25</f>
        <v>-5.199306759098786E-2</v>
      </c>
      <c r="J25" s="9"/>
    </row>
    <row r="26" spans="2:20" ht="15.75" thickTop="1" x14ac:dyDescent="0.25">
      <c r="B26" s="49"/>
      <c r="C26" s="21"/>
      <c r="D26" s="28"/>
      <c r="E26" s="108"/>
      <c r="F26" s="108"/>
      <c r="G26" s="114"/>
      <c r="H26" s="114"/>
      <c r="I26" s="114"/>
      <c r="J26" s="109"/>
    </row>
    <row r="27" spans="2:20" ht="15" x14ac:dyDescent="0.25">
      <c r="B27" s="50"/>
      <c r="C27" s="51"/>
      <c r="D27" s="51"/>
      <c r="E27" s="110"/>
      <c r="F27" s="110"/>
      <c r="G27" s="110"/>
      <c r="H27" s="110"/>
      <c r="I27" s="110"/>
      <c r="J27" s="111"/>
    </row>
    <row r="28" spans="2:20" x14ac:dyDescent="0.2">
      <c r="D28" s="98"/>
      <c r="E28" s="86"/>
      <c r="F28" s="86"/>
      <c r="G28" s="86"/>
      <c r="H28" s="86"/>
      <c r="I28" s="86"/>
      <c r="J28" s="86"/>
    </row>
    <row r="29" spans="2:20" x14ac:dyDescent="0.2">
      <c r="B29" s="72" t="s">
        <v>12</v>
      </c>
      <c r="C29" s="73"/>
      <c r="D29" s="98"/>
      <c r="E29" s="86"/>
      <c r="F29" s="86"/>
      <c r="H29" s="86"/>
      <c r="I29" s="86"/>
      <c r="J29" s="86"/>
    </row>
    <row r="30" spans="2:20" x14ac:dyDescent="0.2">
      <c r="B30" s="146">
        <v>3</v>
      </c>
      <c r="C30" s="138" t="s">
        <v>15</v>
      </c>
      <c r="D30" s="98"/>
      <c r="E30" s="86"/>
      <c r="F30" s="86"/>
      <c r="G30" s="86"/>
      <c r="H30" s="86"/>
      <c r="I30" s="86"/>
      <c r="J30" s="86"/>
    </row>
    <row r="31" spans="2:20" x14ac:dyDescent="0.2">
      <c r="B31" s="146"/>
      <c r="C31" s="138"/>
    </row>
    <row r="32" spans="2:20" x14ac:dyDescent="0.2">
      <c r="B32" s="146"/>
      <c r="C32" s="138"/>
    </row>
    <row r="33" spans="2:15" x14ac:dyDescent="0.2">
      <c r="B33" s="146"/>
    </row>
    <row r="34" spans="2:15" ht="15" x14ac:dyDescent="0.25">
      <c r="D34" s="209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</row>
    <row r="35" spans="2:15" ht="14.25" customHeight="1" x14ac:dyDescent="0.2"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</row>
    <row r="36" spans="2:15" x14ac:dyDescent="0.2"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</row>
  </sheetData>
  <pageMargins left="0.7" right="0.7" top="0.75" bottom="0.75" header="0.3" footer="0.3"/>
  <pageSetup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8CEA-43E5-4BF9-992A-228A372E0DCB}">
  <dimension ref="A1:U36"/>
  <sheetViews>
    <sheetView showGridLines="0" view="pageBreakPreview" zoomScaleNormal="100" zoomScaleSheetLayoutView="100" workbookViewId="0"/>
  </sheetViews>
  <sheetFormatPr defaultColWidth="8.7109375" defaultRowHeight="14.25" x14ac:dyDescent="0.2"/>
  <cols>
    <col min="1" max="1" width="7.5703125" style="8" customWidth="1"/>
    <col min="2" max="2" width="5.140625" style="8" customWidth="1"/>
    <col min="3" max="3" width="3.28515625" style="8" customWidth="1"/>
    <col min="4" max="4" width="50.7109375" style="8" customWidth="1"/>
    <col min="5" max="9" width="15.7109375" style="8" customWidth="1"/>
    <col min="10" max="11" width="2.28515625" style="8" customWidth="1"/>
    <col min="12" max="330" width="9.140625" style="8" customWidth="1"/>
    <col min="331" max="16384" width="8.7109375" style="8"/>
  </cols>
  <sheetData>
    <row r="1" spans="1:17" ht="23.65" customHeight="1" x14ac:dyDescent="0.35">
      <c r="A1" s="61"/>
      <c r="B1" s="61" t="s">
        <v>47</v>
      </c>
      <c r="C1" s="61"/>
      <c r="D1" s="61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7" ht="14.25" customHeight="1" x14ac:dyDescent="0.2">
      <c r="B2" s="8" t="s">
        <v>1</v>
      </c>
    </row>
    <row r="3" spans="1:17" ht="14.25" customHeight="1" x14ac:dyDescent="0.2"/>
    <row r="4" spans="1:17" ht="13.5" customHeight="1" x14ac:dyDescent="0.2"/>
    <row r="5" spans="1:17" s="77" customFormat="1" ht="12" x14ac:dyDescent="0.2">
      <c r="B5" s="78"/>
      <c r="C5" s="79"/>
      <c r="D5" s="26">
        <v>1</v>
      </c>
      <c r="E5" s="26">
        <v>2</v>
      </c>
      <c r="F5" s="26">
        <v>3</v>
      </c>
      <c r="G5" s="26">
        <v>4</v>
      </c>
      <c r="H5" s="26">
        <v>5</v>
      </c>
      <c r="I5" s="26">
        <v>6</v>
      </c>
      <c r="J5" s="80"/>
    </row>
    <row r="6" spans="1:17" ht="15" x14ac:dyDescent="0.25">
      <c r="B6" s="81"/>
      <c r="E6" s="112" t="s">
        <v>48</v>
      </c>
      <c r="F6" s="112"/>
      <c r="G6" s="112"/>
      <c r="H6" s="112"/>
      <c r="I6" s="112"/>
      <c r="J6" s="9"/>
    </row>
    <row r="7" spans="1:17" ht="43.5" customHeight="1" x14ac:dyDescent="0.25">
      <c r="B7" s="82"/>
      <c r="D7" s="85"/>
      <c r="E7" s="151" t="s">
        <v>19</v>
      </c>
      <c r="F7" s="151" t="s">
        <v>20</v>
      </c>
      <c r="G7" s="151" t="s">
        <v>4</v>
      </c>
      <c r="H7" s="151" t="s">
        <v>21</v>
      </c>
      <c r="I7" s="151" t="s">
        <v>6</v>
      </c>
      <c r="J7" s="9"/>
    </row>
    <row r="8" spans="1:17" ht="15" x14ac:dyDescent="0.25">
      <c r="B8" s="83"/>
      <c r="D8" s="84" t="s">
        <v>22</v>
      </c>
      <c r="E8" s="85"/>
      <c r="F8" s="85"/>
      <c r="G8" s="85"/>
      <c r="H8" s="85"/>
      <c r="I8" s="85"/>
      <c r="J8" s="9"/>
    </row>
    <row r="9" spans="1:17" ht="14.85" customHeight="1" x14ac:dyDescent="0.25">
      <c r="B9" s="27">
        <v>1</v>
      </c>
      <c r="D9" s="187" t="s">
        <v>23</v>
      </c>
      <c r="E9" s="190">
        <v>22.8</v>
      </c>
      <c r="F9" s="190">
        <v>5.7</v>
      </c>
      <c r="G9" s="190">
        <v>1.9</v>
      </c>
      <c r="H9" s="188">
        <v>3.8</v>
      </c>
      <c r="I9" s="193"/>
      <c r="J9" s="9"/>
      <c r="L9" s="108"/>
      <c r="M9" s="108"/>
      <c r="N9" s="108"/>
      <c r="O9" s="108"/>
      <c r="P9" s="108"/>
      <c r="Q9" s="108"/>
    </row>
    <row r="10" spans="1:17" ht="15" x14ac:dyDescent="0.25">
      <c r="B10" s="27">
        <v>2</v>
      </c>
      <c r="C10" s="88"/>
      <c r="D10" s="89" t="s">
        <v>24</v>
      </c>
      <c r="E10" s="176">
        <f t="shared" ref="E10:G10" si="0">SUM(E9)</f>
        <v>22.8</v>
      </c>
      <c r="F10" s="176">
        <f t="shared" si="0"/>
        <v>5.7</v>
      </c>
      <c r="G10" s="176">
        <f t="shared" si="0"/>
        <v>1.9</v>
      </c>
      <c r="H10" s="90">
        <f>SUM(H9)</f>
        <v>3.8</v>
      </c>
      <c r="I10" s="171">
        <f>H10/F10</f>
        <v>0.66666666666666663</v>
      </c>
      <c r="J10" s="9"/>
      <c r="L10" s="116"/>
      <c r="M10" s="116"/>
      <c r="N10" s="116"/>
      <c r="O10" s="116"/>
      <c r="P10" s="116"/>
      <c r="Q10" s="116"/>
    </row>
    <row r="11" spans="1:17" ht="15" x14ac:dyDescent="0.2">
      <c r="B11" s="27"/>
      <c r="C11" s="88"/>
      <c r="D11" s="84" t="s">
        <v>25</v>
      </c>
      <c r="H11" s="34"/>
      <c r="I11" s="34"/>
      <c r="J11" s="9"/>
      <c r="L11" s="86"/>
      <c r="M11" s="86"/>
      <c r="N11" s="86"/>
      <c r="O11" s="86"/>
      <c r="P11" s="86"/>
      <c r="Q11" s="86"/>
    </row>
    <row r="12" spans="1:17" x14ac:dyDescent="0.2">
      <c r="B12" s="27">
        <f>B10+1</f>
        <v>3</v>
      </c>
      <c r="D12" s="187" t="s">
        <v>26</v>
      </c>
      <c r="E12" s="190">
        <v>2.1</v>
      </c>
      <c r="F12" s="190">
        <v>0.5</v>
      </c>
      <c r="G12" s="190">
        <v>0.4</v>
      </c>
      <c r="H12" s="188">
        <v>0.1</v>
      </c>
      <c r="I12" s="193"/>
      <c r="J12" s="9"/>
      <c r="L12" s="86"/>
      <c r="M12" s="86"/>
      <c r="N12" s="86"/>
      <c r="O12" s="86"/>
      <c r="P12" s="86"/>
      <c r="Q12" s="86"/>
    </row>
    <row r="13" spans="1:17" x14ac:dyDescent="0.2">
      <c r="B13" s="27">
        <f t="shared" ref="B13:B23" si="1">B12+1</f>
        <v>4</v>
      </c>
      <c r="C13" s="92"/>
      <c r="D13" s="32" t="s">
        <v>27</v>
      </c>
      <c r="E13" s="134">
        <v>3.8</v>
      </c>
      <c r="F13" s="134">
        <v>0.9</v>
      </c>
      <c r="G13" s="134">
        <v>0.2</v>
      </c>
      <c r="H13" s="35">
        <v>0.7</v>
      </c>
      <c r="I13" s="34"/>
      <c r="J13" s="9"/>
      <c r="L13" s="86"/>
      <c r="M13" s="86"/>
      <c r="N13" s="86"/>
      <c r="O13" s="86"/>
      <c r="P13" s="86"/>
      <c r="Q13" s="86"/>
    </row>
    <row r="14" spans="1:17" x14ac:dyDescent="0.2">
      <c r="B14" s="27">
        <f t="shared" si="1"/>
        <v>5</v>
      </c>
      <c r="C14" s="92"/>
      <c r="D14" s="187" t="s">
        <v>28</v>
      </c>
      <c r="E14" s="196">
        <v>0</v>
      </c>
      <c r="F14" s="196">
        <v>0</v>
      </c>
      <c r="G14" s="196">
        <v>0</v>
      </c>
      <c r="H14" s="192">
        <v>0</v>
      </c>
      <c r="I14" s="194"/>
      <c r="J14" s="9"/>
    </row>
    <row r="15" spans="1:17" ht="14.85" customHeight="1" x14ac:dyDescent="0.2">
      <c r="B15" s="27">
        <f>B14+1</f>
        <v>6</v>
      </c>
      <c r="C15" s="92"/>
      <c r="D15" s="32" t="s">
        <v>29</v>
      </c>
      <c r="E15" s="134">
        <v>0</v>
      </c>
      <c r="F15" s="134">
        <v>0</v>
      </c>
      <c r="G15" s="134">
        <v>0</v>
      </c>
      <c r="H15" s="35">
        <v>0</v>
      </c>
      <c r="I15" s="34"/>
      <c r="J15" s="9"/>
    </row>
    <row r="16" spans="1:17" x14ac:dyDescent="0.2">
      <c r="B16" s="27">
        <f t="shared" si="1"/>
        <v>7</v>
      </c>
      <c r="C16" s="92"/>
      <c r="D16" s="187" t="s">
        <v>30</v>
      </c>
      <c r="E16" s="196">
        <v>0</v>
      </c>
      <c r="F16" s="196">
        <v>0</v>
      </c>
      <c r="G16" s="196">
        <v>0</v>
      </c>
      <c r="H16" s="192">
        <v>0</v>
      </c>
      <c r="I16" s="194"/>
      <c r="J16" s="9"/>
    </row>
    <row r="17" spans="2:21" x14ac:dyDescent="0.2">
      <c r="B17" s="27">
        <f t="shared" si="1"/>
        <v>8</v>
      </c>
      <c r="C17" s="92"/>
      <c r="D17" s="32" t="s">
        <v>31</v>
      </c>
      <c r="E17" s="134">
        <v>0.8</v>
      </c>
      <c r="F17" s="134">
        <v>0.2</v>
      </c>
      <c r="G17" s="175">
        <v>0.2</v>
      </c>
      <c r="H17" s="35">
        <v>0</v>
      </c>
      <c r="I17" s="34"/>
      <c r="J17" s="9"/>
      <c r="U17" s="115"/>
    </row>
    <row r="18" spans="2:21" x14ac:dyDescent="0.2">
      <c r="B18" s="27">
        <f t="shared" si="1"/>
        <v>9</v>
      </c>
      <c r="C18" s="92"/>
      <c r="D18" s="187" t="s">
        <v>32</v>
      </c>
      <c r="E18" s="196">
        <v>1</v>
      </c>
      <c r="F18" s="196">
        <v>0.3</v>
      </c>
      <c r="G18" s="196">
        <v>0.3</v>
      </c>
      <c r="H18" s="192">
        <v>0</v>
      </c>
      <c r="I18" s="194"/>
      <c r="J18" s="9"/>
    </row>
    <row r="19" spans="2:21" x14ac:dyDescent="0.2">
      <c r="B19" s="27">
        <f t="shared" si="1"/>
        <v>10</v>
      </c>
      <c r="C19" s="92"/>
      <c r="D19" s="32" t="s">
        <v>33</v>
      </c>
      <c r="E19" s="134"/>
      <c r="F19" s="134"/>
      <c r="G19" s="134"/>
      <c r="H19" s="35">
        <v>0</v>
      </c>
      <c r="I19" s="34"/>
      <c r="J19" s="9"/>
    </row>
    <row r="20" spans="2:21" x14ac:dyDescent="0.2">
      <c r="B20" s="27">
        <f t="shared" si="1"/>
        <v>11</v>
      </c>
      <c r="C20" s="92"/>
      <c r="D20" s="187" t="s">
        <v>34</v>
      </c>
      <c r="E20" s="196">
        <v>7.3</v>
      </c>
      <c r="F20" s="196">
        <v>1.8</v>
      </c>
      <c r="G20" s="196">
        <v>0.1</v>
      </c>
      <c r="H20" s="192">
        <v>1.7</v>
      </c>
      <c r="I20" s="194"/>
      <c r="J20" s="9"/>
    </row>
    <row r="21" spans="2:21" s="21" customFormat="1" ht="14.1" customHeight="1" x14ac:dyDescent="0.2">
      <c r="B21" s="27">
        <f t="shared" si="1"/>
        <v>12</v>
      </c>
      <c r="C21" s="93"/>
      <c r="D21" s="32" t="s">
        <v>35</v>
      </c>
      <c r="E21" s="134">
        <v>0</v>
      </c>
      <c r="F21" s="134">
        <v>0</v>
      </c>
      <c r="G21" s="134">
        <v>0</v>
      </c>
      <c r="H21" s="35">
        <v>0</v>
      </c>
      <c r="I21" s="113"/>
      <c r="J21" s="29"/>
      <c r="L21" s="8"/>
      <c r="M21" s="8"/>
      <c r="N21" s="8"/>
      <c r="O21" s="8"/>
      <c r="P21" s="8"/>
      <c r="Q21" s="8"/>
      <c r="R21" s="8"/>
      <c r="S21" s="8"/>
    </row>
    <row r="22" spans="2:21" x14ac:dyDescent="0.2">
      <c r="B22" s="27">
        <f t="shared" si="1"/>
        <v>13</v>
      </c>
      <c r="C22" s="92"/>
      <c r="D22" s="187" t="s">
        <v>36</v>
      </c>
      <c r="E22" s="196">
        <v>0.1</v>
      </c>
      <c r="F22" s="196">
        <v>0.1</v>
      </c>
      <c r="G22" s="196">
        <v>0.6</v>
      </c>
      <c r="H22" s="192">
        <v>-0.5</v>
      </c>
      <c r="I22" s="194"/>
      <c r="J22" s="9"/>
    </row>
    <row r="23" spans="2:21" ht="15" x14ac:dyDescent="0.25">
      <c r="B23" s="27">
        <f t="shared" si="1"/>
        <v>14</v>
      </c>
      <c r="C23" s="88"/>
      <c r="D23" s="28" t="s">
        <v>37</v>
      </c>
      <c r="E23" s="102">
        <f>SUM(E12:E22)</f>
        <v>15.1</v>
      </c>
      <c r="F23" s="102">
        <f>SUM(F12:F22)</f>
        <v>3.8000000000000003</v>
      </c>
      <c r="G23" s="90">
        <f>SUM(G12:G22)</f>
        <v>1.8000000000000003</v>
      </c>
      <c r="H23" s="90">
        <f>SUM(H12:H22)</f>
        <v>2</v>
      </c>
      <c r="I23" s="104">
        <f>H23/F23</f>
        <v>0.52631578947368418</v>
      </c>
      <c r="J23" s="9"/>
    </row>
    <row r="24" spans="2:21" ht="7.9" customHeight="1" x14ac:dyDescent="0.25">
      <c r="B24" s="27"/>
      <c r="C24" s="88"/>
      <c r="D24" s="28"/>
      <c r="E24" s="102"/>
      <c r="F24" s="102"/>
      <c r="G24" s="90"/>
      <c r="H24" s="90"/>
      <c r="I24" s="104"/>
      <c r="J24" s="9"/>
    </row>
    <row r="25" spans="2:21" ht="15.75" thickBot="1" x14ac:dyDescent="0.3">
      <c r="B25" s="27">
        <f>B23+1</f>
        <v>15</v>
      </c>
      <c r="C25" s="88"/>
      <c r="D25" s="28" t="s">
        <v>43</v>
      </c>
      <c r="E25" s="105">
        <f>E10+E23</f>
        <v>37.9</v>
      </c>
      <c r="F25" s="105">
        <f>F10+F23</f>
        <v>9.5</v>
      </c>
      <c r="G25" s="94">
        <f>G10+G23</f>
        <v>3.7</v>
      </c>
      <c r="H25" s="94">
        <f t="shared" ref="H25" si="2">H10+H23</f>
        <v>5.8</v>
      </c>
      <c r="I25" s="107">
        <f>H25/F25</f>
        <v>0.61052631578947369</v>
      </c>
      <c r="J25" s="9"/>
    </row>
    <row r="26" spans="2:21" ht="15.75" thickTop="1" x14ac:dyDescent="0.25">
      <c r="B26" s="49"/>
      <c r="C26" s="21"/>
      <c r="D26" s="28"/>
      <c r="E26" s="108"/>
      <c r="F26" s="108"/>
      <c r="G26" s="108"/>
      <c r="H26" s="108"/>
      <c r="I26" s="108"/>
      <c r="J26" s="109"/>
      <c r="K26" s="108"/>
    </row>
    <row r="27" spans="2:21" ht="15" x14ac:dyDescent="0.25">
      <c r="B27" s="50"/>
      <c r="C27" s="51"/>
      <c r="D27" s="51"/>
      <c r="E27" s="110"/>
      <c r="F27" s="110"/>
      <c r="G27" s="110"/>
      <c r="H27" s="110"/>
      <c r="I27" s="110"/>
      <c r="J27" s="111"/>
      <c r="K27" s="116"/>
    </row>
    <row r="28" spans="2:21" x14ac:dyDescent="0.2">
      <c r="D28" s="98"/>
      <c r="E28" s="86"/>
      <c r="F28" s="86"/>
      <c r="G28" s="86"/>
      <c r="H28" s="86"/>
      <c r="I28" s="86"/>
      <c r="J28" s="86"/>
      <c r="K28" s="86"/>
    </row>
    <row r="29" spans="2:21" x14ac:dyDescent="0.2">
      <c r="B29" s="72" t="s">
        <v>12</v>
      </c>
      <c r="C29" s="73"/>
      <c r="D29" s="98"/>
      <c r="E29" s="86"/>
      <c r="F29" s="86"/>
      <c r="G29" s="86"/>
      <c r="H29" s="86"/>
      <c r="I29" s="86"/>
      <c r="J29" s="86"/>
      <c r="K29" s="86"/>
    </row>
    <row r="30" spans="2:21" x14ac:dyDescent="0.2">
      <c r="B30" s="146">
        <v>3</v>
      </c>
      <c r="C30" s="138" t="s">
        <v>15</v>
      </c>
      <c r="D30" s="98"/>
      <c r="E30" s="86"/>
      <c r="F30" s="86"/>
      <c r="G30" s="86"/>
      <c r="H30" s="86"/>
      <c r="I30" s="86"/>
      <c r="J30" s="86"/>
      <c r="K30" s="86"/>
    </row>
    <row r="31" spans="2:21" x14ac:dyDescent="0.2">
      <c r="B31" s="146"/>
      <c r="C31" s="138"/>
      <c r="E31" s="86"/>
      <c r="F31" s="86"/>
    </row>
    <row r="32" spans="2:21" x14ac:dyDescent="0.2">
      <c r="B32" s="146"/>
      <c r="C32" s="138"/>
      <c r="E32" s="86"/>
      <c r="F32" s="86"/>
    </row>
    <row r="33" spans="3:14" ht="15" x14ac:dyDescent="0.25">
      <c r="C33" s="209"/>
    </row>
    <row r="34" spans="3:14" ht="14.25" customHeight="1" x14ac:dyDescent="0.2"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</row>
    <row r="35" spans="3:14" x14ac:dyDescent="0.2"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</row>
    <row r="36" spans="3:14" x14ac:dyDescent="0.2"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</row>
  </sheetData>
  <mergeCells count="1">
    <mergeCell ref="C34:N36"/>
  </mergeCells>
  <pageMargins left="0.7" right="0.7" top="0.75" bottom="0.75" header="0.3" footer="0.3"/>
  <pageSetup scale="49" orientation="portrait" r:id="rId1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FF847-5296-457B-AA91-E5F6464D4CBE}">
  <sheetPr>
    <tabColor rgb="FFFF0000"/>
  </sheetPr>
  <dimension ref="A1:CZ1"/>
  <sheetViews>
    <sheetView workbookViewId="0"/>
  </sheetViews>
  <sheetFormatPr defaultRowHeight="15" x14ac:dyDescent="0.25"/>
  <sheetData>
    <row r="1" spans="1:104" x14ac:dyDescent="0.25">
      <c r="A1" t="s">
        <v>49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  <c r="I1" t="s">
        <v>57</v>
      </c>
      <c r="J1" t="s">
        <v>58</v>
      </c>
      <c r="K1" t="s">
        <v>59</v>
      </c>
      <c r="L1" t="s">
        <v>60</v>
      </c>
      <c r="M1" t="s">
        <v>61</v>
      </c>
      <c r="N1" t="s">
        <v>62</v>
      </c>
      <c r="O1" t="s">
        <v>63</v>
      </c>
      <c r="Q1" t="s">
        <v>64</v>
      </c>
      <c r="R1" t="s">
        <v>65</v>
      </c>
      <c r="S1" t="s">
        <v>66</v>
      </c>
      <c r="T1" t="s">
        <v>67</v>
      </c>
      <c r="U1" t="s">
        <v>68</v>
      </c>
      <c r="V1" t="s">
        <v>69</v>
      </c>
      <c r="W1" t="s">
        <v>70</v>
      </c>
      <c r="X1" t="s">
        <v>71</v>
      </c>
      <c r="Z1" t="s">
        <v>72</v>
      </c>
      <c r="AA1" t="s">
        <v>73</v>
      </c>
      <c r="AB1" t="s">
        <v>74</v>
      </c>
      <c r="AC1" t="s">
        <v>75</v>
      </c>
      <c r="AD1" t="s">
        <v>76</v>
      </c>
      <c r="AE1" t="s">
        <v>77</v>
      </c>
      <c r="AG1" t="s">
        <v>78</v>
      </c>
      <c r="CV1" t="b">
        <v>1</v>
      </c>
      <c r="CW1" t="s">
        <v>79</v>
      </c>
      <c r="CX1" t="s">
        <v>80</v>
      </c>
      <c r="CY1" t="s">
        <v>81</v>
      </c>
      <c r="CZ1" t="s">
        <v>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33A1F-B27A-4976-BAE9-FB677E7F280A}">
  <dimension ref="A1:Q36"/>
  <sheetViews>
    <sheetView showGridLines="0" tabSelected="1" view="pageBreakPreview" zoomScaleNormal="100" zoomScaleSheetLayoutView="100" workbookViewId="0">
      <selection activeCell="B2" sqref="B2"/>
    </sheetView>
  </sheetViews>
  <sheetFormatPr defaultColWidth="8.7109375" defaultRowHeight="14.25" x14ac:dyDescent="0.2"/>
  <cols>
    <col min="1" max="1" width="7.5703125" style="8" customWidth="1"/>
    <col min="2" max="2" width="4.85546875" style="8" customWidth="1"/>
    <col min="3" max="3" width="3.28515625" style="8" customWidth="1"/>
    <col min="4" max="4" width="50.7109375" style="8" customWidth="1"/>
    <col min="5" max="9" width="15.7109375" style="8" customWidth="1"/>
    <col min="10" max="10" width="2.7109375" style="8" customWidth="1"/>
    <col min="11" max="11" width="8.7109375" style="8"/>
    <col min="12" max="271" width="9.140625" style="8" customWidth="1"/>
    <col min="272" max="16384" width="8.7109375" style="8"/>
  </cols>
  <sheetData>
    <row r="1" spans="1:17" ht="25.5" x14ac:dyDescent="0.35">
      <c r="A1" s="61"/>
      <c r="B1" s="61" t="s">
        <v>83</v>
      </c>
      <c r="C1" s="61"/>
      <c r="D1" s="61"/>
      <c r="E1" s="76"/>
      <c r="F1" s="76"/>
      <c r="G1" s="76"/>
      <c r="H1" s="76"/>
      <c r="I1" s="76"/>
      <c r="J1" s="76"/>
    </row>
    <row r="2" spans="1:17" ht="19.149999999999999" customHeight="1" x14ac:dyDescent="0.2">
      <c r="B2" s="8" t="s">
        <v>1</v>
      </c>
    </row>
    <row r="3" spans="1:17" ht="14.25" customHeight="1" x14ac:dyDescent="0.2"/>
    <row r="4" spans="1:17" ht="14.25" customHeight="1" x14ac:dyDescent="0.2"/>
    <row r="5" spans="1:17" s="77" customFormat="1" ht="12" x14ac:dyDescent="0.2">
      <c r="B5" s="78"/>
      <c r="C5" s="79"/>
      <c r="D5" s="26">
        <v>1</v>
      </c>
      <c r="E5" s="26">
        <v>2</v>
      </c>
      <c r="F5" s="26">
        <v>3</v>
      </c>
      <c r="G5" s="26">
        <v>4</v>
      </c>
      <c r="H5" s="26">
        <v>5</v>
      </c>
      <c r="I5" s="26">
        <v>6</v>
      </c>
      <c r="J5" s="80"/>
    </row>
    <row r="6" spans="1:17" ht="15" x14ac:dyDescent="0.25">
      <c r="B6" s="81"/>
      <c r="E6" s="112" t="s">
        <v>84</v>
      </c>
      <c r="F6" s="112"/>
      <c r="G6" s="112"/>
      <c r="H6" s="112"/>
      <c r="I6" s="112"/>
      <c r="J6" s="9"/>
    </row>
    <row r="7" spans="1:17" ht="43.5" customHeight="1" x14ac:dyDescent="0.25">
      <c r="B7" s="82"/>
      <c r="D7" s="85"/>
      <c r="E7" s="151" t="s">
        <v>19</v>
      </c>
      <c r="F7" s="151" t="s">
        <v>20</v>
      </c>
      <c r="G7" s="151" t="s">
        <v>4</v>
      </c>
      <c r="H7" s="151" t="s">
        <v>21</v>
      </c>
      <c r="I7" s="151" t="s">
        <v>6</v>
      </c>
      <c r="J7" s="9"/>
      <c r="L7" s="86"/>
    </row>
    <row r="8" spans="1:17" ht="15" x14ac:dyDescent="0.25">
      <c r="B8" s="83"/>
      <c r="D8" s="84" t="s">
        <v>22</v>
      </c>
      <c r="E8" s="85"/>
      <c r="F8" s="144"/>
      <c r="G8" s="144"/>
      <c r="H8" s="144"/>
      <c r="I8" s="143"/>
      <c r="J8" s="9"/>
      <c r="L8" s="86"/>
    </row>
    <row r="9" spans="1:17" ht="14.85" customHeight="1" x14ac:dyDescent="0.2">
      <c r="B9" s="27">
        <v>1</v>
      </c>
      <c r="D9" s="187" t="s">
        <v>23</v>
      </c>
      <c r="E9" s="190">
        <v>70.099999999999994</v>
      </c>
      <c r="F9" s="190">
        <v>17.5</v>
      </c>
      <c r="G9" s="190">
        <v>15.2</v>
      </c>
      <c r="H9" s="189">
        <v>2.2999999999999998</v>
      </c>
      <c r="I9" s="195"/>
      <c r="J9" s="9"/>
      <c r="L9" s="86"/>
      <c r="M9" s="21"/>
      <c r="N9" s="21"/>
      <c r="O9" s="21"/>
      <c r="P9" s="21"/>
      <c r="Q9" s="21"/>
    </row>
    <row r="10" spans="1:17" ht="15" x14ac:dyDescent="0.25">
      <c r="B10" s="27">
        <v>2</v>
      </c>
      <c r="C10" s="88"/>
      <c r="D10" s="89" t="s">
        <v>24</v>
      </c>
      <c r="E10" s="176">
        <f t="shared" ref="E10:F10" si="0">SUM(E9)</f>
        <v>70.099999999999994</v>
      </c>
      <c r="F10" s="176">
        <f t="shared" si="0"/>
        <v>17.5</v>
      </c>
      <c r="G10" s="176">
        <f t="shared" ref="G10" si="1">SUM(G9)</f>
        <v>15.2</v>
      </c>
      <c r="H10" s="90">
        <f t="shared" ref="H10" si="2">SUM(H9)</f>
        <v>2.2999999999999998</v>
      </c>
      <c r="I10" s="39">
        <f>H10/F10</f>
        <v>0.13142857142857142</v>
      </c>
      <c r="J10" s="9"/>
      <c r="L10" s="86"/>
    </row>
    <row r="11" spans="1:17" ht="15" x14ac:dyDescent="0.2">
      <c r="B11" s="27"/>
      <c r="C11" s="88"/>
      <c r="D11" s="84" t="s">
        <v>25</v>
      </c>
      <c r="H11" s="34"/>
      <c r="I11" s="34"/>
      <c r="J11" s="9"/>
      <c r="L11" s="86"/>
      <c r="M11" s="86"/>
    </row>
    <row r="12" spans="1:17" x14ac:dyDescent="0.2">
      <c r="B12" s="27">
        <f>B10+1</f>
        <v>3</v>
      </c>
      <c r="D12" s="187" t="s">
        <v>26</v>
      </c>
      <c r="E12" s="196">
        <v>11</v>
      </c>
      <c r="F12" s="196">
        <v>2.8</v>
      </c>
      <c r="G12" s="196">
        <v>-0.1</v>
      </c>
      <c r="H12" s="188">
        <v>2.9</v>
      </c>
      <c r="I12" s="193"/>
      <c r="J12" s="9"/>
      <c r="L12" s="86"/>
      <c r="M12" s="86"/>
    </row>
    <row r="13" spans="1:17" x14ac:dyDescent="0.2">
      <c r="B13" s="27">
        <f t="shared" ref="B13:B23" si="3">B12+1</f>
        <v>4</v>
      </c>
      <c r="C13" s="92"/>
      <c r="D13" s="32" t="s">
        <v>27</v>
      </c>
      <c r="E13" s="134">
        <v>0.8</v>
      </c>
      <c r="F13" s="134">
        <v>0.3</v>
      </c>
      <c r="G13" s="177">
        <v>0.6</v>
      </c>
      <c r="H13" s="35">
        <v>-0.3</v>
      </c>
      <c r="I13" s="34"/>
      <c r="J13" s="9"/>
    </row>
    <row r="14" spans="1:17" x14ac:dyDescent="0.2">
      <c r="B14" s="27">
        <f t="shared" si="3"/>
        <v>5</v>
      </c>
      <c r="C14" s="92"/>
      <c r="D14" s="187" t="s">
        <v>28</v>
      </c>
      <c r="E14" s="196">
        <v>18.5</v>
      </c>
      <c r="F14" s="196">
        <v>4.5999999999999996</v>
      </c>
      <c r="G14" s="196">
        <v>4.4000000000000004</v>
      </c>
      <c r="H14" s="188">
        <v>0.2</v>
      </c>
      <c r="I14" s="193"/>
      <c r="J14" s="9"/>
      <c r="O14" s="162"/>
    </row>
    <row r="15" spans="1:17" ht="14.85" customHeight="1" x14ac:dyDescent="0.2">
      <c r="B15" s="27">
        <f>B14+1</f>
        <v>6</v>
      </c>
      <c r="C15" s="92"/>
      <c r="D15" s="32" t="s">
        <v>29</v>
      </c>
      <c r="E15" s="134">
        <v>7.3</v>
      </c>
      <c r="F15" s="134">
        <v>1.8</v>
      </c>
      <c r="G15" s="134">
        <v>2.1</v>
      </c>
      <c r="H15" s="35">
        <v>-0.3</v>
      </c>
      <c r="I15" s="34"/>
      <c r="J15" s="9"/>
    </row>
    <row r="16" spans="1:17" x14ac:dyDescent="0.2">
      <c r="B16" s="27">
        <f t="shared" si="3"/>
        <v>7</v>
      </c>
      <c r="C16" s="92"/>
      <c r="D16" s="187" t="s">
        <v>30</v>
      </c>
      <c r="E16" s="196">
        <v>27.2</v>
      </c>
      <c r="F16" s="196">
        <v>6.8</v>
      </c>
      <c r="G16" s="196">
        <v>7.6</v>
      </c>
      <c r="H16" s="188">
        <v>-0.8</v>
      </c>
      <c r="I16" s="193"/>
      <c r="J16" s="9"/>
    </row>
    <row r="17" spans="2:17" x14ac:dyDescent="0.2">
      <c r="B17" s="27">
        <f t="shared" si="3"/>
        <v>8</v>
      </c>
      <c r="C17" s="92"/>
      <c r="D17" s="32" t="s">
        <v>31</v>
      </c>
      <c r="E17" s="134">
        <v>6.5</v>
      </c>
      <c r="F17" s="134">
        <v>1.7</v>
      </c>
      <c r="G17" s="134">
        <v>2.5</v>
      </c>
      <c r="H17" s="35">
        <v>-0.8</v>
      </c>
      <c r="I17" s="34"/>
      <c r="J17" s="9"/>
    </row>
    <row r="18" spans="2:17" x14ac:dyDescent="0.2">
      <c r="B18" s="27">
        <f t="shared" si="3"/>
        <v>9</v>
      </c>
      <c r="C18" s="92"/>
      <c r="D18" s="187" t="s">
        <v>32</v>
      </c>
      <c r="E18" s="196">
        <v>7.2</v>
      </c>
      <c r="F18" s="196">
        <v>1.8</v>
      </c>
      <c r="G18" s="196">
        <v>2.2999999999999998</v>
      </c>
      <c r="H18" s="188">
        <v>-0.5</v>
      </c>
      <c r="I18" s="193"/>
      <c r="J18" s="9"/>
    </row>
    <row r="19" spans="2:17" x14ac:dyDescent="0.2">
      <c r="B19" s="27">
        <f t="shared" si="3"/>
        <v>10</v>
      </c>
      <c r="C19" s="92"/>
      <c r="D19" s="32" t="s">
        <v>33</v>
      </c>
      <c r="E19" s="134">
        <v>0.1</v>
      </c>
      <c r="F19" s="134">
        <v>0</v>
      </c>
      <c r="G19" s="134">
        <v>0</v>
      </c>
      <c r="H19" s="35">
        <v>0</v>
      </c>
      <c r="I19" s="34"/>
      <c r="J19" s="9"/>
    </row>
    <row r="20" spans="2:17" x14ac:dyDescent="0.2">
      <c r="B20" s="27">
        <f t="shared" si="3"/>
        <v>11</v>
      </c>
      <c r="C20" s="92"/>
      <c r="D20" s="187" t="s">
        <v>34</v>
      </c>
      <c r="E20" s="196">
        <v>45.7</v>
      </c>
      <c r="F20" s="196">
        <v>11.5</v>
      </c>
      <c r="G20" s="196">
        <v>8.8000000000000007</v>
      </c>
      <c r="H20" s="188">
        <v>2.7</v>
      </c>
      <c r="I20" s="193"/>
      <c r="J20" s="9"/>
    </row>
    <row r="21" spans="2:17" s="21" customFormat="1" ht="14.1" customHeight="1" x14ac:dyDescent="0.2">
      <c r="B21" s="27">
        <f t="shared" si="3"/>
        <v>12</v>
      </c>
      <c r="C21" s="93"/>
      <c r="D21" s="32" t="s">
        <v>35</v>
      </c>
      <c r="E21" s="134">
        <v>0</v>
      </c>
      <c r="F21" s="134">
        <v>0</v>
      </c>
      <c r="G21" s="134">
        <v>0</v>
      </c>
      <c r="H21" s="35">
        <v>0</v>
      </c>
      <c r="I21" s="36"/>
      <c r="J21" s="29"/>
      <c r="L21" s="8"/>
      <c r="M21" s="8"/>
      <c r="N21" s="8"/>
      <c r="O21" s="8"/>
      <c r="P21" s="8"/>
      <c r="Q21" s="8"/>
    </row>
    <row r="22" spans="2:17" x14ac:dyDescent="0.2">
      <c r="B22" s="27">
        <f t="shared" si="3"/>
        <v>13</v>
      </c>
      <c r="C22" s="92"/>
      <c r="D22" s="187" t="s">
        <v>36</v>
      </c>
      <c r="E22" s="196">
        <v>7.7</v>
      </c>
      <c r="F22" s="196">
        <v>1.7</v>
      </c>
      <c r="G22" s="196">
        <v>0.5</v>
      </c>
      <c r="H22" s="189">
        <v>1.2</v>
      </c>
      <c r="I22" s="195"/>
      <c r="J22" s="9"/>
    </row>
    <row r="23" spans="2:17" ht="15" x14ac:dyDescent="0.25">
      <c r="B23" s="27">
        <f t="shared" si="3"/>
        <v>14</v>
      </c>
      <c r="C23" s="88"/>
      <c r="D23" s="28" t="s">
        <v>37</v>
      </c>
      <c r="E23" s="102">
        <f>SUM(E12:E22)</f>
        <v>132</v>
      </c>
      <c r="F23" s="163">
        <f>SUM(F12:F22)</f>
        <v>33</v>
      </c>
      <c r="G23" s="163">
        <f>SUM(G12:G22)</f>
        <v>28.700000000000003</v>
      </c>
      <c r="H23" s="90">
        <f>SUM(H12:H22)</f>
        <v>4.3000000000000007</v>
      </c>
      <c r="I23" s="104">
        <f>H23/F23</f>
        <v>0.13030303030303034</v>
      </c>
      <c r="J23" s="9"/>
    </row>
    <row r="24" spans="2:17" ht="7.9" customHeight="1" x14ac:dyDescent="0.25">
      <c r="B24" s="27"/>
      <c r="C24" s="88"/>
      <c r="D24" s="28"/>
      <c r="E24" s="102"/>
      <c r="F24" s="157"/>
      <c r="G24" s="157"/>
      <c r="H24" s="90"/>
      <c r="I24" s="104"/>
      <c r="J24" s="9"/>
    </row>
    <row r="25" spans="2:17" ht="15.75" thickBot="1" x14ac:dyDescent="0.3">
      <c r="B25" s="27">
        <f>B23+1</f>
        <v>15</v>
      </c>
      <c r="C25" s="88"/>
      <c r="D25" s="28" t="s">
        <v>43</v>
      </c>
      <c r="E25" s="105">
        <f>E10+E23</f>
        <v>202.1</v>
      </c>
      <c r="F25" s="94">
        <f>F10+F23</f>
        <v>50.5</v>
      </c>
      <c r="G25" s="94">
        <f>G10+G23</f>
        <v>43.900000000000006</v>
      </c>
      <c r="H25" s="94">
        <f>H10+H23</f>
        <v>6.6000000000000005</v>
      </c>
      <c r="I25" s="107">
        <f>H25/F25</f>
        <v>0.1306930693069307</v>
      </c>
      <c r="J25" s="9"/>
    </row>
    <row r="26" spans="2:17" ht="15.75" thickTop="1" x14ac:dyDescent="0.25">
      <c r="B26" s="49"/>
      <c r="C26" s="21"/>
      <c r="D26" s="28"/>
      <c r="E26" s="108"/>
      <c r="F26" s="108"/>
      <c r="G26" s="108"/>
      <c r="H26" s="108"/>
      <c r="I26" s="108"/>
      <c r="J26" s="109"/>
    </row>
    <row r="27" spans="2:17" ht="15" x14ac:dyDescent="0.25">
      <c r="B27" s="50"/>
      <c r="C27" s="51"/>
      <c r="D27" s="51"/>
      <c r="E27" s="110"/>
      <c r="F27" s="110"/>
      <c r="G27" s="110"/>
      <c r="H27" s="110"/>
      <c r="I27" s="110"/>
      <c r="J27" s="111"/>
    </row>
    <row r="28" spans="2:17" x14ac:dyDescent="0.2">
      <c r="D28" s="98"/>
      <c r="E28" s="86"/>
      <c r="F28" s="86"/>
      <c r="G28" s="86"/>
      <c r="H28" s="86"/>
      <c r="I28" s="86"/>
      <c r="J28" s="86"/>
    </row>
    <row r="29" spans="2:17" x14ac:dyDescent="0.2">
      <c r="B29" s="72" t="s">
        <v>12</v>
      </c>
      <c r="C29" s="73"/>
      <c r="D29" s="98"/>
      <c r="E29" s="86"/>
      <c r="F29" s="86"/>
      <c r="G29" s="86"/>
      <c r="H29" s="86"/>
      <c r="I29" s="86"/>
      <c r="J29" s="86"/>
    </row>
    <row r="30" spans="2:17" x14ac:dyDescent="0.2">
      <c r="B30" s="146">
        <v>3</v>
      </c>
      <c r="C30" s="138" t="s">
        <v>15</v>
      </c>
      <c r="E30" s="86"/>
      <c r="F30" s="86"/>
    </row>
    <row r="31" spans="2:17" ht="15.75" customHeight="1" x14ac:dyDescent="0.2">
      <c r="B31" s="146"/>
      <c r="C31" s="138"/>
      <c r="E31" s="86"/>
      <c r="F31" s="86"/>
    </row>
    <row r="32" spans="2:17" x14ac:dyDescent="0.2">
      <c r="B32" s="146"/>
      <c r="C32" s="138"/>
      <c r="E32" s="86"/>
      <c r="F32" s="86"/>
    </row>
    <row r="33" spans="3:14" ht="15" x14ac:dyDescent="0.25">
      <c r="C33" s="209"/>
    </row>
    <row r="34" spans="3:14" ht="14.25" customHeight="1" x14ac:dyDescent="0.2"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</row>
    <row r="35" spans="3:14" x14ac:dyDescent="0.2"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</row>
    <row r="36" spans="3:14" ht="19.5" customHeight="1" x14ac:dyDescent="0.2"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</row>
  </sheetData>
  <mergeCells count="1">
    <mergeCell ref="C34:N36"/>
  </mergeCells>
  <pageMargins left="0.7" right="0.7" top="0.75" bottom="0.75" header="0.3" footer="0.3"/>
  <pageSetup scale="48" orientation="portrait" r:id="rId1"/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D2327-79AC-4E02-AE79-34ACD637F178}">
  <dimension ref="B1:N25"/>
  <sheetViews>
    <sheetView showGridLines="0" view="pageBreakPreview" zoomScaleNormal="100" zoomScaleSheetLayoutView="100" workbookViewId="0"/>
  </sheetViews>
  <sheetFormatPr defaultColWidth="9.140625" defaultRowHeight="14.25" x14ac:dyDescent="0.2"/>
  <cols>
    <col min="1" max="1" width="7.5703125" style="8" customWidth="1"/>
    <col min="2" max="2" width="9" style="8" customWidth="1"/>
    <col min="3" max="3" width="3.28515625" style="8" customWidth="1"/>
    <col min="4" max="4" width="47.140625" style="8" customWidth="1"/>
    <col min="5" max="9" width="11.5703125" style="8" customWidth="1"/>
    <col min="10" max="10" width="2.28515625" style="8" customWidth="1"/>
    <col min="11" max="11" width="3.7109375" style="8" customWidth="1"/>
    <col min="12" max="16384" width="9.140625" style="8"/>
  </cols>
  <sheetData>
    <row r="1" spans="2:10" ht="18" customHeight="1" x14ac:dyDescent="0.25">
      <c r="B1" s="153" t="s">
        <v>85</v>
      </c>
      <c r="C1" s="153"/>
      <c r="D1" s="153"/>
      <c r="E1" s="153"/>
      <c r="F1" s="153"/>
      <c r="G1" s="153"/>
      <c r="H1" s="153"/>
      <c r="I1" s="153"/>
      <c r="J1" s="153"/>
    </row>
    <row r="2" spans="2:10" x14ac:dyDescent="0.2">
      <c r="B2" s="8" t="s">
        <v>1</v>
      </c>
    </row>
    <row r="4" spans="2:10" ht="15" customHeight="1" x14ac:dyDescent="0.2">
      <c r="B4" s="2"/>
      <c r="C4" s="4"/>
      <c r="D4" s="26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6"/>
    </row>
    <row r="5" spans="2:10" ht="15" customHeight="1" x14ac:dyDescent="0.2">
      <c r="B5" s="7"/>
      <c r="D5" s="154"/>
      <c r="E5" s="66"/>
      <c r="F5" s="66"/>
      <c r="G5" s="66"/>
      <c r="H5" s="66"/>
      <c r="I5" s="66"/>
      <c r="J5" s="9"/>
    </row>
    <row r="6" spans="2:10" ht="43.5" customHeight="1" x14ac:dyDescent="0.2">
      <c r="B6" s="7"/>
      <c r="E6" s="151" t="s">
        <v>19</v>
      </c>
      <c r="F6" s="151" t="s">
        <v>20</v>
      </c>
      <c r="G6" s="151" t="s">
        <v>4</v>
      </c>
      <c r="H6" s="151" t="s">
        <v>21</v>
      </c>
      <c r="I6" s="151" t="s">
        <v>6</v>
      </c>
      <c r="J6" s="9"/>
    </row>
    <row r="7" spans="2:10" x14ac:dyDescent="0.2">
      <c r="B7" s="155">
        <v>1</v>
      </c>
      <c r="D7" s="1" t="s">
        <v>22</v>
      </c>
      <c r="E7" s="134">
        <v>0.4</v>
      </c>
      <c r="F7" s="134">
        <v>0.1</v>
      </c>
      <c r="G7" s="134">
        <v>0.3</v>
      </c>
      <c r="H7" s="134">
        <v>-0.2</v>
      </c>
      <c r="J7" s="9"/>
    </row>
    <row r="8" spans="2:10" x14ac:dyDescent="0.2">
      <c r="B8" s="155">
        <v>2</v>
      </c>
      <c r="D8" s="187" t="s">
        <v>28</v>
      </c>
      <c r="E8" s="190">
        <v>61.9</v>
      </c>
      <c r="F8" s="190">
        <v>15.5</v>
      </c>
      <c r="G8" s="190">
        <v>0.4</v>
      </c>
      <c r="H8" s="196">
        <v>15.1</v>
      </c>
      <c r="I8" s="197"/>
      <c r="J8" s="9"/>
    </row>
    <row r="9" spans="2:10" x14ac:dyDescent="0.2">
      <c r="B9" s="155">
        <v>3</v>
      </c>
      <c r="D9" s="1" t="s">
        <v>30</v>
      </c>
      <c r="E9" s="134">
        <v>0.9</v>
      </c>
      <c r="F9" s="134">
        <v>0.2</v>
      </c>
      <c r="G9" s="134">
        <v>0.3</v>
      </c>
      <c r="H9" s="134">
        <v>-0.1</v>
      </c>
      <c r="J9" s="9"/>
    </row>
    <row r="10" spans="2:10" x14ac:dyDescent="0.2">
      <c r="B10" s="155">
        <v>4</v>
      </c>
      <c r="D10" s="187" t="s">
        <v>32</v>
      </c>
      <c r="E10" s="190">
        <v>0</v>
      </c>
      <c r="F10" s="190">
        <v>0</v>
      </c>
      <c r="G10" s="190">
        <v>-2.5</v>
      </c>
      <c r="H10" s="196">
        <v>2.5</v>
      </c>
      <c r="I10" s="197"/>
      <c r="J10" s="9"/>
    </row>
    <row r="11" spans="2:10" x14ac:dyDescent="0.2">
      <c r="B11" s="155">
        <v>5</v>
      </c>
      <c r="D11" s="1" t="s">
        <v>34</v>
      </c>
      <c r="E11" s="134">
        <v>0</v>
      </c>
      <c r="F11" s="134">
        <v>1.1752769999999999E-2</v>
      </c>
      <c r="G11" s="134">
        <v>0</v>
      </c>
      <c r="H11" s="134">
        <v>0</v>
      </c>
      <c r="J11" s="9"/>
    </row>
    <row r="12" spans="2:10" x14ac:dyDescent="0.2">
      <c r="B12" s="155">
        <v>6</v>
      </c>
      <c r="D12" s="187" t="s">
        <v>86</v>
      </c>
      <c r="E12" s="190">
        <v>0</v>
      </c>
      <c r="F12" s="190">
        <v>0</v>
      </c>
      <c r="G12" s="190">
        <v>0</v>
      </c>
      <c r="H12" s="196">
        <v>0</v>
      </c>
      <c r="I12" s="197"/>
      <c r="J12" s="9"/>
    </row>
    <row r="13" spans="2:10" ht="15.75" thickBot="1" x14ac:dyDescent="0.3">
      <c r="B13" s="155">
        <v>7</v>
      </c>
      <c r="D13" s="31" t="s">
        <v>87</v>
      </c>
      <c r="E13" s="158">
        <f>SUM(E7:E12)</f>
        <v>63.199999999999996</v>
      </c>
      <c r="F13" s="158">
        <f>SUM(F7:F12)</f>
        <v>15.811752769999998</v>
      </c>
      <c r="G13" s="158">
        <f>SUM(G7:G12)</f>
        <v>-1.5</v>
      </c>
      <c r="H13" s="158">
        <f>F13-G13</f>
        <v>17.311752769999998</v>
      </c>
      <c r="I13" s="159">
        <f>H13/E13</f>
        <v>0.27392013876582277</v>
      </c>
      <c r="J13" s="9"/>
    </row>
    <row r="14" spans="2:10" ht="15" thickTop="1" x14ac:dyDescent="0.2">
      <c r="B14" s="155"/>
      <c r="E14" s="137"/>
      <c r="F14" s="137"/>
      <c r="G14" s="137"/>
      <c r="H14" s="156"/>
      <c r="J14" s="9"/>
    </row>
    <row r="15" spans="2:10" x14ac:dyDescent="0.2">
      <c r="B15" s="155"/>
      <c r="D15" s="1"/>
      <c r="E15" s="137"/>
      <c r="F15" s="137"/>
      <c r="G15" s="137"/>
      <c r="H15" s="156"/>
      <c r="J15" s="9"/>
    </row>
    <row r="16" spans="2:10" ht="15.6" customHeight="1" x14ac:dyDescent="0.2">
      <c r="B16" s="17"/>
      <c r="C16" s="18"/>
      <c r="D16" s="18"/>
      <c r="E16" s="18"/>
      <c r="F16" s="18"/>
      <c r="G16" s="18"/>
      <c r="H16" s="18"/>
      <c r="I16" s="18"/>
      <c r="J16" s="19"/>
    </row>
    <row r="18" spans="2:14" x14ac:dyDescent="0.2">
      <c r="C18" s="72" t="s">
        <v>12</v>
      </c>
      <c r="D18" s="73"/>
    </row>
    <row r="19" spans="2:14" x14ac:dyDescent="0.2">
      <c r="C19" s="146">
        <v>3</v>
      </c>
      <c r="D19" s="138" t="s">
        <v>15</v>
      </c>
    </row>
    <row r="20" spans="2:14" x14ac:dyDescent="0.2">
      <c r="B20" s="160"/>
      <c r="C20" s="160"/>
      <c r="D20" s="160"/>
      <c r="E20" s="160"/>
      <c r="F20" s="160"/>
      <c r="G20" s="160"/>
      <c r="H20" s="160"/>
      <c r="I20" s="160"/>
      <c r="J20" s="160"/>
    </row>
    <row r="22" spans="2:14" ht="15" x14ac:dyDescent="0.25">
      <c r="C22" s="209"/>
    </row>
    <row r="23" spans="2:14" x14ac:dyDescent="0.2"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</row>
    <row r="24" spans="2:14" x14ac:dyDescent="0.2"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</row>
    <row r="25" spans="2:14" x14ac:dyDescent="0.2"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</row>
  </sheetData>
  <mergeCells count="1">
    <mergeCell ref="C23:N25"/>
  </mergeCells>
  <pageMargins left="0.7" right="0.7" top="0.75" bottom="0.75" header="0.3" footer="0.3"/>
  <pageSetup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EB45C-E9B2-4638-8238-2D797F7815DD}">
  <sheetPr>
    <pageSetUpPr fitToPage="1"/>
  </sheetPr>
  <dimension ref="A1:K52"/>
  <sheetViews>
    <sheetView showGridLines="0" view="pageBreakPreview" zoomScaleNormal="100" zoomScaleSheetLayoutView="100" workbookViewId="0"/>
  </sheetViews>
  <sheetFormatPr defaultColWidth="9.140625" defaultRowHeight="14.25" x14ac:dyDescent="0.2"/>
  <cols>
    <col min="1" max="1" width="7.5703125" style="8" customWidth="1"/>
    <col min="2" max="2" width="4.5703125" style="8" customWidth="1"/>
    <col min="3" max="3" width="28.28515625" style="8" customWidth="1"/>
    <col min="4" max="8" width="16.7109375" style="8" customWidth="1"/>
    <col min="9" max="9" width="2.28515625" style="8" customWidth="1"/>
    <col min="10" max="10" width="3.85546875" style="8" customWidth="1"/>
    <col min="11" max="11" width="9.140625" style="161"/>
    <col min="12" max="16384" width="9.140625" style="8"/>
  </cols>
  <sheetData>
    <row r="1" spans="1:9" ht="20.25" x14ac:dyDescent="0.3">
      <c r="A1" s="56"/>
      <c r="B1" s="20" t="s">
        <v>88</v>
      </c>
      <c r="D1" s="57"/>
      <c r="E1" s="57"/>
    </row>
    <row r="2" spans="1:9" ht="16.149999999999999" customHeight="1" x14ac:dyDescent="0.25">
      <c r="B2" s="58" t="s">
        <v>1</v>
      </c>
      <c r="D2" s="31"/>
      <c r="E2" s="31"/>
    </row>
    <row r="3" spans="1:9" ht="15" x14ac:dyDescent="0.25">
      <c r="B3" s="55"/>
      <c r="D3" s="31"/>
      <c r="E3" s="31"/>
    </row>
    <row r="4" spans="1:9" x14ac:dyDescent="0.2">
      <c r="B4" s="2"/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6"/>
    </row>
    <row r="5" spans="1:9" x14ac:dyDescent="0.2">
      <c r="B5" s="7"/>
      <c r="D5" s="126"/>
      <c r="E5" s="126"/>
      <c r="F5" s="126"/>
      <c r="G5" s="235"/>
      <c r="H5" s="235"/>
      <c r="I5" s="9"/>
    </row>
    <row r="6" spans="1:9" ht="43.9" customHeight="1" x14ac:dyDescent="0.2">
      <c r="B6" s="10"/>
      <c r="C6" s="11" t="s">
        <v>89</v>
      </c>
      <c r="D6" s="151" t="s">
        <v>90</v>
      </c>
      <c r="E6" s="151" t="s">
        <v>91</v>
      </c>
      <c r="F6" s="151" t="s">
        <v>92</v>
      </c>
      <c r="G6" s="151" t="s">
        <v>93</v>
      </c>
      <c r="H6" s="151" t="s">
        <v>94</v>
      </c>
      <c r="I6" s="9"/>
    </row>
    <row r="7" spans="1:9" x14ac:dyDescent="0.2">
      <c r="B7" s="10">
        <v>1</v>
      </c>
      <c r="C7" s="32" t="s">
        <v>42</v>
      </c>
      <c r="D7" s="164">
        <f>'CX Portfolio Summary'!D23</f>
        <v>379.80284761400719</v>
      </c>
      <c r="E7" s="164">
        <f>'CX Portfolio Summary'!E23</f>
        <v>66.665773972676817</v>
      </c>
      <c r="F7" s="164">
        <f>'CX Portfolio Summary'!F23</f>
        <v>88.832869939998147</v>
      </c>
      <c r="G7" s="33">
        <f>E7-F7</f>
        <v>-22.16709596732133</v>
      </c>
      <c r="H7" s="147">
        <f t="shared" ref="H7:H15" si="0">G7/E7</f>
        <v>-0.33251089196694222</v>
      </c>
      <c r="I7" s="9"/>
    </row>
    <row r="8" spans="1:9" x14ac:dyDescent="0.2">
      <c r="B8" s="10">
        <v>2</v>
      </c>
      <c r="C8" s="187" t="s">
        <v>95</v>
      </c>
      <c r="D8" s="198">
        <f>'Dx Portfolio Summary'!D28</f>
        <v>302.53361434307942</v>
      </c>
      <c r="E8" s="198">
        <f>'Dx Portfolio Summary'!E28</f>
        <v>63.402864491214729</v>
      </c>
      <c r="F8" s="198">
        <f>'Dx Portfolio Summary'!F28</f>
        <v>43.9412281199997</v>
      </c>
      <c r="G8" s="192">
        <f t="shared" ref="G8:G13" si="1">E8-F8</f>
        <v>19.461636371215029</v>
      </c>
      <c r="H8" s="147">
        <f t="shared" si="0"/>
        <v>0.30695200488791302</v>
      </c>
      <c r="I8" s="9"/>
    </row>
    <row r="9" spans="1:9" x14ac:dyDescent="0.2">
      <c r="B9" s="10">
        <v>3</v>
      </c>
      <c r="C9" s="32" t="s">
        <v>96</v>
      </c>
      <c r="D9" s="164">
        <f>'Tx Portfolio Summary'!D28</f>
        <v>123.15690876937914</v>
      </c>
      <c r="E9" s="164">
        <f>'Tx Portfolio Summary'!E28</f>
        <v>20.840170055217087</v>
      </c>
      <c r="F9" s="164">
        <f>'Tx Portfolio Summary'!F28</f>
        <v>11.944851220000018</v>
      </c>
      <c r="G9" s="33">
        <f t="shared" si="1"/>
        <v>8.8953188352170685</v>
      </c>
      <c r="H9" s="147">
        <f t="shared" si="0"/>
        <v>0.42683523270916074</v>
      </c>
      <c r="I9" s="9"/>
    </row>
    <row r="10" spans="1:9" x14ac:dyDescent="0.2">
      <c r="B10" s="10">
        <v>4</v>
      </c>
      <c r="C10" s="187" t="s">
        <v>97</v>
      </c>
      <c r="D10" s="198">
        <f>'Sub Portfolio Summary'!D22</f>
        <v>147.85602952000002</v>
      </c>
      <c r="E10" s="198">
        <f>'Sub Portfolio Summary'!E22</f>
        <v>31.761103028349336</v>
      </c>
      <c r="F10" s="198">
        <f>'Sub Portfolio Summary'!F22</f>
        <v>31.468160549999993</v>
      </c>
      <c r="G10" s="192">
        <f t="shared" si="1"/>
        <v>0.29294247834934239</v>
      </c>
      <c r="H10" s="147">
        <f t="shared" si="0"/>
        <v>9.223309344384787E-3</v>
      </c>
      <c r="I10" s="9"/>
    </row>
    <row r="11" spans="1:9" x14ac:dyDescent="0.2">
      <c r="B11" s="10">
        <v>5</v>
      </c>
      <c r="C11" s="1" t="s">
        <v>98</v>
      </c>
      <c r="D11" s="164">
        <f>'CC&amp;B Portfolio Summary'!D27</f>
        <v>33.980213030000002</v>
      </c>
      <c r="E11" s="164">
        <f>'CC&amp;B Portfolio Summary'!E27</f>
        <v>8.7110579924999989</v>
      </c>
      <c r="F11" s="164">
        <f>'CC&amp;B Portfolio Summary'!F27</f>
        <v>3.4809610500001034</v>
      </c>
      <c r="G11" s="33">
        <f t="shared" si="1"/>
        <v>5.2300969424998955</v>
      </c>
      <c r="H11" s="147">
        <f t="shared" si="0"/>
        <v>0.6003974427679023</v>
      </c>
      <c r="I11" s="9"/>
    </row>
    <row r="12" spans="1:9" x14ac:dyDescent="0.2">
      <c r="B12" s="10">
        <v>6</v>
      </c>
      <c r="C12" s="187" t="s">
        <v>99</v>
      </c>
      <c r="D12" s="198">
        <f>'Enab Portfolio Summary'!D37</f>
        <v>411.59466860095614</v>
      </c>
      <c r="E12" s="198">
        <f>'Enab Portfolio Summary'!E37</f>
        <v>64.10683175108575</v>
      </c>
      <c r="F12" s="198">
        <f>'Enab Portfolio Summary'!F37</f>
        <v>52.466573370000056</v>
      </c>
      <c r="G12" s="192">
        <f t="shared" si="1"/>
        <v>11.640258381085694</v>
      </c>
      <c r="H12" s="147">
        <f t="shared" si="0"/>
        <v>0.18157594226903201</v>
      </c>
      <c r="I12" s="9"/>
    </row>
    <row r="13" spans="1:9" x14ac:dyDescent="0.2">
      <c r="B13" s="10">
        <v>7</v>
      </c>
      <c r="C13" s="32" t="s">
        <v>84</v>
      </c>
      <c r="D13" s="164">
        <f>'SS Portfolio Summary'!D37</f>
        <v>31.350823689999999</v>
      </c>
      <c r="E13" s="164">
        <f>'SS Portfolio Summary'!E37</f>
        <v>8.6422495349999995</v>
      </c>
      <c r="F13" s="164">
        <f>'SS Portfolio Summary'!F37</f>
        <v>1.0546093499999993</v>
      </c>
      <c r="G13" s="33">
        <f t="shared" si="1"/>
        <v>7.5876401849999997</v>
      </c>
      <c r="H13" s="147">
        <f t="shared" si="0"/>
        <v>0.87797050458576009</v>
      </c>
      <c r="I13" s="9"/>
    </row>
    <row r="14" spans="1:9" x14ac:dyDescent="0.2">
      <c r="B14" s="10">
        <v>8</v>
      </c>
      <c r="C14" s="187" t="s">
        <v>100</v>
      </c>
      <c r="D14" s="198">
        <f>'PSP Portfolio Summary'!D12</f>
        <v>45.552</v>
      </c>
      <c r="E14" s="198">
        <f>'PSP Portfolio Summary'!E12</f>
        <v>10</v>
      </c>
      <c r="F14" s="198">
        <f>'PSP Portfolio Summary'!F12</f>
        <v>7.4801842700000236</v>
      </c>
      <c r="G14" s="192">
        <f t="shared" ref="G14" si="2">E14-F14</f>
        <v>2.5198157299999764</v>
      </c>
      <c r="H14" s="147">
        <f t="shared" si="0"/>
        <v>0.25198157299999763</v>
      </c>
      <c r="I14" s="9"/>
    </row>
    <row r="15" spans="1:9" ht="15.75" thickBot="1" x14ac:dyDescent="0.3">
      <c r="B15" s="10">
        <v>9</v>
      </c>
      <c r="C15" s="59" t="s">
        <v>101</v>
      </c>
      <c r="D15" s="14">
        <f>SUM(D7:D14)</f>
        <v>1475.8271055674218</v>
      </c>
      <c r="E15" s="14">
        <f>SUM(E7:E14)</f>
        <v>274.13005082604371</v>
      </c>
      <c r="F15" s="14">
        <f>SUM(F7:F14)</f>
        <v>240.66943786999801</v>
      </c>
      <c r="G15" s="14">
        <f>SUM(G7:G14)</f>
        <v>33.460612956045672</v>
      </c>
      <c r="H15" s="148">
        <f t="shared" si="0"/>
        <v>0.12206109054887589</v>
      </c>
      <c r="I15" s="9"/>
    </row>
    <row r="16" spans="1:9" ht="15" thickTop="1" x14ac:dyDescent="0.2">
      <c r="B16" s="7"/>
      <c r="D16" s="16"/>
      <c r="I16" s="9"/>
    </row>
    <row r="17" spans="2:9" x14ac:dyDescent="0.2">
      <c r="B17" s="17"/>
      <c r="C17" s="18"/>
      <c r="D17" s="18"/>
      <c r="E17" s="16"/>
      <c r="F17" s="18"/>
      <c r="G17" s="18"/>
      <c r="H17" s="18"/>
      <c r="I17" s="19"/>
    </row>
    <row r="18" spans="2:9" x14ac:dyDescent="0.2">
      <c r="E18" s="4"/>
    </row>
    <row r="19" spans="2:9" x14ac:dyDescent="0.2">
      <c r="B19" s="72" t="s">
        <v>12</v>
      </c>
      <c r="C19" s="73"/>
      <c r="D19" s="60"/>
      <c r="E19" s="60"/>
    </row>
    <row r="20" spans="2:9" x14ac:dyDescent="0.2">
      <c r="B20" s="146">
        <v>3</v>
      </c>
      <c r="C20" s="138" t="s">
        <v>15</v>
      </c>
      <c r="D20" s="60"/>
      <c r="E20" s="60"/>
    </row>
    <row r="21" spans="2:9" x14ac:dyDescent="0.2">
      <c r="D21" s="60"/>
      <c r="E21" s="60"/>
    </row>
    <row r="22" spans="2:9" x14ac:dyDescent="0.2">
      <c r="D22" s="60"/>
      <c r="E22" s="60"/>
    </row>
    <row r="23" spans="2:9" x14ac:dyDescent="0.2">
      <c r="D23" s="161"/>
      <c r="E23" s="161"/>
      <c r="F23" s="161"/>
      <c r="G23" s="161"/>
    </row>
    <row r="24" spans="2:9" x14ac:dyDescent="0.2">
      <c r="D24" s="60"/>
      <c r="E24" s="60"/>
    </row>
    <row r="25" spans="2:9" x14ac:dyDescent="0.2">
      <c r="D25" s="60"/>
      <c r="E25" s="60"/>
    </row>
    <row r="26" spans="2:9" x14ac:dyDescent="0.2">
      <c r="D26" s="60"/>
      <c r="E26" s="60"/>
    </row>
    <row r="27" spans="2:9" x14ac:dyDescent="0.2">
      <c r="D27" s="60"/>
      <c r="E27" s="60"/>
    </row>
    <row r="28" spans="2:9" x14ac:dyDescent="0.2">
      <c r="D28" s="60"/>
      <c r="E28" s="60"/>
    </row>
    <row r="29" spans="2:9" x14ac:dyDescent="0.2">
      <c r="D29" s="60"/>
      <c r="E29" s="60"/>
    </row>
    <row r="30" spans="2:9" x14ac:dyDescent="0.2">
      <c r="D30" s="60"/>
      <c r="E30" s="60"/>
    </row>
    <row r="31" spans="2:9" x14ac:dyDescent="0.2">
      <c r="D31" s="60"/>
      <c r="E31" s="60"/>
    </row>
    <row r="32" spans="2:9" x14ac:dyDescent="0.2">
      <c r="D32" s="60"/>
      <c r="E32" s="60"/>
    </row>
    <row r="33" spans="4:5" x14ac:dyDescent="0.2">
      <c r="D33" s="60"/>
      <c r="E33" s="60"/>
    </row>
    <row r="34" spans="4:5" x14ac:dyDescent="0.2">
      <c r="D34" s="60"/>
      <c r="E34" s="60"/>
    </row>
    <row r="35" spans="4:5" x14ac:dyDescent="0.2">
      <c r="D35" s="60"/>
      <c r="E35" s="60"/>
    </row>
    <row r="36" spans="4:5" x14ac:dyDescent="0.2">
      <c r="D36" s="60"/>
      <c r="E36" s="60"/>
    </row>
    <row r="37" spans="4:5" x14ac:dyDescent="0.2">
      <c r="D37" s="60"/>
      <c r="E37" s="60"/>
    </row>
    <row r="38" spans="4:5" x14ac:dyDescent="0.2">
      <c r="D38" s="60"/>
      <c r="E38" s="60"/>
    </row>
    <row r="39" spans="4:5" x14ac:dyDescent="0.2">
      <c r="D39" s="60"/>
      <c r="E39" s="60"/>
    </row>
    <row r="40" spans="4:5" x14ac:dyDescent="0.2">
      <c r="D40" s="60"/>
      <c r="E40" s="60"/>
    </row>
    <row r="41" spans="4:5" x14ac:dyDescent="0.2">
      <c r="D41" s="60"/>
      <c r="E41" s="60"/>
    </row>
    <row r="42" spans="4:5" x14ac:dyDescent="0.2">
      <c r="D42" s="60"/>
      <c r="E42" s="60"/>
    </row>
    <row r="43" spans="4:5" x14ac:dyDescent="0.2">
      <c r="D43" s="60"/>
      <c r="E43" s="60"/>
    </row>
    <row r="44" spans="4:5" x14ac:dyDescent="0.2">
      <c r="D44" s="60"/>
      <c r="E44" s="60"/>
    </row>
    <row r="45" spans="4:5" x14ac:dyDescent="0.2">
      <c r="D45" s="60"/>
      <c r="E45" s="60"/>
    </row>
    <row r="46" spans="4:5" x14ac:dyDescent="0.2">
      <c r="D46" s="60"/>
      <c r="E46" s="60"/>
    </row>
    <row r="47" spans="4:5" x14ac:dyDescent="0.2">
      <c r="D47" s="60"/>
      <c r="E47" s="60"/>
    </row>
    <row r="48" spans="4:5" x14ac:dyDescent="0.2">
      <c r="D48" s="60"/>
      <c r="E48" s="60"/>
    </row>
    <row r="49" spans="4:5" x14ac:dyDescent="0.2">
      <c r="D49" s="60"/>
      <c r="E49" s="60"/>
    </row>
    <row r="50" spans="4:5" x14ac:dyDescent="0.2">
      <c r="D50" s="60"/>
      <c r="E50" s="60"/>
    </row>
    <row r="51" spans="4:5" x14ac:dyDescent="0.2">
      <c r="D51" s="60"/>
      <c r="E51" s="60"/>
    </row>
    <row r="52" spans="4:5" x14ac:dyDescent="0.2">
      <c r="D52" s="60"/>
      <c r="E52" s="60"/>
    </row>
  </sheetData>
  <mergeCells count="1">
    <mergeCell ref="G5:H5"/>
  </mergeCells>
  <pageMargins left="0.25" right="0.25" top="0.75" bottom="0.75" header="0.3" footer="0.3"/>
  <pageSetup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uedate xmlns="fe28e1fd-da63-446d-84ab-57fbb31608bb" xsi:nil="true"/>
    <Department xmlns="fe28e1fd-da63-446d-84ab-57fbb31608bb" xsi:nil="true"/>
    <ExhibitNo_x002e_ xmlns="fe28e1fd-da63-446d-84ab-57fbb31608bb" xsi:nil="true"/>
    <ExhibitNumber xmlns="fe28e1fd-da63-446d-84ab-57fbb31608b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6147410072B24E8971A7833F512794" ma:contentTypeVersion="8" ma:contentTypeDescription="Create a new document." ma:contentTypeScope="" ma:versionID="06803a5728cfa167af3597b05de1369d">
  <xsd:schema xmlns:xsd="http://www.w3.org/2001/XMLSchema" xmlns:xs="http://www.w3.org/2001/XMLSchema" xmlns:p="http://schemas.microsoft.com/office/2006/metadata/properties" xmlns:ns2="fe28e1fd-da63-446d-84ab-57fbb31608bb" targetNamespace="http://schemas.microsoft.com/office/2006/metadata/properties" ma:root="true" ma:fieldsID="e4c87f29a004f4f7e3066a44e460af53" ns2:_="">
    <xsd:import namespace="fe28e1fd-da63-446d-84ab-57fbb31608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Duedate" minOccurs="0"/>
                <xsd:element ref="ns2:Department" minOccurs="0"/>
                <xsd:element ref="ns2:ExhibitNumber" minOccurs="0"/>
                <xsd:element ref="ns2:ExhibitNo_x002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8e1fd-da63-446d-84ab-57fbb3160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uedate" ma:index="12" nillable="true" ma:displayName="Due date " ma:description="This represents the due date " ma:format="DateOnly" ma:internalName="Duedate">
      <xsd:simpleType>
        <xsd:restriction base="dms:DateTime"/>
      </xsd:simpleType>
    </xsd:element>
    <xsd:element name="Department" ma:index="13" nillable="true" ma:displayName="Department" ma:format="Dropdown" ma:internalName="Departmen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pital Programs"/>
                    <xsd:enumeration value="Compliance"/>
                    <xsd:enumeration value="Corporate Services"/>
                    <xsd:enumeration value="Customer Experience"/>
                    <xsd:enumeration value="Emergency Preparedness"/>
                    <xsd:enumeration value="Facilities"/>
                    <xsd:enumeration value="Finance"/>
                    <xsd:enumeration value="Fleet"/>
                    <xsd:enumeration value="HSE"/>
                    <xsd:enumeration value="HR"/>
                    <xsd:enumeration value="IT OT"/>
                    <xsd:enumeration value="LEgal"/>
                    <xsd:enumeration value="Operations"/>
                    <xsd:enumeration value="Procurement &amp; Supply"/>
                    <xsd:enumeration value="Rate Design"/>
                    <xsd:enumeration value="Regulatory"/>
                    <xsd:enumeration value="Load Forecast"/>
                  </xsd:restriction>
                </xsd:simpleType>
              </xsd:element>
            </xsd:sequence>
          </xsd:extension>
        </xsd:complexContent>
      </xsd:complexType>
    </xsd:element>
    <xsd:element name="ExhibitNumber" ma:index="14" nillable="true" ma:displayName="Exhibit Number" ma:format="Dropdown" ma:internalName="ExhibitNumber">
      <xsd:simpleType>
        <xsd:restriction base="dms:Text">
          <xsd:maxLength value="255"/>
        </xsd:restriction>
      </xsd:simpleType>
    </xsd:element>
    <xsd:element name="ExhibitNo_x002e_" ma:index="15" nillable="true" ma:displayName="Exhibit No. " ma:format="Dropdown" ma:internalName="ExhibitNo_x002e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E7379F-1366-4B7C-B609-370F4F1F156D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fe28e1fd-da63-446d-84ab-57fbb31608bb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D7798BC6-8D04-4CDF-A7D2-9959F5AEE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28e1fd-da63-446d-84ab-57fbb31608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627141-F1A4-432B-BDDD-678F8A28F4D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8d53608-54ca-4a74-8beb-8a1399c1189c}" enabled="0" method="" siteId="{78d53608-54ca-4a74-8beb-8a1399c1189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Summary</vt:lpstr>
      <vt:lpstr>T&amp;D Op Exp-Total</vt:lpstr>
      <vt:lpstr>T&amp;D Op Exp - CE</vt:lpstr>
      <vt:lpstr>T&amp;D Op Exp - Ops</vt:lpstr>
      <vt:lpstr>T&amp;D Op Exp - UT</vt:lpstr>
      <vt:lpstr>T&amp;D Op Exp - SS</vt:lpstr>
      <vt:lpstr>Shared Services</vt:lpstr>
      <vt:lpstr>Impr. Portfolio Summary - YTD</vt:lpstr>
      <vt:lpstr>Imp Port - Capital</vt:lpstr>
      <vt:lpstr>CX Portfolio Summary</vt:lpstr>
      <vt:lpstr>Dx Portfolio Summary</vt:lpstr>
      <vt:lpstr>Tx Portfolio Summary</vt:lpstr>
      <vt:lpstr>Sub Portfolio Summary</vt:lpstr>
      <vt:lpstr>CC&amp;B Portfolio Summary</vt:lpstr>
      <vt:lpstr>Enab Portfolio Summary</vt:lpstr>
      <vt:lpstr>SS Portfolio Summary</vt:lpstr>
      <vt:lpstr>PSP Portfolio Summary</vt:lpstr>
      <vt:lpstr>'CC&amp;B Portfolio Summary'!Print_Area</vt:lpstr>
      <vt:lpstr>'CX Portfolio Summary'!Print_Area</vt:lpstr>
      <vt:lpstr>'Dx Portfolio Summary'!Print_Area</vt:lpstr>
      <vt:lpstr>'Enab Portfolio Summary'!Print_Area</vt:lpstr>
      <vt:lpstr>'Imp Port - Capital'!Print_Area</vt:lpstr>
      <vt:lpstr>'Impr. Portfolio Summary - YTD'!Print_Area</vt:lpstr>
      <vt:lpstr>'PSP Portfolio Summary'!Print_Area</vt:lpstr>
      <vt:lpstr>'Shared Services'!Print_Area</vt:lpstr>
      <vt:lpstr>'SS Portfolio Summary'!Print_Area</vt:lpstr>
      <vt:lpstr>'Sub Portfolio Summary'!Print_Area</vt:lpstr>
      <vt:lpstr>Summary!Print_Area</vt:lpstr>
      <vt:lpstr>'T&amp;D Op Exp - CE'!Print_Area</vt:lpstr>
      <vt:lpstr>'T&amp;D Op Exp - Ops'!Print_Area</vt:lpstr>
      <vt:lpstr>'T&amp;D Op Exp - SS'!Print_Area</vt:lpstr>
      <vt:lpstr>'T&amp;D Op Exp - UT'!Print_Area</vt:lpstr>
      <vt:lpstr>'T&amp;D Op Exp-Total'!Print_Area</vt:lpstr>
      <vt:lpstr>'Tx Portfolio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X Garcia Lopez</dc:creator>
  <cp:keywords/>
  <dc:description/>
  <cp:lastModifiedBy>Maribel Cruz de Jesús</cp:lastModifiedBy>
  <cp:revision/>
  <dcterms:created xsi:type="dcterms:W3CDTF">2022-03-29T15:08:02Z</dcterms:created>
  <dcterms:modified xsi:type="dcterms:W3CDTF">2025-11-17T12:36:09Z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0x010100B26147410072B24E8971A7833F512794</vt:lpwstr>
  </property>
  <property fmtid="{D5CDD505-2E9C-101B-9397-08002B2CF9AE}" pid="3" name="MediaServiceImageTags">
    <vt:lpwstr/>
  </property>
</Properties>
</file>