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rsppr-my.sharepoint.com/personal/mcruz_jrsp_pr_gov/Documents/Documents/"/>
    </mc:Choice>
  </mc:AlternateContent>
  <xr:revisionPtr revIDLastSave="0" documentId="8_{2B889914-0A8D-4352-AF83-7CA975A4FFC1}" xr6:coauthVersionLast="47" xr6:coauthVersionMax="47" xr10:uidLastSave="{00000000-0000-0000-0000-000000000000}"/>
  <bookViews>
    <workbookView xWindow="4005" yWindow="2805" windowWidth="14310" windowHeight="11295" tabRatio="501" xr2:uid="{2CDCE7BE-D7FE-412A-BE37-AD16636B6280}"/>
  </bookViews>
  <sheets>
    <sheet name="LUMA - Annex A" sheetId="4" r:id="rId1"/>
  </sheets>
  <externalReferences>
    <externalReference r:id="rId2"/>
  </externalReferences>
  <definedNames>
    <definedName name="_____12373990" hidden="1">#REF!</definedName>
    <definedName name="_____20316327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123Graph_A" hidden="1">#REF!</definedName>
    <definedName name="__123Graph_A2" hidden="1">#REF!</definedName>
    <definedName name="__123Graph_ADSM" hidden="1">#REF!</definedName>
    <definedName name="__123Graph_AGraph17" hidden="1">#REF!</definedName>
    <definedName name="__123Graph_AGROSSREQ" hidden="1">#REF!</definedName>
    <definedName name="__123Graph_APEAKS" hidden="1">#REF!</definedName>
    <definedName name="__123Graph_APKDEMAND" hidden="1">#REF!</definedName>
    <definedName name="__123Graph_APOPSALES" hidden="1">#REF!</definedName>
    <definedName name="__123Graph_ASALEBAND" hidden="1">#REF!</definedName>
    <definedName name="__123Graph_ASALECOMP" hidden="1">#REF!</definedName>
    <definedName name="__123Graph_ASALES" hidden="1">#REF!</definedName>
    <definedName name="__123Graph_ATAB13" hidden="1">#REF!</definedName>
    <definedName name="__123Graph_AUSERATE" hidden="1">#REF!</definedName>
    <definedName name="__123Graph_B" hidden="1">#REF!</definedName>
    <definedName name="__123Graph_BGraph17" hidden="1">#REF!</definedName>
    <definedName name="__123Graph_BGROSSREQ" hidden="1">#REF!</definedName>
    <definedName name="__123Graph_BPEAKS" hidden="1">#REF!</definedName>
    <definedName name="__123Graph_BPKDEMAND" hidden="1">#REF!</definedName>
    <definedName name="__123Graph_BPOPSALES" hidden="1">#REF!</definedName>
    <definedName name="__123Graph_BSALEBAND" hidden="1">#REF!</definedName>
    <definedName name="__123Graph_BSALECOMP" hidden="1">#REF!</definedName>
    <definedName name="__123Graph_BSALES" hidden="1">#REF!</definedName>
    <definedName name="__123Graph_BTAB13" hidden="1">#REF!</definedName>
    <definedName name="__123Graph_BUSERATE" hidden="1">#REF!</definedName>
    <definedName name="__123Graph_C" hidden="1">#REF!</definedName>
    <definedName name="__123Graph_CGraph17" hidden="1">#REF!</definedName>
    <definedName name="__123Graph_CGROSSREQ" hidden="1">#REF!</definedName>
    <definedName name="__123Graph_CPEAKS" hidden="1">#REF!</definedName>
    <definedName name="__123Graph_CPKDEMAND" hidden="1">#REF!</definedName>
    <definedName name="__123Graph_CSALEBAND" hidden="1">#REF!</definedName>
    <definedName name="__123Graph_CSALES" hidden="1">#REF!</definedName>
    <definedName name="__123Graph_CTAB13" hidden="1">#REF!</definedName>
    <definedName name="__123Graph_D" hidden="1">#REF!</definedName>
    <definedName name="__123Graph_DGraph17" hidden="1">#REF!</definedName>
    <definedName name="__123Graph_DPEAKS" hidden="1">#REF!</definedName>
    <definedName name="__123Graph_DSALES" hidden="1">#REF!</definedName>
    <definedName name="__123Graph_DTAB13" hidden="1">#REF!</definedName>
    <definedName name="__123Graph_EGraph17" hidden="1">#REF!</definedName>
    <definedName name="__123Graph_ETAB13" hidden="1">#REF!</definedName>
    <definedName name="__123Graph_FTAB13" hidden="1">#REF!</definedName>
    <definedName name="__123Graph_X" hidden="1">#REF!</definedName>
    <definedName name="__123Graph_XDSM" hidden="1">#REF!</definedName>
    <definedName name="__123Graph_XGROSSREQ" hidden="1">#REF!</definedName>
    <definedName name="__123Graph_XPEAKS" hidden="1">#REF!</definedName>
    <definedName name="__123Graph_XPKDEMAND" hidden="1">#REF!</definedName>
    <definedName name="__123Graph_XPOPSALES" hidden="1">#REF!</definedName>
    <definedName name="__123Graph_XSALEBAND" hidden="1">#REF!</definedName>
    <definedName name="__123Graph_XSALECOMP" hidden="1">#REF!</definedName>
    <definedName name="__123Graph_XSALES" hidden="1">#REF!</definedName>
    <definedName name="__123Graph_XTAB13" hidden="1">#REF!</definedName>
    <definedName name="__123Graph_XUSERATE" hidden="1">#REF!</definedName>
    <definedName name="__a1" hidden="1">{#N/A,#N/A,FALSE,"Pharm";#N/A,#N/A,FALSE,"WWCM"}</definedName>
    <definedName name="__A11" hidden="1">{#N/A,#N/A,FALSE,"Umsatz 99";#N/A,#N/A,FALSE,"ER 99 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b111" hidden="1">{#N/A,#N/A,FALSE,"Pharm";#N/A,#N/A,FALSE,"WWCM"}</definedName>
    <definedName name="__c" hidden="1">{"Fiesta Facer Page",#N/A,FALSE,"Q_C_S";"Fiesta Main Page",#N/A,FALSE,"V_L";"Fiesta 95BP Struct",#N/A,FALSE,"StructBP";"Fiesta Post 95BP Struct",#N/A,FALSE,"AdjStructBP"}</definedName>
    <definedName name="__FDS_UNIQUE_RANGE_ID_GENERATOR_COUNTER" hidden="1">1</definedName>
    <definedName name="__FDS_USED_FOR_REUSING_RANGE_IDS_RECYCLE" hidden="1">{152,168,338,189,173,195,158,390,7,11,232,378,159,175,261,183,177,129,8,155,265,394,57}</definedName>
    <definedName name="__IntlFixup" hidden="1">TRUE</definedName>
    <definedName name="__new1" hidden="1">{#N/A,#N/A,FALSE,"Pharm";#N/A,#N/A,FALSE,"WWCM"}</definedName>
    <definedName name="__r" hidden="1">{#N/A,#N/A,FALSE,"Pharm";#N/A,#N/A,FALSE,"WWCM"}</definedName>
    <definedName name="__tm1" hidden="1">{#N/A,#N/A,FALSE,"Pharm";#N/A,#N/A,FALSE,"WWCM"}</definedName>
    <definedName name="__X2" hidden="1">{#N/A,#N/A,FALSE,"Other";#N/A,#N/A,FALSE,"Ace";#N/A,#N/A,FALSE,"Derm"}</definedName>
    <definedName name="_1__123Graph_ACHART_1" hidden="1">#REF!</definedName>
    <definedName name="_1__123Graph_AR_M_MARG" hidden="1">#REF!</definedName>
    <definedName name="_10__123Graph_DCHART_1" hidden="1">#REF!</definedName>
    <definedName name="_11__123Graph_DCHART_3" hidden="1">#REF!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__123Graph_ACHART_2" hidden="1">#REF!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3__123Graph_ACHART_3" hidden="1">#REF!</definedName>
    <definedName name="_3_0__123Grap" hidden="1">#REF!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__123Graph_BCHART_1" hidden="1">#REF!</definedName>
    <definedName name="_42wrn.²Ä1­Ó¤ë1_Ü20¤H." hidden="1">{#N/A,#N/A,FALSE,"²Ä1­Ó¤ë"}</definedName>
    <definedName name="_5__123Graph_BCHART_2" hidden="1">#REF!</definedName>
    <definedName name="_5__123Graph_CCHART_1" hidden="1">#REF!</definedName>
    <definedName name="_6__123Graph_BCHART_3" hidden="1">#REF!</definedName>
    <definedName name="_6__123Graph_DCHART_1" hidden="1">#REF!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7__123Graph_CCHART_1" hidden="1">#REF!</definedName>
    <definedName name="_7__123Graph_XCHART_2" hidden="1">#REF!</definedName>
    <definedName name="_8__123Graph_CCHART_2" hidden="1">#REF!</definedName>
    <definedName name="_8__123Graph_XCHART_3" hidden="1">#REF!</definedName>
    <definedName name="_9__123Graph_CCHART_3" hidden="1">#REF!</definedName>
    <definedName name="_a1" hidden="1">{#N/A,#N/A,FALSE,"Pharm";#N/A,#N/A,FALSE,"WWCM"}</definedName>
    <definedName name="_A11" hidden="1">{#N/A,#N/A,FALSE,"Umsatz 99";#N/A,#N/A,FALSE,"ER 99 "}</definedName>
    <definedName name="_aaa1" hidden="1">{#N/A,#N/A,FALSE,"REPORT"}</definedName>
    <definedName name="_aas1" hidden="1">{#N/A,#N/A,FALSE,"REPORT"}</definedName>
    <definedName name="_ACS2000" hidden="1">{#N/A,#N/A,FALSE,"REPORT"}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hidden="1">{#N/A,#N/A,FALSE,"Pharm";#N/A,#N/A,FALSE,"WWCM"}</definedName>
    <definedName name="_bdm.014FD9419BB94533AF28C034C312B1BE.edm" hidden="1">#REF!</definedName>
    <definedName name="_bdm.0adb93bbf74446e6827eeefb83e21a2a.edm" hidden="1">#REF!</definedName>
    <definedName name="_bdm.0E59881AC0E44B969D48761DB6FC33B5.edm" hidden="1">#REF!</definedName>
    <definedName name="_bdm.204033D4E7FD4DE6A67166AE14521930.edm" hidden="1">#REF!</definedName>
    <definedName name="_bdm.49839103C83A42EE84CD8C2DBEF4C623.edm" hidden="1">#REF!</definedName>
    <definedName name="_bdm.4F57087C3D484196BD4BED70B94B1680.edm" hidden="1">#REF!</definedName>
    <definedName name="_bdm.54FEDCB6892A471383BE72D0E6F4DF4C.edm" hidden="1">#REF!</definedName>
    <definedName name="_bdm.6333969F14C7422A979F88C002ADBC03.edm" hidden="1">#REF!</definedName>
    <definedName name="_bdm.6DDFF3E8FE4D473EA5157150B0FBA502.edm" hidden="1">#REF!</definedName>
    <definedName name="_bdm.866DD84208EE4C9AB603A9AAD8FE1930.edm" hidden="1">#REF!</definedName>
    <definedName name="_bdm.98B65313C9A94C659B8680866B9FCD86.edm" hidden="1">#REF!</definedName>
    <definedName name="_bdm.C2D188A744CB405CA437BE468542B365.edm" hidden="1">#REF!</definedName>
    <definedName name="_BQ4.1" hidden="1">#REF!</definedName>
    <definedName name="_BQ4.3" hidden="1">#REF!</definedName>
    <definedName name="_BQ4.68" hidden="1">#REF!</definedName>
    <definedName name="_BQ4.69" hidden="1">#REF!</definedName>
    <definedName name="_c" hidden="1">{"Fiesta Facer Page",#N/A,FALSE,"Q_C_S";"Fiesta Main Page",#N/A,FALSE,"V_L";"Fiesta 95BP Struct",#N/A,FALSE,"StructBP";"Fiesta Post 95BP Struct",#N/A,FALSE,"AdjStructBP"}</definedName>
    <definedName name="_Fill" hidden="1">#REF!</definedName>
    <definedName name="_Fill2" hidden="1">#REF!</definedName>
    <definedName name="_xlnm._FilterDatabase" localSheetId="0" hidden="1">'LUMA - Annex A'!$B$9:$N$378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new1" hidden="1">{#N/A,#N/A,FALSE,"Pharm";#N/A,#N/A,FALSE,"WWCM"}</definedName>
    <definedName name="_Order1" hidden="1">255</definedName>
    <definedName name="_Order2" hidden="1">255</definedName>
    <definedName name="_r" hidden="1">{#N/A,#N/A,FALSE,"Pharm";#N/A,#N/A,FALSE,"WWCM"}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m1" hidden="1">{#N/A,#N/A,FALSE,"Pharm";#N/A,#N/A,FALSE,"WWCM"}</definedName>
    <definedName name="_UNDO_UPS_" hidden="1">#REF!</definedName>
    <definedName name="_UNDO_UPS_SEL_" hidden="1">#REF!</definedName>
    <definedName name="_UNDO31X31X_" hidden="1">#REF!</definedName>
    <definedName name="_X2" hidden="1">{#N/A,#N/A,FALSE,"Other";#N/A,#N/A,FALSE,"Ace";#N/A,#N/A,FALSE,"Derm"}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hidden="1">#REF!</definedName>
    <definedName name="AAA_DOCTOPS" hidden="1">"AAA_SET"</definedName>
    <definedName name="AAA_duser" hidden="1">"OFF"</definedName>
    <definedName name="aaaa" hidden="1">{#N/A,#N/A,FALSE,"REPORT"}</definedName>
    <definedName name="aaaaa" hidden="1">{#N/A,#N/A,FALSE,"REPORT"}</definedName>
    <definedName name="aaaaaa" hidden="1">{#N/A,#N/A,FALSE,"REPORT"}</definedName>
    <definedName name="aaaaaaa" hidden="1">{#N/A,#N/A,FALSE,"REPORT"}</definedName>
    <definedName name="aaaaaaaaaaa" hidden="1">{#N/A,#N/A,FALSE,"REPORT"}</definedName>
    <definedName name="aaaaaaaaaaaa" hidden="1">#REF!</definedName>
    <definedName name="aaaaaaaaaaaaa" hidden="1">#REF!</definedName>
    <definedName name="aaaaaaaaaaaaaaa" hidden="1">{#N/A,#N/A,FALSE,"Pharm";#N/A,#N/A,FALSE,"WWCM"}</definedName>
    <definedName name="aaasb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bc" hidden="1">{#N/A,#N/A,FALSE,"REPORT"}</definedName>
    <definedName name="abd" hidden="1">{#N/A,#N/A,FALSE,"FY97P1";#N/A,#N/A,FALSE,"FY97Z312";#N/A,#N/A,FALSE,"FY97LRBC";#N/A,#N/A,FALSE,"FY97O";#N/A,#N/A,FALSE,"FY97DAM"}</definedName>
    <definedName name="AccessDatabase" hidden="1">"J:\data\PS\pso\IO&amp;RM\jdb\r2d2\MCMResults.mdb"</definedName>
    <definedName name="Acct">#REF!</definedName>
    <definedName name="Acctd">#REF!</definedName>
    <definedName name="adfgasdysty" hidden="1">{#N/A,#N/A,FALSE,"REPORT"}</definedName>
    <definedName name="adfsfjfjky" hidden="1">{#N/A,#N/A,FALSE,"REPORT"}</definedName>
    <definedName name="aedfadf" hidden="1">TextRefCopy1</definedName>
    <definedName name="AFDADSFDAS" hidden="1">{#N/A,#N/A,FALSE,"REPORT"}</definedName>
    <definedName name="africa" hidden="1">{#N/A,#N/A,FALSE,"CNS";#N/A,#N/A,FALSE,"Serz";#N/A,#N/A,FALSE,"Ace"}</definedName>
    <definedName name="agafdhsdh" hidden="1">{#N/A,#N/A,FALSE,"REPORT"}</definedName>
    <definedName name="agsgaghgfj" hidden="1">{#N/A,#N/A,FALSE,"Pharm";#N/A,#N/A,FALSE,"WWCM"}</definedName>
    <definedName name="alex" hidden="1">{#N/A,#N/A,FALSE,"REPORT"}</definedName>
    <definedName name="alexan" hidden="1">{#N/A,#N/A,FALSE,"REPORT"}</definedName>
    <definedName name="andy" hidden="1">{#N/A,#N/A,FALSE,"REPORT"}</definedName>
    <definedName name="anscount" hidden="1">1</definedName>
    <definedName name="Applicant">#REF!</definedName>
    <definedName name="Applicant_Damage">#REF!</definedName>
    <definedName name="Applicant_Damage_Component_Type">#REF!</definedName>
    <definedName name="Applicant_Damage_Id">#REF!</definedName>
    <definedName name="as" hidden="1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s" hidden="1">{#N/A,#N/A,FALSE,"Pharm";#N/A,#N/A,FALSE,"WWCM"}</definedName>
    <definedName name="asASas" hidden="1">#REF!</definedName>
    <definedName name="asd" hidden="1">#REF!</definedName>
    <definedName name="asda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fg" hidden="1">{#N/A,#N/A,FALSE,"Pharm";#N/A,#N/A,FALSE,"WWCM"}</definedName>
    <definedName name="asdgahdfhth" hidden="1">{#N/A,#N/A,FALSE,"REPORT"}</definedName>
    <definedName name="asdgayery" hidden="1">{#N/A,#N/A,FALSE,"Pharm";#N/A,#N/A,FALSE,"WWCM"}</definedName>
    <definedName name="asdgfdytyet" hidden="1">{#N/A,#N/A,FALSE,"REPORT"}</definedName>
    <definedName name="asdgtryukuio" hidden="1">{#N/A,#N/A,FALSE,"REPORT"}</definedName>
    <definedName name="asdjgkl" hidden="1">{#N/A,#N/A,FALSE,"Pharm";#N/A,#N/A,FALSE,"WWCM"}</definedName>
    <definedName name="asffghujyki" hidden="1">{#N/A,#N/A,FALSE,"Pharm";#N/A,#N/A,FALSE,"WWCM"}</definedName>
    <definedName name="ASSA" hidden="1">{#N/A,#N/A,FALSE,"1";#N/A,#N/A,FALSE,"2";#N/A,#N/A,FALSE,"16 - 17";#N/A,#N/A,FALSE,"18 - 19";#N/A,#N/A,FALSE,"26";#N/A,#N/A,FALSE,"27";#N/A,#N/A,FALSE,"28"}</definedName>
    <definedName name="awer" hidden="1">#REF!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hidden="1">#REF!</definedName>
    <definedName name="bb_M0I1RkJFNDJBNUJENEU4N0" hidden="1">#REF!</definedName>
    <definedName name="bb_M0I3RUFGRjQ3OEY0NEE4RT" hidden="1">#REF!</definedName>
    <definedName name="bb_M0I4QjQwNkY4NUNFNDRGNz" hidden="1">#REF!</definedName>
    <definedName name="bb_M0IyMkQ3MUJCQjYyNEU1OT" hidden="1">#REF!</definedName>
    <definedName name="bb_M0JCNUREQTJCNTc4NDlGMz" hidden="1">#REF!</definedName>
    <definedName name="bb_M0JDN0E0ODg5QzQ2NDQxRE" hidden="1">#REF!</definedName>
    <definedName name="bb_M0Q1Q0M4MjA5NEJGNDY0Nk" hidden="1">#REF!</definedName>
    <definedName name="bb_M0Q5RTNENEU0QTk3NDhFMj" hidden="1">#REF!</definedName>
    <definedName name="bb_M0U0NTY0NEY4QjU4NDUwMj" hidden="1">#REF!</definedName>
    <definedName name="bb_M0VCODYwMkI1NjVDNDgyQz" hidden="1">#REF!</definedName>
    <definedName name="bb_M0VDNTdGQzczQTJBNDU5QU" hidden="1">#REF!</definedName>
    <definedName name="bb_M0YwMUZDMDdDMkM1NDczQz" hidden="1">#REF!</definedName>
    <definedName name="bb_M0ZCQTgyMjhEODJBNERDRD" hidden="1">#REF!</definedName>
    <definedName name="bb_M0ZGQzUwQUYzOTFCNEY2Rj" hidden="1">#REF!</definedName>
    <definedName name="bb_MDA2QUVGMzg5M0NDNDNFRU" hidden="1">#REF!</definedName>
    <definedName name="bb_MDAyNEFFMTA5MjFFNEMwQU" hidden="1">#REF!</definedName>
    <definedName name="bb_MDBGMzFERTdCNEJCNEVGQU" hidden="1">#REF!</definedName>
    <definedName name="bb_MDc0MTBCOEJGRThDNERDME" hidden="1">#REF!</definedName>
    <definedName name="bb_MDdCRkZENDg3NTkxNEVFRT" hidden="1">#REF!</definedName>
    <definedName name="bb_MDE2NzJDQzIxMDBENDIwOE" hidden="1">#REF!</definedName>
    <definedName name="bb_MDFBMEM2MTkzM0I3NDVGQU" hidden="1">#REF!</definedName>
    <definedName name="bb_MDg4MjQ0ODIwNzg4NEFDNk" hidden="1">#REF!</definedName>
    <definedName name="bb_MDgxMjNDRDIyN0M4NDdBND" hidden="1">#REF!</definedName>
    <definedName name="bb_MDhBQTkyOTNBMDQ5NEY4N0" hidden="1">#REF!</definedName>
    <definedName name="bb_MDhCOTVCREVDMDgyNEUwRD" hidden="1">#REF!</definedName>
    <definedName name="bb_MDJERjU3RTY0QjNCNDIwNT" hidden="1">#REF!</definedName>
    <definedName name="bb_MDJFNUE2Mzk5QURGNDU4OT" hidden="1">#REF!</definedName>
    <definedName name="bb_MDk0NTQxOTJENTc1NDVCOU" hidden="1">#REF!</definedName>
    <definedName name="bb_MDk1M0Y3RTQyNTJDNDU4NE" hidden="1">#REF!</definedName>
    <definedName name="bb_MDk5N0Y2NDNBODAyNDBBMT" hidden="1">#REF!</definedName>
    <definedName name="bb_MDkxNkZDNDNBMDc4NEEwOU" hidden="1">#REF!</definedName>
    <definedName name="bb_MDlEREE3MEY4QTNFNDE3NT" hidden="1">#REF!</definedName>
    <definedName name="bb_MDMxN0JGMTMxRTZFNDhFRU" hidden="1">#REF!</definedName>
    <definedName name="bb_MDNCMjE2MDY4QzcxNEI0Rk" hidden="1">#REF!</definedName>
    <definedName name="bb_MDQyQ0Q2RkU0Mjk3NEIxME" hidden="1">#REF!</definedName>
    <definedName name="bb_MDRBN0Q2Q0E1NTJENDc0Mz" hidden="1">#REF!</definedName>
    <definedName name="bb_MDRCODI5MkYzMjJDNEIyQj" hidden="1">#REF!</definedName>
    <definedName name="bb_MDU2MUM1Q0NGNzNCNDYxMT" hidden="1">#REF!</definedName>
    <definedName name="bb_MDUzOTlCRjE5ODc4NEEwND" hidden="1">#REF!</definedName>
    <definedName name="bb_MDY1Q0FFOTMwQjU4NEMzQU" hidden="1">#REF!</definedName>
    <definedName name="bb_MDY4MTgyOEJGMDNBNDBGOE" hidden="1">#REF!</definedName>
    <definedName name="bb_MEE3ODNFRkM4MURENEJFNj" hidden="1">#REF!</definedName>
    <definedName name="bb_MEI4NDUwNzVEMUI4NDdDOT" hidden="1">#REF!</definedName>
    <definedName name="bb_MEI4NEYwNzY0NjgxNEM3RE" hidden="1">#REF!</definedName>
    <definedName name="bb_MEJCRENBRDFBMTEzNEU3NU" hidden="1">#REF!</definedName>
    <definedName name="bb_MEM4NjdFOUY0RjNFNEFDRj" hidden="1">#REF!</definedName>
    <definedName name="bb_MENCQzBEM0E2NkEwNENGNk" hidden="1">#REF!</definedName>
    <definedName name="bb_MENDRjAwQ0MyMTQ4NDgyRk" hidden="1">#REF!</definedName>
    <definedName name="bb_MEQxMDE2QUI2MjZGNEI1Mz" hidden="1">#REF!</definedName>
    <definedName name="bb_MERDQkIxM0JDQTUxNDY4QU" hidden="1">#REF!</definedName>
    <definedName name="bb_MERDQkVGMkUwODhFNEE3Mz" hidden="1">#REF!</definedName>
    <definedName name="bb_MERERTkzNUEzN0M0NDVCRk" hidden="1">#REF!</definedName>
    <definedName name="bb_MEU3NTEwNkNFRTU4NDY3QU" hidden="1">#REF!</definedName>
    <definedName name="bb_MEUzRUI3REVBRURCNDRBQk" hidden="1">#REF!</definedName>
    <definedName name="bb_MEY3MzMyRDQwRkVGNDlGMD" hidden="1">#REF!</definedName>
    <definedName name="bb_MEYyM0VGNDBGMEZENDUzND" hidden="1">#REF!</definedName>
    <definedName name="bb_MjAyMTg5Q0U1QzJCNEE4ND" hidden="1">#REF!</definedName>
    <definedName name="bb_MjBFMTFEOUNFRUFENDdGMz" hidden="1">#REF!</definedName>
    <definedName name="bb_Mjc5NjlCNzMzMDM3NEY1RT" hidden="1">#REF!</definedName>
    <definedName name="bb_MjdGREFDRTdGNzgwNDI0Rj" hidden="1">#REF!</definedName>
    <definedName name="bb_MjE2NTE4RTY0MTVCNDVEOT" hidden="1">#REF!</definedName>
    <definedName name="bb_MjEwQkIyRkI4QzRBNDEzRj" hidden="1">#REF!</definedName>
    <definedName name="bb_Mjg1ODc0NjU1Q0JGNDhEMT" hidden="1">#REF!</definedName>
    <definedName name="bb_Mjg4RUVFOTQ1NkE1NEIzQ0" hidden="1">#REF!</definedName>
    <definedName name="bb_MjhBOTlDNTAyNzIwNENEOD" hidden="1">#REF!</definedName>
    <definedName name="bb_MjI4RDQzNUEyQjcyNDlDNk" hidden="1">#REF!</definedName>
    <definedName name="bb_MjIyOEE1NzY0MDk0NDA3OE" hidden="1">#REF!</definedName>
    <definedName name="bb_MjIyQkJBQjI4MDY1NEJCND" hidden="1">#REF!</definedName>
    <definedName name="bb_MjIzMDIwMDRGNUEzNDIwMk" hidden="1">#REF!</definedName>
    <definedName name="bb_MjMwQzk2NkQ3RjQxNDEyMD" hidden="1">#REF!</definedName>
    <definedName name="bb_MjQ0QkU5MkNDNkU2NDhBMz" hidden="1">#REF!</definedName>
    <definedName name="bb_MjRCQTQ4NUEzNUQ2NDBDQ0" hidden="1">#REF!</definedName>
    <definedName name="bb_MjREQUY1QTA4NTFENDkxNz" hidden="1">#REF!</definedName>
    <definedName name="bb_MjU2MEREMzA5RDAwNDY5Q0" hidden="1">#REF!</definedName>
    <definedName name="bb_MjU5ODk2OTY1RTUxNDdGQj" hidden="1">#REF!</definedName>
    <definedName name="bb_MjUxQUFBRTkwREZGNDRFQT" hidden="1">#REF!</definedName>
    <definedName name="bb_MjVBN0M0MjYzOTNFNDY5Mk" hidden="1">#REF!</definedName>
    <definedName name="bb_MjVCNTdBOUQ2OUI2NEFEOU" hidden="1">#REF!</definedName>
    <definedName name="bb_MjVEQ0MxNUVFM0Y3NDA0RU" hidden="1">#REF!</definedName>
    <definedName name="bb_MjY0OEQ2QjJDRUM5NDU0RE" hidden="1">#REF!</definedName>
    <definedName name="bb_MjZENEJCMzkxQTQzNDVGOT" hidden="1">#REF!</definedName>
    <definedName name="bb_MkEwNjNDNzA3MjRBNDI1QT" hidden="1">#REF!</definedName>
    <definedName name="bb_MkEwNkJDNDA1RDczNEIxMj" hidden="1">#REF!</definedName>
    <definedName name="bb_MkExMkQ5NTk2MEY5NEVCOD" hidden="1">#REF!</definedName>
    <definedName name="bb_MkFBMjdDNTFFQUMyNDIzRU" hidden="1">#REF!</definedName>
    <definedName name="bb_MkI1QjY3RjZBOUZGNDNGQz" hidden="1">#REF!</definedName>
    <definedName name="bb_MkI3NjcwMEJEOUEyNEQ0Q0" hidden="1">#REF!</definedName>
    <definedName name="bb_MkNDRDNBQTcxMUM0NDJCMk" hidden="1">#REF!</definedName>
    <definedName name="bb_MkNEQzY3RDc4QjQ1NDVFNj" hidden="1">#REF!</definedName>
    <definedName name="bb_MkQ1RUNCNERFRTkzNERFNk" hidden="1">#REF!</definedName>
    <definedName name="bb_MkQwM0I5RkE0N0M4NDYyRE" hidden="1">#REF!</definedName>
    <definedName name="bb_MkRCQUU1NzVERkI0NEQ1Qj" hidden="1">#REF!</definedName>
    <definedName name="bb_MkVDQ0NFNjc5MDlGNEFCRU" hidden="1">#REF!</definedName>
    <definedName name="bb_MkY1QjdBRTEyRDk3NDA2Mj" hidden="1">#REF!</definedName>
    <definedName name="bb_MkY3N0VDRTFDOTI0NENENT" hidden="1">#REF!</definedName>
    <definedName name="bb_MkZFQTg4NzJGRDhBNEQ4Qk" hidden="1">#REF!</definedName>
    <definedName name="bb_MTBCNDQ3OEE5NDFBNDMxND" hidden="1">#REF!</definedName>
    <definedName name="bb_MTc2QjMwRDNDODUzNEYxMk" hidden="1">#REF!</definedName>
    <definedName name="bb_MTdGMTA1NjAxRTlCNEZCRj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hidden="1">#REF!</definedName>
    <definedName name="bb_MTg4M0M3NUMxRTgxNDNCMj" hidden="1">#REF!</definedName>
    <definedName name="bb_MThCN0Y4RTI1Qjc2NEVENT" hidden="1">#REF!</definedName>
    <definedName name="bb_MTI0NkY2OEM4M0IwNEVBOE" hidden="1">#REF!</definedName>
    <definedName name="bb_MTIyM0I2MTg5RTI5NDExQU" hidden="1">#REF!</definedName>
    <definedName name="bb_MTk0QzI4MzBCQzNFNDI4OU" hidden="1">#REF!</definedName>
    <definedName name="bb_MTlFMTlDM0RDNzIyNEU5Q0" hidden="1">#REF!</definedName>
    <definedName name="bb_MTM3M0I2M0UzQjY4NDY0RT" hidden="1">#REF!</definedName>
    <definedName name="bb_MTMwMjYyRTEyMDAyNEU0Mj" hidden="1">#REF!</definedName>
    <definedName name="bb_MTMxMERFRjlBQUU4NEQ2Q0" hidden="1">#REF!</definedName>
    <definedName name="bb_MTRCNjcyMDNFNDU5NDRGQ0" hidden="1">#REF!</definedName>
    <definedName name="bb_MTRGRUJERUEwQTBDNDAwND" hidden="1">#REF!</definedName>
    <definedName name="bb_MTU0OURGMEM0MkMxNDU2MT" hidden="1">#REF!</definedName>
    <definedName name="bb_MTU2Q0Q4ODBFMkQwNEY4Rj" hidden="1">#REF!</definedName>
    <definedName name="bb_MTUyOEE5NDdFRTVGNEQxOT" hidden="1">#REF!</definedName>
    <definedName name="bb_MTVBQTgzQkY5RUMxNDBBOT" hidden="1">#REF!</definedName>
    <definedName name="bb_MTVDODdBQ0MwNDk1NEY4RT" hidden="1">#REF!</definedName>
    <definedName name="bb_MTYzOTEzODVEOEIyNENGNj" hidden="1">#REF!</definedName>
    <definedName name="bb_MUFBMDIzNUVDNjA5NDQ4N0" hidden="1">#REF!</definedName>
    <definedName name="bb_MUIwMTY5RDAzN0ZDNDc5ME" hidden="1">#REF!</definedName>
    <definedName name="bb_MUMxNTBCODg2RjNFNERFOU" hidden="1">#REF!</definedName>
    <definedName name="bb_MUQ3QTMxMjMzRjdFNENBQz" hidden="1">#REF!</definedName>
    <definedName name="bb_MUQ5NkRDQTA5NjYzNEQzRT" hidden="1">#REF!</definedName>
    <definedName name="bb_MUQwQTUxQkZDREVFNDkzOU" hidden="1">#REF!</definedName>
    <definedName name="bb_MUQxREIzMjcyQzZBNEIxQj" hidden="1">#REF!</definedName>
    <definedName name="bb_MUQyNkNGNzE3RjE5NEZFMU" hidden="1">#REF!</definedName>
    <definedName name="bb_MUQyNkVGRjM0RjI2NDI3Qk" hidden="1">#REF!</definedName>
    <definedName name="bb_MURFOTI2NjE4NjdCNENFQ0" hidden="1">#REF!</definedName>
    <definedName name="bb_MUU2RjZGMkY2QTA5NDJCRU" hidden="1">#REF!</definedName>
    <definedName name="bb_MUU4N0NBMkQxMjUxNDAxQT" hidden="1">#REF!</definedName>
    <definedName name="bb_MUU5QTE1MEExMEVFNENFME" hidden="1">#REF!</definedName>
    <definedName name="bb_MUUyNUUzNzhEMTg5NDUzME" hidden="1">#REF!</definedName>
    <definedName name="bb_MUUyNzYxM0JFREY1NDExMz" hidden="1">#REF!</definedName>
    <definedName name="bb_MUVCODAwM0Q1QjJENDdERU" hidden="1">#REF!</definedName>
    <definedName name="bb_MzAzOUY5QzkxRkYxNEVCRj" hidden="1">#REF!</definedName>
    <definedName name="bb_MzBEMkRGNjYyRUM4NEE2Qz" hidden="1">#REF!</definedName>
    <definedName name="bb_MzE3RjQ0RkZEMzM2NDJBQz" hidden="1">#REF!</definedName>
    <definedName name="bb_MzgwNDU4QTI2MzIzNDhFQz" hidden="1">#REF!</definedName>
    <definedName name="bb_MzhBRDREQUJFMTZFNEY1OU" hidden="1">#REF!</definedName>
    <definedName name="bb_MzhCNDMyMDNERDA2NDI4ME" hidden="1">#REF!</definedName>
    <definedName name="bb_MzI1Q0IxRjg1Q0Y2NDU4RE" hidden="1">#REF!</definedName>
    <definedName name="bb_MzJBN0Q4NTJCNkE3NDAxNT" hidden="1">#REF!</definedName>
    <definedName name="bb_MzJDMTlCNTJBNkVFNDgyQ0" hidden="1">#REF!</definedName>
    <definedName name="bb_MzM1QjU0OTVCOUZGNEIxMT" hidden="1">#REF!</definedName>
    <definedName name="bb_MzM4QkQzRTA2MDZCNEQyMT" hidden="1">#REF!</definedName>
    <definedName name="bb_MzNDMTBDQ0JFQkM2NDlFMj" hidden="1">#REF!</definedName>
    <definedName name="bb_MzQ5RDlFMzkzQTIwNDA1QU" hidden="1">#REF!</definedName>
    <definedName name="bb_MzRDRDhEMjY1MjIzNERBMj" hidden="1">#REF!</definedName>
    <definedName name="bb_MzVFNDU0OUY4Q0ZBNDMzRT" hidden="1">#REF!</definedName>
    <definedName name="bb_MzVGQUY2MjY1NkVDNDUzMk" hidden="1">#REF!</definedName>
    <definedName name="bb_MzYxOTkwN0UzODY1NEE1QT" hidden="1">#REF!</definedName>
    <definedName name="bb_MzZGQkFDRDM2NURCNDVEMT" hidden="1">#REF!</definedName>
    <definedName name="bb_N0E3RTg0QTBGM0IzNDZBRE" hidden="1">#REF!</definedName>
    <definedName name="bb_N0FBNjQxQ0MxNjFCNEFDQT" hidden="1">#REF!</definedName>
    <definedName name="bb_N0FGRUZCODlGNTlDNEFFMz" hidden="1">#REF!</definedName>
    <definedName name="bb_N0M0RDg2MzM0RUM0NDE5RE" hidden="1">#REF!</definedName>
    <definedName name="bb_N0MyODM2NUNCMUIyNERFQ0" hidden="1">#REF!</definedName>
    <definedName name="bb_N0Q3NjIyMjdGMjQ0NEU3MU" hidden="1">#REF!</definedName>
    <definedName name="bb_N0RENERGRjhBMDBFNDkwMj" hidden="1">#REF!</definedName>
    <definedName name="bb_N0U3Qjk0RUU2REZDNEUzMk" hidden="1">#REF!</definedName>
    <definedName name="bb_N0UzMkNCRTc2RUJDNEJENT" hidden="1">#REF!</definedName>
    <definedName name="bb_N0VBRDBDQjg0QkUzNDlBQz" hidden="1">#REF!</definedName>
    <definedName name="bb_N0VCREQ1REM1OTYyNDhBQT" hidden="1">#REF!</definedName>
    <definedName name="bb_N0VDQjY1RDU0NkY0NEY2NU" hidden="1">#REF!</definedName>
    <definedName name="bb_N0ZCNUFGMTQwQjg1NEZEMU" hidden="1">#REF!</definedName>
    <definedName name="bb_N0ZEOUFCNzg0NDM4NDlFOE" hidden="1">#REF!</definedName>
    <definedName name="bb_NDA1MThDOTIzRjNENEU3OD" hidden="1">#REF!</definedName>
    <definedName name="bb_NDcxNkVGNThDNEYyNDhBOE" hidden="1">#REF!</definedName>
    <definedName name="bb_NDdCRDU1Qjg1RjBDNDBDMD" hidden="1">#REF!</definedName>
    <definedName name="bb_NDEzNEY0RDcxRkJFNEFEMk" hidden="1">#REF!</definedName>
    <definedName name="bb_NDEzNUMzOTRDREZGNEM0Q0" hidden="1">#REF!</definedName>
    <definedName name="bb_NDFFRkVFQkQyQjRCNDAyND" hidden="1">#REF!</definedName>
    <definedName name="bb_NDg0QzQyMUQyMUFDNEExMz" hidden="1">#REF!</definedName>
    <definedName name="bb_NDgwRkM2RUQxOUI5NDQ1RD" hidden="1">#REF!</definedName>
    <definedName name="bb_NDgzNzE5N0QyQzhCNEU1OE" hidden="1">#REF!</definedName>
    <definedName name="bb_NDhBOEY2MEE0RTcxNDY4Qj" hidden="1">#REF!</definedName>
    <definedName name="bb_NDI0QzE3RDM5RjZGNDg2ME" hidden="1">#REF!</definedName>
    <definedName name="bb_NDJBMTNFNjdGODQ2NDdBRD" hidden="1">#REF!</definedName>
    <definedName name="bb_NDkxNDQxQjc2RUNFNDIwRE" hidden="1">#REF!</definedName>
    <definedName name="bb_NDkyM0FFOThBMjVFNEZGMk" hidden="1">#REF!</definedName>
    <definedName name="bb_NDlEMTBGRUVFNThDNEM2Qk" hidden="1">#REF!</definedName>
    <definedName name="bb_NDMwRjlDNjczNjQ0NDMzMk" hidden="1">#REF!</definedName>
    <definedName name="bb_NDMxRkE5OEJDNjQ4NEY5RT" hidden="1">#REF!</definedName>
    <definedName name="bb_NDQ3NjU3RjFCQUJFNDM0M0" hidden="1">#REF!</definedName>
    <definedName name="bb_NDU0OUQyREExQzFCNDA4NT" hidden="1">#REF!</definedName>
    <definedName name="bb_NDUzMEQxNUZEOUM4NDRBMk" hidden="1">#REF!</definedName>
    <definedName name="bb_NDVDMkU0N0VDQkNGNDZCNT" hidden="1">#REF!</definedName>
    <definedName name="bb_NDY1NDdCMkNBMTNFNDE5Qj" hidden="1">#REF!</definedName>
    <definedName name="bb_NDY1OTg1RDQyM0ZCNDBGRk" hidden="1">#REF!</definedName>
    <definedName name="bb_NEE2NUE5NkVGMUI2NEE2QU" hidden="1">#REF!</definedName>
    <definedName name="bb_NEE3QUMyODJBNkU5NDc5Nz" hidden="1">#REF!</definedName>
    <definedName name="bb_NEFFNTE0NzREM0Y5NDE5MT" hidden="1">#REF!</definedName>
    <definedName name="bb_NEI4M0UzQ0RCRTM4NEFBOE" hidden="1">#REF!</definedName>
    <definedName name="bb_NEI4NjIyNkRGRUFCNEEwOU" hidden="1">#REF!</definedName>
    <definedName name="bb_NEM4QzEwNTM0RDhENDI0NE" hidden="1">#REF!</definedName>
    <definedName name="bb_NEMwNzY2NEM2OUM3NDk1Mj" hidden="1">#REF!</definedName>
    <definedName name="bb_NEMxNUNBODI4MDFDNEUyRj" hidden="1">#REF!</definedName>
    <definedName name="bb_NENBNTQzQjE1N0MyNENBMk" hidden="1">#REF!</definedName>
    <definedName name="bb_NEQ2RkY0MkNCNzc3NDFGME" hidden="1">#REF!</definedName>
    <definedName name="bb_NEQ4RkYwQTAyOEUwNDZEQ0" hidden="1">#REF!</definedName>
    <definedName name="bb_NEQzNUFCNkRCM0Q4NEM0RD" hidden="1">#REF!</definedName>
    <definedName name="bb_NERGNzAyQzhGOEZDNDM3QU" hidden="1">#REF!</definedName>
    <definedName name="bb_NEU1N0JDMUI2QTc1NERGMT" hidden="1">#REF!</definedName>
    <definedName name="bb_NEU4NjI2NDIyNTQyNDk2ME" hidden="1">#REF!</definedName>
    <definedName name="bb_NEUwQ0YwMDJBQzEzNDJFNz" hidden="1">#REF!</definedName>
    <definedName name="bb_NEVFNzNBQjc5ODBDNDNCRj" hidden="1">#REF!</definedName>
    <definedName name="bb_NjA4NjA5MkVBRTkzNDgwRD" hidden="1">#REF!</definedName>
    <definedName name="bb_NjA4RjRDRkRDNEZBNDY3Mk" hidden="1">#REF!</definedName>
    <definedName name="bb_NjAwRDIyOTMzN0I4NDNEQT" hidden="1">#REF!</definedName>
    <definedName name="bb_NjcxNDY4MkZEQzdENDcxNE" hidden="1">#REF!</definedName>
    <definedName name="bb_NjczRUM5NTI3NEM3NEI5OD" hidden="1">#REF!</definedName>
    <definedName name="bb_NjdBOTNCQjgwOThGNDEwOE" hidden="1">#REF!</definedName>
    <definedName name="bb_NjdCQ0Y4RDAwNjEzNDI4M0" hidden="1">#REF!</definedName>
    <definedName name="bb_NjEyRjVGQkE0NzIxNDRCQj" hidden="1">#REF!</definedName>
    <definedName name="bb_Njg1NENGQTk3M0U5NEZEND" hidden="1">#REF!</definedName>
    <definedName name="bb_NjhDRTI2MzBEODAzNDcxOD" hidden="1">#REF!</definedName>
    <definedName name="bb_NjI3RTAyQ0YyNTdGNDQ2Qz" hidden="1">#REF!</definedName>
    <definedName name="bb_NjlFNTdDRUM3NURFNDMzQz" hidden="1">#REF!</definedName>
    <definedName name="bb_NjQyRTdEMDdBMUJGNDU4Qk" hidden="1">#REF!</definedName>
    <definedName name="bb_NjRGRUU0N0M2NTkyNDkwNE" hidden="1">#REF!</definedName>
    <definedName name="bb_NjU0MTFDQjdCRkI0NDYzNU" hidden="1">#REF!</definedName>
    <definedName name="bb_NjY4NEQyMzA2MDQ5NEZCMU" hidden="1">#REF!</definedName>
    <definedName name="bb_NjYzQzU3QTQ4QkM1NDJBOT" hidden="1">#REF!</definedName>
    <definedName name="bb_NjZCRTMyNUFDQURGNDAyNj" hidden="1">#REF!</definedName>
    <definedName name="bb_NkFGMTI2MkZCQURCNDZCND" hidden="1">#REF!</definedName>
    <definedName name="bb_NkI0NkFBOUY2RDU3NEJGOE" hidden="1">#REF!</definedName>
    <definedName name="bb_NkJDNDY2MDQyRUZFNDY5OT" hidden="1">#REF!</definedName>
    <definedName name="bb_NkM0RTAwOUJCRUZCNDYxM0" hidden="1">#REF!</definedName>
    <definedName name="bb_NkMwMTQyMkYzQjc3NDJCN0" hidden="1">#REF!</definedName>
    <definedName name="bb_NkNBQkNGODQ4MDFCNEI1QU" hidden="1">#REF!</definedName>
    <definedName name="bb_NkQ1MzY5NkRGQTk3NDM0Qj" hidden="1">#REF!</definedName>
    <definedName name="bb_NkQ3QkFCNkEyNjlGNDNEMz" hidden="1">#REF!</definedName>
    <definedName name="bb_NkREN0JFQUY4OTdBNDlCOU" hidden="1">#REF!</definedName>
    <definedName name="bb_NkU1NkI4RDhDOEI3NDQxNk" hidden="1">#REF!</definedName>
    <definedName name="bb_NkVGRTJGOUIxMzQyNDIyNj" hidden="1">#REF!</definedName>
    <definedName name="bb_NkY0QkI3OEU0QjNCNDVBRk" hidden="1">#REF!</definedName>
    <definedName name="bb_NkZGODE2MzNFOEM0NEJDMj" hidden="1">#REF!</definedName>
    <definedName name="bb_NTA3OUE3MTAxQjAwNDE0OT" hidden="1">#REF!</definedName>
    <definedName name="bb_NTAwNjQyRTExMkNDNDhGM0" hidden="1">#REF!</definedName>
    <definedName name="bb_NTBBMEIyMkZCMkM3NEI3N0" hidden="1">#REF!</definedName>
    <definedName name="bb_NTBCMjI4REQ1MDkwNDg3Qj" hidden="1">#REF!</definedName>
    <definedName name="bb_NTc3NDk5Q0QzMTcxNDFEMD" hidden="1">#REF!</definedName>
    <definedName name="bb_NTc3NDkyOEUxNzlFNDY3NE" hidden="1">#REF!</definedName>
    <definedName name="bb_NTdCNUZBMjJEOTkzNDkxRk" hidden="1">#REF!</definedName>
    <definedName name="bb_NTdGMEJDQzBDNTc1NDc1Qj" hidden="1">#REF!</definedName>
    <definedName name="bb_NTE5ODlFODBFRDkzNDc0RT" hidden="1">#REF!</definedName>
    <definedName name="bb_NTExMTQ2OEE3ODY2NDE2RD" hidden="1">#REF!</definedName>
    <definedName name="bb_NTEyREU0NTlENkEwNDY3ME" hidden="1">#REF!</definedName>
    <definedName name="bb_NThFOTVEREEwREIzNDYxRU" hidden="1">#REF!</definedName>
    <definedName name="bb_NTI5NzZCRTI2QTRCNEUzNj" hidden="1">#REF!</definedName>
    <definedName name="bb_NTIzQzA3RDlENjczNDU1RT" hidden="1">#REF!</definedName>
    <definedName name="bb_NTJBQzE0M0FCRkRENEMzQU" hidden="1">#REF!</definedName>
    <definedName name="bb_NTJFNkI2RjZCOUQ2NDI0RT" hidden="1">#REF!</definedName>
    <definedName name="bb_NTlBNUUxMUIzNDI3NEUwNz" hidden="1">#REF!</definedName>
    <definedName name="bb_NTU5MzZDMDZFRDVFNEUxMU" hidden="1">#REF!</definedName>
    <definedName name="bb_NUE0NEE3RDE4OTM1NDc4NU" hidden="1">#REF!</definedName>
    <definedName name="bb_NUE2QTE2Q0E5M0VCNDA5OT" hidden="1">#REF!</definedName>
    <definedName name="bb_NUI3MDJERUU1RTg2NDkwMj" hidden="1">#REF!</definedName>
    <definedName name="bb_NUQ1NkI1RDY2NkEyNDk0QU" hidden="1">#REF!</definedName>
    <definedName name="bb_NUQyMzkwN0RCMjNFNDBFMz" hidden="1">#REF!</definedName>
    <definedName name="bb_NUQzRDYxNDZDNTdBNEUwN0" hidden="1">#REF!</definedName>
    <definedName name="bb_NUU4QzA4RDEzMjI1NDgxQk" hidden="1">#REF!</definedName>
    <definedName name="bb_NUUwMzYwQ0JBQjIxNEUxRU" hidden="1">#REF!</definedName>
    <definedName name="bb_NUUxODcyREZFMkQxNEJFMD" hidden="1">#REF!</definedName>
    <definedName name="bb_NUZBOEIxRDVBRjgxNDgxRE" hidden="1">#REF!</definedName>
    <definedName name="bb_NUZBRUU2QUE1QzQ3NEMyMz" hidden="1">#REF!</definedName>
    <definedName name="bb_Nzc0NEZGRDYyOUZDNDkyMz" hidden="1">#REF!</definedName>
    <definedName name="bb_Nzc4RUU0QkQ0ODFDNEFGQU" hidden="1">#REF!</definedName>
    <definedName name="bb_NzdBNDQyRTcwOTMxNDg2OU" hidden="1">#REF!</definedName>
    <definedName name="bb_NzE3OTM2M0MyMkU1NDJGNj" hidden="1">#REF!</definedName>
    <definedName name="bb_NzE5NzFBMjlGNzVGNDM5M0" hidden="1">#REF!</definedName>
    <definedName name="bb_NzExQTlFRDYzNTA5NDJBNE" hidden="1">#REF!</definedName>
    <definedName name="bb_NzEyM0VCMjk4MzgwNDJFMT" hidden="1">#REF!</definedName>
    <definedName name="bb_NzFEN0FDOTY5N0U2NDE0Q0" hidden="1">#REF!</definedName>
    <definedName name="bb_NzgyNTE1RkQ2NEU5NDgxNj" hidden="1">#REF!</definedName>
    <definedName name="bb_NzgzQTRCNTkwMTBDNEExRj" hidden="1">#REF!</definedName>
    <definedName name="bb_NzhCQjI3Qzg0MDI5NEYwNj" hidden="1">#REF!</definedName>
    <definedName name="bb_Nzk0RDA2OThGNThFNDBFME" hidden="1">#REF!</definedName>
    <definedName name="bb_NzkxNTUwRDdEQ0NGNENGNk" hidden="1">#REF!</definedName>
    <definedName name="bb_NzNENENDMEM5MUU1NDg1MU" hidden="1">#REF!</definedName>
    <definedName name="bb_NzVBRDIzODIyMjU0NDA5RT" hidden="1">#REF!</definedName>
    <definedName name="bb_NzYzMjRBNEI5QTk0NEE2OD" hidden="1">#REF!</definedName>
    <definedName name="bb_NzZGNDdERkUzM0YyNDdEMz" hidden="1">#REF!</definedName>
    <definedName name="bb_ODA5NENCNEY0QUYzNDFBMk" hidden="1">#REF!</definedName>
    <definedName name="bb_ODAzQzYzRjY4MjY1NDJBQT" hidden="1">#REF!</definedName>
    <definedName name="bb_ODc1OTBBQzQ2NzgwNEM3RU" hidden="1">#REF!</definedName>
    <definedName name="bb_ODc3MUI3Q0UyQTAwNDRFQz" hidden="1">#REF!</definedName>
    <definedName name="bb_ODc5Qjc0QzZEMDczNDQwOE" hidden="1">#REF!</definedName>
    <definedName name="bb_ODczNTE0NEFFRTc5NEExM0" hidden="1">#REF!</definedName>
    <definedName name="bb_ODEwNjRCRTgwMDI4NEQwOE" hidden="1">#REF!</definedName>
    <definedName name="bb_ODFDOEMxMUJBNkNBNDY4Mj" hidden="1">#REF!</definedName>
    <definedName name="bb_ODg2QTUyNzRDQkYyNDMwMk" hidden="1">#REF!</definedName>
    <definedName name="bb_ODJBRDBDMUY3MTNDNDQzMT" hidden="1">#REF!</definedName>
    <definedName name="bb_ODJDOUE4RkYxMkY1NDNGQj" hidden="1">#REF!</definedName>
    <definedName name="bb_ODJFNUQxNEM0MzI2NDlCQj" hidden="1">#REF!</definedName>
    <definedName name="bb_ODJGRTk2M0FCREM3NDI1RE" hidden="1">#REF!</definedName>
    <definedName name="bb_ODk0MDg0MUJFNjExNDE1Nz" hidden="1">#REF!</definedName>
    <definedName name="bb_ODM4MThGMjc1RDdFNEQ5MU" hidden="1">#REF!</definedName>
    <definedName name="bb_ODNBMUVFQTA2MjFCNDRDMU" hidden="1">#REF!</definedName>
    <definedName name="bb_ODQ4QTNBN0NFOUUwNEIwOE" hidden="1">#REF!</definedName>
    <definedName name="bb_ODQxQTFFQkE0Q0Y3NDU0RT" hidden="1">#REF!</definedName>
    <definedName name="bb_ODRFMjkwQ0Q3QzFFNDNERT" hidden="1">#REF!</definedName>
    <definedName name="bb_ODU4MzcyRUQyNjk2NDY2OU" hidden="1">#REF!</definedName>
    <definedName name="bb_ODU4OUY2NDVFQzBGNDVCNk" hidden="1">#REF!</definedName>
    <definedName name="bb_ODU5Qjc5NTEzNDVDNEQ1Mz" hidden="1">#REF!</definedName>
    <definedName name="bb_ODVCNTI5QTA1MDlDNEMxQz" hidden="1">#REF!</definedName>
    <definedName name="bb_ODVFMENERDFEQzNENDRDNE" hidden="1">#REF!</definedName>
    <definedName name="bb_OEE1ODQ5NEIzODc0NEU0MT" hidden="1">#REF!</definedName>
    <definedName name="bb_OEM4NkIyOUQ5RDQ1NDhGQj" hidden="1">#REF!</definedName>
    <definedName name="bb_OENDN0UzQTE4QzVGNDU2Mz" hidden="1">#REF!</definedName>
    <definedName name="bb_OENERDBDMTMyQUVENDMxQT" hidden="1">#REF!</definedName>
    <definedName name="bb_OENERTQzQkFEQkQ4NDdFMk" hidden="1">#REF!</definedName>
    <definedName name="bb_OEQ5MERERkEzOUMyNEQ0RU" hidden="1">#REF!</definedName>
    <definedName name="bb_OEQyRDEwQUNEMUVBNEUyQk" hidden="1">#REF!</definedName>
    <definedName name="bb_OERGOEMzNDgyNUJENDk2N0" hidden="1">#REF!</definedName>
    <definedName name="bb_OEUwQ0U3OEMxMTk0NDlBQz" hidden="1">#REF!</definedName>
    <definedName name="bb_OEVDQTY5MjhGNERENDlCMT" hidden="1">#REF!</definedName>
    <definedName name="bb_OEVERjU0RTFBQzAyNDYzQ0" hidden="1">#REF!</definedName>
    <definedName name="bb_OTA0MkE5NTAyQzY0NEY1Mj" hidden="1">#REF!</definedName>
    <definedName name="bb_OTA2NzQzNTNFODg1NEE0MD" hidden="1">#REF!</definedName>
    <definedName name="bb_OTA4QzIxREFBQjI5NDE5Nk" hidden="1">#REF!</definedName>
    <definedName name="bb_OTAwNUYzQzM4RTZFNDEwQT" hidden="1">#REF!</definedName>
    <definedName name="bb_OTc3MUREMjY2Qjc1NDI4Nj" hidden="1">#REF!</definedName>
    <definedName name="bb_OTdFRkM3Q0UwNDg0NDBEOE" hidden="1">#REF!</definedName>
    <definedName name="bb_OTFCMjAwRjk4QzQ1NENERU" hidden="1">#REF!</definedName>
    <definedName name="bb_OTI2QkM2M0E0Njc5NEMwQU" hidden="1">#REF!</definedName>
    <definedName name="bb_OTI4OEM3RkY4QTQzNDY5QU" hidden="1">#REF!</definedName>
    <definedName name="bb_OTJDNzNCQkQyQzZCNEVDMD" hidden="1">#REF!</definedName>
    <definedName name="bb_OTkxMTE1NTY5N0I4NDQzNE" hidden="1">#REF!</definedName>
    <definedName name="bb_OTM2QTI2QjhCNDc4NDNFMU" hidden="1">#REF!</definedName>
    <definedName name="bb_OTNBMkZCRDdFMjk3NDc2Nk" hidden="1">#REF!</definedName>
    <definedName name="bb_OTQ3MDEwMkE2M0Y0NDgyM0" hidden="1">#REF!</definedName>
    <definedName name="bb_OTRGOUY3NDI3MTQ2NDMzOD" hidden="1">#REF!</definedName>
    <definedName name="bb_OTU3MTcxMjhBMDcxNDUyOE" hidden="1">#REF!</definedName>
    <definedName name="bb_OTVCNEY2RjNEMkRENEI3OT" hidden="1">#REF!</definedName>
    <definedName name="bb_OTVGQUQ0REJGQjJCNEE2RE" hidden="1">#REF!</definedName>
    <definedName name="bb_OTY3MjQ2NTJGRDdGNDBFOU" hidden="1">#REF!</definedName>
    <definedName name="bb_OTYwM0E0QzEzRDRFNEE5Q0" hidden="1">#REF!</definedName>
    <definedName name="bb_OTZFRjRENjg4RTBBNDAyNk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hidden="1">#REF!</definedName>
    <definedName name="bb_OUJDMjg0NzYwMUVFNEMyMk" hidden="1">#REF!</definedName>
    <definedName name="bb_OUM5RUEyQUI0OTQ0NDQ2ND" hidden="1">#REF!</definedName>
    <definedName name="bb_OURCNDJGOUU1RkFENDNCMU" hidden="1">#REF!</definedName>
    <definedName name="bb_OURGMUUxMTcxRTQzNDc3Qk" hidden="1">#REF!</definedName>
    <definedName name="bb_OUU0Q0VDN0M1MDJGNDk2QT" hidden="1">#REF!</definedName>
    <definedName name="bb_OUVCNDVFMjA3QzVFNDM3Mz" hidden="1">#REF!</definedName>
    <definedName name="bb_OUVDQ0JEQTVCNUE1NEMwNj" hidden="1">#REF!</definedName>
    <definedName name="bb_OUY3NjI2REU4MTEwNDNENT" hidden="1">#REF!</definedName>
    <definedName name="bb_Q0E1MzE3MDczMTNGNEU3RU" hidden="1">#REF!</definedName>
    <definedName name="bb_Q0E1RjlEMURCRTBCNEFBMk" hidden="1">#REF!</definedName>
    <definedName name="bb_Q0E2RTkxMzFGOEQ4NEZEOU" hidden="1">#REF!</definedName>
    <definedName name="bb_Q0E3MDc2NzcwQTM4NDA4QT" hidden="1">#REF!</definedName>
    <definedName name="bb_Q0JBMThGMkM2QzQ4NDY4Mj" hidden="1">#REF!</definedName>
    <definedName name="bb_Q0Q0QzRCQTcxQzQwNDBBMk" hidden="1">#REF!</definedName>
    <definedName name="bb_Q0QzMDhBOTQwQUU2NEQ2OD" hidden="1">#REF!</definedName>
    <definedName name="bb_Q0RCRTA5NjBFN0EyNDZDRk" hidden="1">#REF!</definedName>
    <definedName name="bb_Q0U0RTlDRjE1NjI1NEU1RD" hidden="1">#REF!</definedName>
    <definedName name="bb_Q0ZENDk1MzY3RjEyNDQwMz" hidden="1">#REF!</definedName>
    <definedName name="bb_Q0ZFMkQwOTZCOUZCNEY0RT" hidden="1">#REF!</definedName>
    <definedName name="bb_QjA1Qzg2NDQ2MEE2NDEwOE" hidden="1">#REF!</definedName>
    <definedName name="bb_QjA4NEExMTA4MEYwNDBCMz" hidden="1">#REF!</definedName>
    <definedName name="bb_QjBFRjU2NjA3MkM3NDQ4Rj" hidden="1">#REF!</definedName>
    <definedName name="bb_Qjc2QTkxMDczNjE4NDgwRk" hidden="1">#REF!</definedName>
    <definedName name="bb_QjcxRkNEOEM5REM3NDkyN0" hidden="1">#REF!</definedName>
    <definedName name="bb_Qjg3RDhEN0E4NkY5NDJBNk" hidden="1">#REF!</definedName>
    <definedName name="bb_QjgxRTM0NEY0QjRENDRGRk" hidden="1">#REF!</definedName>
    <definedName name="bb_QjhFQjIwMURFNzgwNEY1RE" hidden="1">#REF!</definedName>
    <definedName name="bb_QjhGNURCNTVFNjIwNEJDRU" hidden="1">#REF!</definedName>
    <definedName name="bb_QjIxRkQ5Q0FGMEMwNDJDRT" hidden="1">#REF!</definedName>
    <definedName name="bb_QjIzMzRCNURGMEIxNDgxOE" hidden="1">#REF!</definedName>
    <definedName name="bb_QjIzMzYzOEMxMEYxNDI4Qj" hidden="1">#REF!</definedName>
    <definedName name="bb_Qjk0NEI0QTUxRDVGNEZFND" hidden="1">#REF!</definedName>
    <definedName name="bb_Qjk2NkM0QzlBMUNGNDhEQj" hidden="1">#REF!</definedName>
    <definedName name="bb_Qjk3QzYwNUM0RDI2NDhBOE" hidden="1">#REF!</definedName>
    <definedName name="bb_QjlFNDgzQjNFMzk4NDhDM0" hidden="1">#REF!</definedName>
    <definedName name="bb_QjM0NUFBMDNCQjc5NDU5Qk" hidden="1">#REF!</definedName>
    <definedName name="bb_QjNBRUZDNzExMjI3NEZGNz" hidden="1">#REF!</definedName>
    <definedName name="bb_QjQ1MzMyMzE1OEUwNERGOD" hidden="1">#REF!</definedName>
    <definedName name="bb_QjRGMjhENTE4Rjg5NDkyQ0" hidden="1">#REF!</definedName>
    <definedName name="bb_QjVENTY1QTI4MEE2NEFGQT" hidden="1">#REF!</definedName>
    <definedName name="bb_QjYzRjM5MkYxRERENDhBRE" hidden="1">#REF!</definedName>
    <definedName name="bb_QjZBNUJCNDI5NTY2NDExQj" hidden="1">#REF!</definedName>
    <definedName name="bb_QjZCNkIzMzY0MDhFNDc4Mj" hidden="1">#REF!</definedName>
    <definedName name="bb_QjZCQUIzRUFCQjVGNDEzME" hidden="1">#REF!</definedName>
    <definedName name="bb_QkE5MjE0MUJCQkVFNDAwQ0" hidden="1">#REF!</definedName>
    <definedName name="bb_QkFCRjI1RUU2MUIyNDNFNT" hidden="1">#REF!</definedName>
    <definedName name="bb_QkFDNkZEQ0YwNEMxNEVCMD" hidden="1">#REF!</definedName>
    <definedName name="bb_QkFDQTRCN0E4MjIxNDc4Rj" hidden="1">#REF!</definedName>
    <definedName name="bb_QkFDQUE1MkQyNjNGNDFGOE" hidden="1">#REF!</definedName>
    <definedName name="bb_QkFGQzFDMjhGN0MyNDVCNE" hidden="1">#REF!</definedName>
    <definedName name="bb_QkI0MTNERUNFMURBNDkwMj" hidden="1">#REF!</definedName>
    <definedName name="bb_QkI3RUEwNEE4QkNBNDUzMz" hidden="1">#REF!</definedName>
    <definedName name="bb_QkIwOUM0NDhBNkNFNDI3M0" hidden="1">#REF!</definedName>
    <definedName name="bb_QkIyRDE5NTNCNTIyNENBMz" hidden="1">#REF!</definedName>
    <definedName name="bb_QkJFMEE0MkVCNDgyNEFEQk" hidden="1">#REF!</definedName>
    <definedName name="bb_QkM5OTkzQTdBQjk0NEMyQU" hidden="1">#REF!</definedName>
    <definedName name="bb_QkMwMTM3QkU5MERFNEE3Rk" hidden="1">#REF!</definedName>
    <definedName name="bb_QkMwOTgxNDhDOUEwNDZDRj" hidden="1">#REF!</definedName>
    <definedName name="bb_QkNFRjlBRUM0MkFDNEU0OT" hidden="1">#REF!</definedName>
    <definedName name="bb_QkQ1QTM0NkY3MTU4NEQyMj" hidden="1">#REF!</definedName>
    <definedName name="bb_QkQ5MzQxMkVDMTQ0NDU5RT" hidden="1">#REF!</definedName>
    <definedName name="bb_QkU3OEU3N0Y1OUQxNEU1QU" hidden="1">#REF!</definedName>
    <definedName name="bb_QkU3QTYwQjgwNjM4NEY4MD" hidden="1">#REF!</definedName>
    <definedName name="bb_QkUyQjUzOEU2M0E3NDAxQz" hidden="1">#REF!</definedName>
    <definedName name="bb_QkY1NUMzOTVEQjc1NERBNk" hidden="1">#REF!</definedName>
    <definedName name="bb_QkYxNDIzRUZFMDIzNDA5NT" hidden="1">#REF!</definedName>
    <definedName name="bb_QkYzNzdBNTUxRjI5NDlDND" hidden="1">#REF!</definedName>
    <definedName name="bb_QTA1REFERUMxOEU0NEZDMz" hidden="1">#REF!</definedName>
    <definedName name="bb_QTA2Mzg5MUUwQkRBNDJENz" hidden="1">#REF!</definedName>
    <definedName name="bb_QTA5RTI4ODEyMkQ1NDA0Q0" hidden="1">#REF!</definedName>
    <definedName name="bb_QTBDNjg2OTY0NEUzNDY0OU" hidden="1">#REF!</definedName>
    <definedName name="bb_QTc1MDIwM0Q0NDMxNEI1ND" hidden="1">#REF!</definedName>
    <definedName name="bb_QTdFQURFNjEwNjg4NEU4NT" hidden="1">#REF!</definedName>
    <definedName name="bb_QTE3NThCQjVGMjBENDlDNz" hidden="1">#REF!</definedName>
    <definedName name="bb_QTE4MTI0MDgxRjRCNDREMj" hidden="1">#REF!</definedName>
    <definedName name="bb_QTEyQTg4QkVDMURDNDI1MT" hidden="1">#REF!</definedName>
    <definedName name="bb_QTFGQUU4MjQ3RjRENDZFOE" hidden="1">#REF!</definedName>
    <definedName name="bb_QThEQjA1MDFDMDk1NEJGNk" hidden="1">#REF!</definedName>
    <definedName name="bb_QTIyQzgzNzFCM0U5NDhDQU" hidden="1">#REF!</definedName>
    <definedName name="bb_QTk5NUQ5MkY4MjJGNEI2OE" hidden="1">#REF!</definedName>
    <definedName name="bb_QTkyRTg5QTA1QTFENDJBOE" hidden="1">#REF!</definedName>
    <definedName name="bb_QTRFRDY5OEEyQzA5NEIwQj" hidden="1">#REF!</definedName>
    <definedName name="bb_QTU2RDIzRkFGQTJBNDQzNU" hidden="1">#REF!</definedName>
    <definedName name="bb_QTZGMzFCNTAzNEU3NDgwQT" hidden="1">#REF!</definedName>
    <definedName name="bb_QUE2MDZDMDA4NUJENDAxMk" hidden="1">#REF!</definedName>
    <definedName name="bb_QUEwMUJGRjAwM0ExNEUzNz" hidden="1">#REF!</definedName>
    <definedName name="bb_QUEyQTdFRjE0QzA3NDZBNz" hidden="1">#REF!</definedName>
    <definedName name="bb_QUEyQzI3RDFERTA2NDBBMU" hidden="1">#REF!</definedName>
    <definedName name="bb_QUJBNUNCQjI0Q0NENDVDMj" hidden="1">#REF!</definedName>
    <definedName name="bb_QUJEMTYyNzlEQUNBNEMwM0" hidden="1">#REF!</definedName>
    <definedName name="bb_QUM2MEU3NzMyRDI5NDUyNE" hidden="1">#REF!</definedName>
    <definedName name="bb_QUNEOEI2MDg5N0U5NEMzOD" hidden="1">#REF!</definedName>
    <definedName name="bb_QUQ2RkZDOUQ0MTkyNDQ3NE" hidden="1">#REF!</definedName>
    <definedName name="bb_QUQxMTEzQ0MxNkE1NDE2Mk" hidden="1">#REF!</definedName>
    <definedName name="bb_QURFQkUwNTcwMDMzNDA3QT" hidden="1">#REF!</definedName>
    <definedName name="bb_QUU4MzJFMzM4MUM4NDA5ME" hidden="1">#REF!</definedName>
    <definedName name="bb_QUY2ODVDQTIxRTUzNDNDMU" hidden="1">#REF!</definedName>
    <definedName name="bb_QUY5QTk2MkMwQTc5NEQ3Q0" hidden="1">#REF!</definedName>
    <definedName name="bb_QzA0NTRFODFCNEVFNDFGRj" hidden="1">#REF!</definedName>
    <definedName name="bb_QzAzODhBMjQyMkUzNEYwN0" hidden="1">#REF!</definedName>
    <definedName name="bb_QzBCQTU0M0U2MDM2NDlGND" hidden="1">#REF!</definedName>
    <definedName name="bb_Qzc1MjZFQ0VCNTRCNDI1OD" hidden="1">#REF!</definedName>
    <definedName name="bb_QzFENUI3MUM5NENENEZGQj" hidden="1">#REF!</definedName>
    <definedName name="bb_Qzg4ODhDQzlDQTkwNEE2Qj" hidden="1">#REF!</definedName>
    <definedName name="bb_QzgwOTdDODczRkQ5NEQ1Mz" hidden="1">#REF!</definedName>
    <definedName name="bb_QzI4NkZGRjBDRjNGNEQwOD" hidden="1">#REF!</definedName>
    <definedName name="bb_QzJBRDVBNzhCMjM0NENCQz" hidden="1">#REF!</definedName>
    <definedName name="bb_Qzk4QkM5QkYxRTQxNEYzNk" hidden="1">#REF!</definedName>
    <definedName name="bb_QzkzQjhCNUQ0OUFGNEQ4NT" hidden="1">#REF!</definedName>
    <definedName name="bb_QzMyMUJCQTMxQTBGNDBGQT" hidden="1">#REF!</definedName>
    <definedName name="bb_QzRFMDUzNUIxQkZGNDExNk" hidden="1">#REF!</definedName>
    <definedName name="bb_QzRFNTEyODZEQUExNDlEQk" hidden="1">#REF!</definedName>
    <definedName name="bb_QzY3NkZCNTdCNjQ2NDkzND" hidden="1">#REF!</definedName>
    <definedName name="bb_QzY4MTBBM0FCN0YwNDY4Mz" hidden="1">#REF!</definedName>
    <definedName name="bb_QzY4NDlGRURDQ0RENEI4M0" hidden="1">#REF!</definedName>
    <definedName name="bb_QzYzMUVEMTRBRTkwNDNBRE" hidden="1">#REF!</definedName>
    <definedName name="bb_QzZENzNERjMyOEUyNDhBM0" hidden="1">#REF!</definedName>
    <definedName name="bb_QzZEQ0NEMkFEODRFNDVENz" hidden="1">#REF!</definedName>
    <definedName name="bb_RDA3N0FFMUJEQjY5NDYyQU" hidden="1">#REF!</definedName>
    <definedName name="bb_RDc1Mjg3ODYxNDFENEIzNz" hidden="1">#REF!</definedName>
    <definedName name="bb_RDc1NUNEQTg3MzNBNDJBRD" hidden="1">#REF!</definedName>
    <definedName name="bb_RDc3NTBEOEI2NTM4NDMyNk" hidden="1">#REF!</definedName>
    <definedName name="bb_RDFBRjUyQ0I3RkFBNDA3Rk" hidden="1">#REF!</definedName>
    <definedName name="bb_RDgzNzgzRkFEQjM0NDAzMD" hidden="1">#REF!</definedName>
    <definedName name="bb_RDhDQTRGNzkwMDAyNEEzOU" hidden="1">#REF!</definedName>
    <definedName name="bb_RDI2RTM3NzMwOTE0NEUxQk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hidden="1">#REF!</definedName>
    <definedName name="bb_RDk5NTdGNDQzRkMxNDYzNE" hidden="1">#REF!</definedName>
    <definedName name="bb_RDlFMTI0Q0I1ODJFNEY5NE" hidden="1">#REF!</definedName>
    <definedName name="bb_RDMyRjg4N0MyODNGNDBGNT" hidden="1">#REF!</definedName>
    <definedName name="bb_RDNFNTc4RDZFRDUzNDg5NU" hidden="1">#REF!</definedName>
    <definedName name="bb_RDQ1MkM1RDQxOEUyNENEMU" hidden="1">#REF!</definedName>
    <definedName name="bb_RDQ4MDQ5REYyOTRDNDREMU" hidden="1">#REF!</definedName>
    <definedName name="bb_RDQ4MDUxRTg0RTMzNEFGQk" hidden="1">#REF!</definedName>
    <definedName name="bb_RDQyMTcxMDkzM0RCNDA1Qk" hidden="1">#REF!</definedName>
    <definedName name="bb_RDQyNzgxQ0FGNjc1NDVFOE" hidden="1">#REF!</definedName>
    <definedName name="bb_RDRDNzM4NTZFN0E5NDRFRU" hidden="1">#REF!</definedName>
    <definedName name="bb_RDUwNDI3OUY2OTFDNDgwNj" hidden="1">#REF!</definedName>
    <definedName name="bb_RDUxNzVBRkU1OEQ1NDE3Nz" hidden="1">#REF!</definedName>
    <definedName name="bb_RDY1QkVFNDREN0E4NDMwOT" hidden="1">#REF!</definedName>
    <definedName name="bb_RDZBREU4RjQ3RDg3NDU2Qk" hidden="1">#REF!</definedName>
    <definedName name="bb_RDZFMzk0QUVCQTlCNEY3Q0" hidden="1">#REF!</definedName>
    <definedName name="bb_RDZGNkRGNTA3NjdENEVEMT" hidden="1">#REF!</definedName>
    <definedName name="bb_REE1RTU3RUREMjY5NDZEQT" hidden="1">#REF!</definedName>
    <definedName name="bb_REFBQkMyNDI2Mzc1NDI3M0" hidden="1">#REF!</definedName>
    <definedName name="bb_REI1OURDRUUyQkFENDUwOD" hidden="1">#REF!</definedName>
    <definedName name="bb_REMxMjVCMUNBMzFDNDdEQj" hidden="1">#REF!</definedName>
    <definedName name="bb_REMzMUE5RjM1RjU2NDIxMD" hidden="1">#REF!</definedName>
    <definedName name="bb_RENFMEY4N0YyRjczNDE2QU" hidden="1">#REF!</definedName>
    <definedName name="bb_REQzN0RGQzdGODlGNDEzNE" hidden="1">#REF!</definedName>
    <definedName name="bb_REQzQzMzMEQzRjQ0NDZENU" hidden="1">#REF!</definedName>
    <definedName name="bb_REU1RkJGNzFDNEQ5NEMzRD" hidden="1">#REF!</definedName>
    <definedName name="bb_REU3NzU0NjVFRUQ2NDQ4RE" hidden="1">#REF!</definedName>
    <definedName name="bb_REUyRTgyMUREMTkxNEExQz" hidden="1">#REF!</definedName>
    <definedName name="bb_REY3NTlFQkIwOTkxNDA0ND" hidden="1">#REF!</definedName>
    <definedName name="bb_REZCNUYyQUJDQUQ2NEVERE" hidden="1">#REF!</definedName>
    <definedName name="bb_RjA1MzJERjcyQUMwNDFFQz" hidden="1">#REF!</definedName>
    <definedName name="bb_RjE0RDk3Q0MyMDZCNDRENj" hidden="1">#REF!</definedName>
    <definedName name="bb_RjE2Qjc0M0RCRjQ3NDkzRE" hidden="1">#REF!</definedName>
    <definedName name="bb_RjFBRjkzQTE3ODgzNDgwMk" hidden="1">#REF!</definedName>
    <definedName name="bb_Rjg3Njc2MzFDMDBBNDVBQ0" hidden="1">#REF!</definedName>
    <definedName name="bb_RjJEODI3MjBDNzFFNDdFNj" hidden="1">#REF!</definedName>
    <definedName name="bb_Rjk4MTYyNzczRkU1NDJFRT" hidden="1">#REF!</definedName>
    <definedName name="bb_RjlBMDY2OTU0NDU0NEU2Mj" hidden="1">#REF!</definedName>
    <definedName name="bb_RjlBMTQzNDBEM0ZGNEQxOT" hidden="1">#REF!</definedName>
    <definedName name="bb_RjlCNTBGNUY1OUNENDI3Mj" hidden="1">#REF!</definedName>
    <definedName name="bb_RjlDQ0EzN0Y0NDk5NDk1Q0" hidden="1">#REF!</definedName>
    <definedName name="bb_RjNCRTEwMzI2NUEzNDIzRU" hidden="1">#REF!</definedName>
    <definedName name="bb_RjNENjE5MkRFMEYwNDIyQU" hidden="1">#REF!</definedName>
    <definedName name="bb_RjNERjc1NUU0N0IxNEJBND" hidden="1">#REF!</definedName>
    <definedName name="bb_RjQ2QTU3RDkzRDJENEQ5Qk" hidden="1">#REF!</definedName>
    <definedName name="bb_RjRGRURGNkU0MDhENDc2OT" hidden="1">#REF!</definedName>
    <definedName name="bb_RjUxQzEyOEZDMkYyNDhDQU" hidden="1">#REF!</definedName>
    <definedName name="bb_RjY4MjI4NkQ5NTdENDA1MU" hidden="1">#REF!</definedName>
    <definedName name="bb_RjY4NjkyMEZEOTg2NDZBMz" hidden="1">#REF!</definedName>
    <definedName name="bb_RjYwNkE0M0E3ODQ5NDhBMj" hidden="1">#REF!</definedName>
    <definedName name="bb_RjYzQjk2OUUwMzgyNEUyQU" hidden="1">#REF!</definedName>
    <definedName name="bb_RjZDQTFCMEJCQzkxNDE4OD" hidden="1">#REF!</definedName>
    <definedName name="bb_RkE3MkY0RjZFNTAyNDA3Nz" hidden="1">#REF!</definedName>
    <definedName name="bb_RkE3MUUwNENCQzRCNDY1Qk" hidden="1">#REF!</definedName>
    <definedName name="bb_RkI0NDhFQzI4RDkzNEEyRT" hidden="1">#REF!</definedName>
    <definedName name="bb_RkI4QkI0QjkwOThBNDlBNU" hidden="1">#REF!</definedName>
    <definedName name="bb_RkI5MkUzMzdCNTA2NDE3Rk" hidden="1">#REF!</definedName>
    <definedName name="bb_RkIyN0ExNTZEMzZDNDYyRU" hidden="1">#REF!</definedName>
    <definedName name="bb_RkNGNTA3NUQ3MEU2NDhDME" hidden="1">#REF!</definedName>
    <definedName name="bb_RkQyRkU1Q0NDMzQ1NDkzMT" hidden="1">#REF!</definedName>
    <definedName name="bb_RkQzQzRBOTI3MDQ3NEYzRT" hidden="1">#REF!</definedName>
    <definedName name="bb_RkRBMjcxRjY1NkM4NDExRU" hidden="1">#REF!</definedName>
    <definedName name="bb_RkU4MjMzRjhDNEQwNEYyM0" hidden="1">#REF!</definedName>
    <definedName name="bb_RkVFNjJGQTY3NjI4NEIyRD" hidden="1">#REF!</definedName>
    <definedName name="bb_RkVGOTEyRDg3QTk1NEMwQT" hidden="1">#REF!</definedName>
    <definedName name="bb_RkY3QUE0NDU4MDhGNENGNk" hidden="1">#REF!</definedName>
    <definedName name="bb_RTA3MkJBOTU5MEFGNDFCRT" hidden="1">#REF!</definedName>
    <definedName name="bb_RTA4Q0E5NzdCNjIwNDVGRE" hidden="1">#REF!</definedName>
    <definedName name="bb_RTA4Qzc0QzQ5REQyNEIwRU" hidden="1">#REF!</definedName>
    <definedName name="bb_RTA4RjNEQTk3MDRGNEQzRT" hidden="1">#REF!</definedName>
    <definedName name="bb_RTAxMEQzREI3NDMwNEZGNj" hidden="1">#REF!</definedName>
    <definedName name="bb_RTAyMzE3MENCMjAxNEY1RT" hidden="1">#REF!</definedName>
    <definedName name="bb_RTBEN0ZERDRFOEQ0NEFBQU" hidden="1">#REF!</definedName>
    <definedName name="bb_RTc4RENGODdEMEMyNDVDQ0" hidden="1">#REF!</definedName>
    <definedName name="bb_RTcxMkMzMTQ4OTUzNDBFRk" hidden="1">#REF!</definedName>
    <definedName name="bb_RTcxOTE3RjUyQzhCNDBCQ0" hidden="1">#REF!</definedName>
    <definedName name="bb_RTdBRUQ2MzdBODM4NENGMT" hidden="1">#REF!</definedName>
    <definedName name="bb_RTdEMzZDQzdCQzVDNDlDNT" hidden="1">#REF!</definedName>
    <definedName name="bb_RTE2OEI1NTM0M0QwNDQ5Rk" hidden="1">#REF!</definedName>
    <definedName name="bb_RTE5QzFDNTE2MjgxNDBCRD" hidden="1">#REF!</definedName>
    <definedName name="bb_RTFBODcxOUMwQzNFNDlDRT" hidden="1">#REF!</definedName>
    <definedName name="bb_RTFCNDdFQTI4QjU1NDAzRj" hidden="1">#REF!</definedName>
    <definedName name="bb_RTFGRTAxOUI1NjQxNEYwOU" hidden="1">#REF!</definedName>
    <definedName name="bb_RTg0MzA0NUYxODMxNDQ3Mj" hidden="1">#REF!</definedName>
    <definedName name="bb_RTg0RDNGQ0Y5N0JENDhENk" hidden="1">#REF!</definedName>
    <definedName name="bb_RTgyMDEyMjE2MUY1NDJDRE" hidden="1">#REF!</definedName>
    <definedName name="bb_RThCREFBOEZBQ0ZENDM4Rk" hidden="1">#REF!</definedName>
    <definedName name="bb_RThENzAxNjAwMTg3NDc1MT" hidden="1">#REF!</definedName>
    <definedName name="bb_RTI1NzREQTFEQ0ZCNEVGMT" hidden="1">#REF!</definedName>
    <definedName name="bb_RTIxMURBNzUyMjJENDExQU" hidden="1">#REF!</definedName>
    <definedName name="bb_RTIyQThBRTg0NUMwNEM2OT" hidden="1">#REF!</definedName>
    <definedName name="bb_RTIzMDdGOEQzMTRGNEJEQT" hidden="1">#REF!</definedName>
    <definedName name="bb_RTJEMUEzRTNFRTY3NENGQj" hidden="1">#REF!</definedName>
    <definedName name="bb_RTk0REZBQTUwMUQ5NDA1NU" hidden="1">#REF!</definedName>
    <definedName name="bb_RTk1Q0MwQ0M4NjUxNEJCND" hidden="1">#REF!</definedName>
    <definedName name="bb_RTk5N0FCQzYyRUFCNDJFRE" hidden="1">#REF!</definedName>
    <definedName name="bb_RTk5RkVBRDVBQjQ5NDNGN0" hidden="1">#REF!</definedName>
    <definedName name="bb_RTkxOEU4MTk4RUQzNDQ5OE" hidden="1">#REF!</definedName>
    <definedName name="bb_RTRDODdFNDU2MTg2NDYxQj" hidden="1">#REF!</definedName>
    <definedName name="bb_RTRGQUMxMjIwM0Y5NEQyNU" hidden="1">#REF!</definedName>
    <definedName name="bb_RTUwM0JDQUY0RkYzNERBRk" hidden="1">#REF!</definedName>
    <definedName name="bb_RUE1RTYzQkRGOTE0NDNFRj" hidden="1">#REF!</definedName>
    <definedName name="bb_RUE2ODVDNTUxMjcwNDI4OD" hidden="1">#REF!</definedName>
    <definedName name="bb_RUEyNTFBRjA4REQ3NDQyOE" hidden="1">#REF!</definedName>
    <definedName name="bb_RUI2QUI2REY0NTczNDhGNj" hidden="1">#REF!</definedName>
    <definedName name="bb_RUM3MTIxRkI3N0MzNEY1MT" hidden="1">#REF!</definedName>
    <definedName name="bb_RUNDM0VBMTM0MjhFNDgwRj" hidden="1">#REF!</definedName>
    <definedName name="bb_RURENEIzODQ0QjNCNEQ4Rj" hidden="1">#REF!</definedName>
    <definedName name="bb_RURFRUE2MDg1Rjk2NDZFQz" hidden="1">#REF!</definedName>
    <definedName name="bb_RUU4RTFENjQwRDRFNDdBRk" hidden="1">#REF!</definedName>
    <definedName name="bb_RUUwRjBEN0IzQkMzNDEwOD" hidden="1">#REF!</definedName>
    <definedName name="bb_RUYwNzhGNTQ5QTQxNDM1RE" hidden="1">#REF!</definedName>
    <definedName name="bbb" hidden="1">{#N/A,#N/A,FALSE,"Pharm";#N/A,#N/A,FALSE,"WWCM"}</definedName>
    <definedName name="bbbb" hidden="1">{#N/A,#N/A,FALSE,"REPORT"}</definedName>
    <definedName name="bbbbb" hidden="1">{#N/A,#N/A,FALSE,"Pharm";#N/A,#N/A,FALSE,"WWCM"}</definedName>
    <definedName name="BBBBBB" hidden="1">{#N/A,#N/A,FALSE,"REPORT"}</definedName>
    <definedName name="BBBBBBBB" hidden="1">#REF!</definedName>
    <definedName name="BBBBBBBBB" hidden="1">{#N/A,#N/A,FALSE,"REPORT"}</definedName>
    <definedName name="bbbbbbbbbbbbb" hidden="1">{#N/A,#N/A,FALSE,"Pharm";#N/A,#N/A,FALSE,"WWCM"}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100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87" hidden="1">#REF!</definedName>
    <definedName name="BLPH29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7" hidden="1">#REF!</definedName>
    <definedName name="BLPH53" hidden="1">#REF!</definedName>
    <definedName name="BLPH54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3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NE_MESSAGES_HIDDEN" hidden="1">#REF!</definedName>
    <definedName name="bnm" hidden="1">{#N/A,#N/A,FALSE,"REPORT"}</definedName>
    <definedName name="Calc">#REF!</definedName>
    <definedName name="Calculated">#REF!</definedName>
    <definedName name="Calendar1Month" hidden="1">#REF!</definedName>
    <definedName name="Calendar2Month" hidden="1">#REF!</definedName>
    <definedName name="Capital_Cost_Year">2018</definedName>
    <definedName name="Capital_Inflation">1%</definedName>
    <definedName name="Category_Of_Work_List">#REF!</definedName>
    <definedName name="CBWorkbookPriority" hidden="1">-284672641</definedName>
    <definedName name="CC_toggle">1</definedName>
    <definedName name="ccccccccccccccc" hidden="1">#REF!</definedName>
    <definedName name="Chart" hidden="1">{#N/A,#N/A,FALSE,"Pharm";#N/A,#N/A,FALSE,"WWCM"}</definedName>
    <definedName name="cHighCol">#REF!</definedName>
    <definedName name="chosie" hidden="1">{#N/A,#N/A,FALSE,"Pharm";#N/A,#N/A,FALSE,"WWCM"}</definedName>
    <definedName name="CIQANR_8075bd6a9aaa4fae8675afea85959f60" hidden="1">#REF!</definedName>
    <definedName name="CIQANR_a798f7138b0c4dfc8975bdb89d11c558" hidden="1">#REF!</definedName>
    <definedName name="CIQANR_b4e54fb7dd464eceb37fbd9ea3a27e78" hidden="1">#REF!</definedName>
    <definedName name="CIQANR_b7dfc908ebb84c9eb8a34dcfcd8cb4d0" hidden="1">#REF!</definedName>
    <definedName name="CIQWBGuid" hidden="1">"LUMA Q322 Schedules_Working Version.xlsx"</definedName>
    <definedName name="cLowCol">#REF!</definedName>
    <definedName name="COGstandard" hidden="1">{#N/A,#N/A,FALSE,"Pharm";#N/A,#N/A,FALSE,"WWCM"}</definedName>
    <definedName name="completenonpermanent">#REF!</definedName>
    <definedName name="completepermanent">#REF!</definedName>
    <definedName name="Component_Types">#REF!</definedName>
    <definedName name="comppermtotal">#REF!</definedName>
    <definedName name="COPY" hidden="1">{#N/A,#N/A,FALSE,"Pharm";#N/A,#N/A,FALSE,"WWCM"}</definedName>
    <definedName name="copy1" hidden="1">{#N/A,#N/A,FALSE,"Pharm";#N/A,#N/A,FALSE,"WWCM"}</definedName>
    <definedName name="COPY2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cValAreaB1">#REF!</definedName>
    <definedName name="cValAreaC1">#REF!</definedName>
    <definedName name="cValAreaC2">#REF!</definedName>
    <definedName name="cValAreaC3">#REF!</definedName>
    <definedName name="cValAreaC3_2">#REF!</definedName>
    <definedName name="cValAreaE">#REF!</definedName>
    <definedName name="cValAreaE_2">#REF!</definedName>
    <definedName name="D" hidden="1">#REF!</definedName>
    <definedName name="DAD" hidden="1">{#N/A,#N/A,FALSE,"REPORT"}</definedName>
    <definedName name="DADF" hidden="1">{#N/A,#N/A,FALSE,"REPORT"}</definedName>
    <definedName name="daf" hidden="1">{#N/A,#N/A,FALSE,"1";#N/A,#N/A,FALSE,"2";#N/A,#N/A,FALSE,"16 - 17";#N/A,#N/A,FALSE,"18 - 19";#N/A,#N/A,FALSE,"26";#N/A,#N/A,FALSE,"27";#N/A,#N/A,FALSE,"28"}</definedName>
    <definedName name="dakfkjafgkeaj" hidden="1">{#N/A,#N/A,FALSE,"Pharm";#N/A,#N/A,FALSE,"WWCM"}</definedName>
    <definedName name="DATA_02" hidden="1">#REF!</definedName>
    <definedName name="DATA_08" hidden="1">#REF!</definedName>
    <definedName name="dd" hidden="1">#REF!</definedName>
    <definedName name="ddd" hidden="1">{#N/A,#N/A,FALSE,"Pharm";#N/A,#N/A,FALSE,"WWCM"}</definedName>
    <definedName name="dddaz" hidden="1">{#N/A,#N/A,FALSE,"Pharm";#N/A,#N/A,FALSE,"WWCM"}</definedName>
    <definedName name="dddddd" hidden="1">{#N/A,#N/A,FALSE,"Pharm";#N/A,#N/A,FALSE,"WWCM"}</definedName>
    <definedName name="dddddddddddd" hidden="1">#REF!</definedName>
    <definedName name="dddddddddddddddddddddddddddddddd" hidden="1">#REF!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ZLFEZKLHF" hidden="1">{#N/A,#N/A,FALSE,"Pharm";#N/A,#N/A,FALSE,"WWCM"}</definedName>
    <definedName name="DFDD" hidden="1">{#N/A,#N/A,FALSE,"REPORT"}</definedName>
    <definedName name="dfr" hidden="1">{#N/A,#N/A,FALSE,"Pharm";#N/A,#N/A,FALSE,"WWCM"}</definedName>
    <definedName name="djksljd" hidden="1">{#N/A,#N/A,FALSE,"Other";#N/A,#N/A,FALSE,"Ace";#N/A,#N/A,FALSE,"Derm"}</definedName>
    <definedName name="dkgahirghigf" hidden="1">{#N/A,#N/A,FALSE,"Pharm";#N/A,#N/A,FALSE,"WWCM"}</definedName>
    <definedName name="dsfsffss" hidden="1">{#N/A,#N/A,FALSE,"Pharm";#N/A,#N/A,FALSE,"WWCM"}</definedName>
    <definedName name="ed" hidden="1">#REF!</definedName>
    <definedName name="eded" hidden="1">#REF!</definedName>
    <definedName name="EEE" hidden="1">{#N/A,#N/A,FALSE,"Pharm";#N/A,#N/A,FALSE,"WWCM"}</definedName>
    <definedName name="eeee" hidden="1">#REF!</definedName>
    <definedName name="eeeee" hidden="1">{#N/A,#N/A,FALSE,"Pharm";#N/A,#N/A,FALSE,"WWCM"}</definedName>
    <definedName name="EEEEEEEEEEE" hidden="1">#REF!</definedName>
    <definedName name="eeeeeeeeeeee" hidden="1">#REF!</definedName>
    <definedName name="eeeeeeeeeeeee" hidden="1">#REF!</definedName>
    <definedName name="ef3rqgr" hidden="1">#REF!</definedName>
    <definedName name="efwe" hidden="1">#REF!</definedName>
    <definedName name="ejkfgkjze" hidden="1">{#N/A,#N/A,FALSE,"Pharm";#N/A,#N/A,FALSE,"WWCM"}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d" hidden="1">{#N/A,#N/A,FALSE,"Pharm";#N/A,#N/A,FALSE,"WWCM"}</definedName>
    <definedName name="ERDRE" hidden="1">#REF!</definedName>
    <definedName name="erryeyetyuu" hidden="1">{#N/A,#N/A,FALSE,"Pharm";#N/A,#N/A,FALSE,"WWCM"}</definedName>
    <definedName name="ESSAI" hidden="1">{#N/A,#N/A,FALSE,"Pharm";#N/A,#N/A,FALSE,"WWCM"}</definedName>
    <definedName name="EV__LASTREFTIME__" hidden="1">38579.6373148148</definedName>
    <definedName name="ewwe" hidden="1">{#N/A,#N/A,FALSE,"REPORT"}</definedName>
    <definedName name="Exh5.2" hidden="1">#REF!</definedName>
    <definedName name="f" hidden="1">#REF!</definedName>
    <definedName name="FactSheetSpellRange">#REF!</definedName>
    <definedName name="FDFD" hidden="1">{#N/A,#N/A,FALSE,"Pharm";#N/A,#N/A,FALSE,"WWCM"}</definedName>
    <definedName name="fds" hidden="1">{#N/A,#N/A,FALSE,"Pharm";#N/A,#N/A,FALSE,"WWCM"}</definedName>
    <definedName name="FEMA_PA_Code">#REF!</definedName>
    <definedName name="ff" hidden="1">{#N/A,#N/A,FALSE,"Pharm";#N/A,#N/A,FALSE,"WWCM"}</definedName>
    <definedName name="fff" hidden="1">{#N/A,#N/A,FALSE,"Pharm";#N/A,#N/A,FALSE,"WWCM"}</definedName>
    <definedName name="ffff" hidden="1">#REF!</definedName>
    <definedName name="fffffff" hidden="1">{#N/A,#N/A,FALSE,"Pharm";#N/A,#N/A,FALSE,"WWCM"}</definedName>
    <definedName name="fg" hidden="1">{#N/A,#N/A,FALSE,"REPORT"}</definedName>
    <definedName name="fgkjkh" hidden="1">{#N/A,#N/A,FALSE,"REPORT"}</definedName>
    <definedName name="FJEZK" hidden="1">{#N/A,#N/A,FALSE,"Pharm";#N/A,#N/A,FALSE,"WWCM"}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VG" hidden="1">{#N/A,#N/A,FALSE,"Pharm";#N/A,#N/A,FALSE,"WWCM"}</definedName>
    <definedName name="g" hidden="1">#REF!</definedName>
    <definedName name="G1B">#REF!</definedName>
    <definedName name="G1B_2">#REF!</definedName>
    <definedName name="G1Left">#REF!</definedName>
    <definedName name="G1Left_2">#REF!</definedName>
    <definedName name="G1M">#REF!</definedName>
    <definedName name="G1M_2">#REF!</definedName>
    <definedName name="G1Right">#REF!</definedName>
    <definedName name="G1Right_2">#REF!</definedName>
    <definedName name="gdfgdf" hidden="1">{#N/A,#N/A,FALSE,"Pharm";#N/A,#N/A,FALSE,"WWCM"}</definedName>
    <definedName name="gfdjhjh" hidden="1">{#N/A,#N/A,FALSE,"Pharm";#N/A,#N/A,FALSE,"WWCM"}</definedName>
    <definedName name="ghjggjh" hidden="1">{#N/A,#N/A,FALSE,"Pharm";#N/A,#N/A,FALSE,"WWCM"}</definedName>
    <definedName name="GLDTL" hidden="1">#REF!</definedName>
    <definedName name="Global1" hidden="1">{#N/A,#N/A,FALSE,"Pharm";#N/A,#N/A,FALSE,"WWCM"}</definedName>
    <definedName name="graph" hidden="1">{#N/A,#N/A,FALSE,"REPORT"}</definedName>
    <definedName name="H" hidden="1">#REF!</definedName>
    <definedName name="H3B">#REF!</definedName>
    <definedName name="H3B_2">#REF!</definedName>
    <definedName name="H3Left">#REF!</definedName>
    <definedName name="H3Left_2">#REF!</definedName>
    <definedName name="H3M">#REF!</definedName>
    <definedName name="H3M_2">#REF!</definedName>
    <definedName name="H3Right">#REF!</definedName>
    <definedName name="H3Right_2">#REF!</definedName>
    <definedName name="HFinGraph" hidden="1">{#N/A,#N/A,FALSE,"Pharm";#N/A,#N/A,FALSE,"WWCM"}</definedName>
    <definedName name="hhh" hidden="1">#REF!</definedName>
    <definedName name="hhhhhhhhhhhh" hidden="1">#REF!</definedName>
    <definedName name="Hibh" hidden="1">{#N/A,#N/A,FALSE,"Pharm";#N/A,#N/A,FALSE,"WWCM"}</definedName>
    <definedName name="High" hidden="1">{#N/A,#N/A,FALSE,"Pharm";#N/A,#N/A,FALSE,"WWCM"}</definedName>
    <definedName name="hjhjffukfuk" hidden="1">{#N/A,#N/A,FALSE,"Pharm";#N/A,#N/A,FALSE,"WWCM"}</definedName>
    <definedName name="hjhjfkfukywrte" hidden="1">{#N/A,#N/A,FALSE,"Pharm";#N/A,#N/A,FALSE,"WWCM"}</definedName>
    <definedName name="hjhkjkl" hidden="1">{#N/A,#N/A,FALSE,"Pharm";#N/A,#N/A,FALSE,"WWCM"}</definedName>
    <definedName name="hjjjkk" hidden="1">{#N/A,#N/A,FALSE,"REPORT"}</definedName>
    <definedName name="hjjkk" hidden="1">{#N/A,#N/A,FALSE,"Pharm";#N/A,#N/A,FALSE,"WWCM"}</definedName>
    <definedName name="hjkk" hidden="1">{#N/A,#N/A,FALSE,"Pharm";#N/A,#N/A,FALSE,"WWCM"}</definedName>
    <definedName name="HKSH" hidden="1">{#N/A,#N/A,FALSE,"REPORT"}</definedName>
    <definedName name="HMG" hidden="1">{#N/A,#N/A,FALSE,"REPORT"}</definedName>
    <definedName name="HTML_CodePage" hidden="1">1252</definedName>
    <definedName name="HTML_Control" hidden="1">{"'Output'!$B$1:$E$30"}</definedName>
    <definedName name="HTML_Control_1_1" hidden="1">{"'Output'!$B$1:$E$30"}</definedName>
    <definedName name="HTML_Control_2" hidden="1">{"'Output'!$B$1:$E$30"}</definedName>
    <definedName name="HTML_Control_2_1" hidden="1">{"'Output'!$B$1:$E$30"}</definedName>
    <definedName name="HTML_Control_3" hidden="1">{"'Output'!$B$1:$E$30"}</definedName>
    <definedName name="HTML_Control_4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"Output"</definedName>
    <definedName name="HTML_LastUpdate" hidden="1">"2/16/00"</definedName>
    <definedName name="HTML_LineAfter" hidden="1">FALSE</definedName>
    <definedName name="HTML_LineBefore" hidden="1">FALSE</definedName>
    <definedName name="HTML_Name" hidden="1">"RC"</definedName>
    <definedName name="HTML_OBDlg2" hidden="1">TRUE</definedName>
    <definedName name="HTML_OBDlg4" hidden="1">TRUE</definedName>
    <definedName name="HTML_OS" hidden="1">0</definedName>
    <definedName name="HTML_PathFile" hidden="1">"J:\PS\pso\Resource Coordination\Resource Coordinator\System Lambda\SystemLambda.htm"</definedName>
    <definedName name="HTML_Title" hidden="1">"System Lambda Temp"</definedName>
    <definedName name="htyuityuiotio" hidden="1">{#N/A,#N/A,FALSE,"REPORT"}</definedName>
    <definedName name="Hypertention" hidden="1">{#N/A,#N/A,FALSE,"Pharm";#N/A,#N/A,FALSE,"WWCM"}</definedName>
    <definedName name="hypo" hidden="1">{#N/A,#N/A,FALSE,"Pharm";#N/A,#N/A,FALSE,"WWCM"}</definedName>
    <definedName name="Inflation">0</definedName>
    <definedName name="IP" hidden="1">{#N/A,#N/A,FALSE,"Pharm";#N/A,#N/A,FALSE,"WWCM"}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THOM" hidden="1">"c5153"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41832.4655902778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hidden="1">#REF!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rbe" hidden="1">{#N/A,#N/A,FALSE,"Pharm";#N/A,#N/A,FALSE,"WWCM"}</definedName>
    <definedName name="IS_RIBBON_CREATE_SUCCESS">TRUE</definedName>
    <definedName name="IS_RIBBON_SHOW_GRAPH_GROUP">FALSE</definedName>
    <definedName name="IS_RIBBON_SHOW_MAIN_GROUP">FALSE</definedName>
    <definedName name="j" hidden="1">{#N/A,#N/A,FALSE,"REPORT"}</definedName>
    <definedName name="jjj" hidden="1">{#N/A,#N/A,FALSE,"REPORT"}</definedName>
    <definedName name="jjjj" hidden="1">#REF!</definedName>
    <definedName name="jjjjjjjjjjj" hidden="1">#REF!</definedName>
    <definedName name="jkjk" hidden="1">#REF!</definedName>
    <definedName name="jkl" hidden="1">{#N/A,#N/A,FALSE,"REPORT"}</definedName>
    <definedName name="Job_Number">#REF!</definedName>
    <definedName name="jskljsljslk" hidden="1">TextRefCopy1</definedName>
    <definedName name="judy" hidden="1">{#N/A,#N/A,FALSE,"Pharm";#N/A,#N/A,FALSE,"WWCM"}</definedName>
    <definedName name="judy1" hidden="1">{#N/A,#N/A,FALSE,"Pharm";#N/A,#N/A,FALSE,"WWCM"}</definedName>
    <definedName name="K2_WBEVMODE" hidden="1">-1</definedName>
    <definedName name="kjdfj" hidden="1">{#N/A,#N/A,FALSE,"FY97P1";#N/A,#N/A,FALSE,"FY97Z312";#N/A,#N/A,FALSE,"FY97LRBC";#N/A,#N/A,FALSE,"FY97O";#N/A,#N/A,FALSE,"FY97DAM"}</definedName>
    <definedName name="kjjjjjjjjjjjjj" hidden="1">#REF!</definedName>
    <definedName name="kjkk" hidden="1">#REF!</definedName>
    <definedName name="kkk" hidden="1">{#N/A,#N/A,FALSE,"Pharm";#N/A,#N/A,FALSE,"WWCM"}</definedName>
    <definedName name="kkkk" hidden="1">#REF!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Koe">#REF!</definedName>
    <definedName name="KOEd">#REF!</definedName>
    <definedName name="kslkjkjlkjd" hidden="1">{#N/A,#N/A,FALSE,"REPORT"}</definedName>
    <definedName name="lee" hidden="1">{#N/A,#N/A,FALSE,"Pharm";#N/A,#N/A,FALSE,"WWCM"}</definedName>
    <definedName name="lll" hidden="1">#REF!</definedName>
    <definedName name="LLLLLL" hidden="1">#REF!</definedName>
    <definedName name="lllllllll" hidden="1">#REF!</definedName>
    <definedName name="lllllllllllllll" hidden="1">#REF!</definedName>
    <definedName name="llllllllllllllllllllll" hidden="1">#REF!</definedName>
    <definedName name="llo" hidden="1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m" hidden="1">{#N/A,#N/A,FALSE,"CNS";#N/A,#N/A,FALSE,"Serz";#N/A,#N/A,FALSE,"Ace"}</definedName>
    <definedName name="min" hidden="1">{#N/A,#N/A,FALSE,"REPORT"}</definedName>
    <definedName name="mina" hidden="1">{#N/A,#N/A,FALSE,"REPORT"}</definedName>
    <definedName name="MLNK02347c98abe94ba9b3722615bcea76f2" hidden="1">#REF!</definedName>
    <definedName name="MLNK0262065a669a4e968930c4526b0f05b7" hidden="1">#REF!</definedName>
    <definedName name="MLNK02b791ed46a444d090833f3ce58fb934" hidden="1">#REF!</definedName>
    <definedName name="MLNK03e2a036ea3842699f83504ad8f7a5e5" hidden="1">#REF!</definedName>
    <definedName name="MLNK03f04ae1071849c79db6439ced8d26c9" hidden="1">#REF!</definedName>
    <definedName name="MLNK043c1e5a207443eb8f069dbd2d6ecc64" hidden="1">#REF!</definedName>
    <definedName name="MLNK045375ee4a4548bfa72023ea2f1316ae" hidden="1">#REF!</definedName>
    <definedName name="MLNK0465b191f0134334bd6cbd9eb298cdb0" hidden="1">#REF!</definedName>
    <definedName name="MLNK04937c37b0f64af18046c31d5cfeff71" hidden="1">#REF!</definedName>
    <definedName name="MLNK049828f2a61e436099b2fb772a17356d" hidden="1">#REF!</definedName>
    <definedName name="MLNK056d8357b79d4eb69caae6809440ae9e" hidden="1">#REF!</definedName>
    <definedName name="MLNK05b5f32848ca4ccdb53f467a4f8fcabf" hidden="1">#REF!</definedName>
    <definedName name="MLNK0624affccd53448b9975d0cd5b3b311c" hidden="1">#REF!</definedName>
    <definedName name="MLNK066d45cd0eaf423f82fea9c28653ace1" hidden="1">#REF!</definedName>
    <definedName name="MLNK06d6f2b802744c6bbacb48586ac5ebe1" hidden="1">#REF!</definedName>
    <definedName name="MLNK06ee92ac18cc4d1cb585ae5a9b158177" hidden="1">#REF!</definedName>
    <definedName name="MLNK070302756cb64499b49c608764cbc7d5" hidden="1">#REF!</definedName>
    <definedName name="MLNK070aa30f79e64056ae744044db8d4c19" hidden="1">#REF!</definedName>
    <definedName name="MLNK07d9cef4c7c74977abff5d0bf2e93c15" hidden="1">#REF!</definedName>
    <definedName name="MLNK097feda4769a4bf6847c682bb102e327" hidden="1">#REF!</definedName>
    <definedName name="MLNK09862c159cb148c4997e666ddcf57115" hidden="1">#REF!</definedName>
    <definedName name="MLNK09cca42754934922a07d3a367f92d435" hidden="1">#REF!</definedName>
    <definedName name="MLNK09d81ba5b40a42c0a9c14c810f1878cc" hidden="1">#REF!</definedName>
    <definedName name="MLNK0b082d276bca40faa8004fcab2601e68" hidden="1">#REF!</definedName>
    <definedName name="MLNK0b092fa231b04e2396db4bf15cecd0c3" hidden="1">#REF!</definedName>
    <definedName name="MLNK0b8bab327c0147d6ba4d9c01bde0c846" hidden="1">#REF!</definedName>
    <definedName name="MLNK0bf2454c25664e64ae8d489f22f02acd" hidden="1">#REF!</definedName>
    <definedName name="MLNK0c20fcebec34462ead6e44515658074e" hidden="1">#REF!</definedName>
    <definedName name="MLNK0c8ba547a1514edc9a147b16e9e57c04" hidden="1">#REF!</definedName>
    <definedName name="MLNK0d09efce5d334adab7eadc8455671d25" hidden="1">#REF!</definedName>
    <definedName name="MLNK0e7d997834d146e59be8c567513dbc73" hidden="1">#REF!</definedName>
    <definedName name="MLNK0f6a8f93e67b44949558c9c724157855" hidden="1">#REF!</definedName>
    <definedName name="MLNK0f8ee7e3d6684f56b91213ff6e90fe1b" hidden="1">#REF!</definedName>
    <definedName name="MLNK0f9829bf3f2649c2a538fcb2cf8b24fe" hidden="1">#REF!</definedName>
    <definedName name="MLNK11b485f0e80a44ffb9a7deb8be61f099" hidden="1">#REF!</definedName>
    <definedName name="MLNK1391aab276394e21be88e9a90d23fcf2" hidden="1">#REF!</definedName>
    <definedName name="MLNK14e014d9037a49668e199d3784eef1f4" hidden="1">#REF!</definedName>
    <definedName name="MLNK15204dd5e4ec404d90f7eb22f1bad2ed" hidden="1">#REF!</definedName>
    <definedName name="MLNK15ce465ad48849b89dd690a9c51bba8a" hidden="1">#REF!</definedName>
    <definedName name="MLNK1607210ce72346f78bac1856d21ec9ea" hidden="1">#REF!</definedName>
    <definedName name="MLNK1639424883e1435b88a9242b1788d136" hidden="1">#REF!</definedName>
    <definedName name="MLNK165d1a9d7fa04befab5f4c77a2635fe9" hidden="1">#REF!</definedName>
    <definedName name="MLNK177560faf53444eba7c99a855f81b48a" hidden="1">#REF!</definedName>
    <definedName name="MLNK1871dbc761b14af196dd83f16fd31a61" hidden="1">#REF!</definedName>
    <definedName name="MLNK18cee1f17b9844a4a586aeb9361b4ef1" hidden="1">#REF!</definedName>
    <definedName name="MLNK18f36d5e46a242d4975aa2cb418391f5" hidden="1">#REF!</definedName>
    <definedName name="MLNK19e6afb16f4648328debe1c6135c3d10" hidden="1">#REF!</definedName>
    <definedName name="MLNK1a2a7cf1be524d52a31eb8cd96a763cb" hidden="1">#REF!</definedName>
    <definedName name="MLNK1a91886f3c5a4d589a5e6a36f4eec6d3" hidden="1">#REF!</definedName>
    <definedName name="MLNK1b01a1c7503f4e3db843c5ee082376b3" hidden="1">#REF!</definedName>
    <definedName name="MLNK1b9d7dbd02704ed0b18a5b5ee898cbe1" hidden="1">#REF!</definedName>
    <definedName name="MLNK1c65a5e0efd4414fb11830954083af7f" hidden="1">#REF!</definedName>
    <definedName name="MLNK1d4bc7fb67f544eb963ce66e6c87487d" hidden="1">#REF!</definedName>
    <definedName name="MLNK1ecd8ff118b84d0595b49e9cbba23524" hidden="1">#REF!</definedName>
    <definedName name="MLNK1f0c1ce04fd44380a7476d1707ca2bb8" hidden="1">#REF!</definedName>
    <definedName name="MLNK1f68c3d05fc04f47954f056ca0e8849b" hidden="1">#REF!</definedName>
    <definedName name="MLNK1fd69c2d7cb14234bacd3f64e619d2c8" hidden="1">#REF!</definedName>
    <definedName name="MLNK209443b38cdd4e9cae3c7943483c8070" hidden="1">#REF!</definedName>
    <definedName name="MLNK2184274f3e2d4f0c9ace0067e8f9e2da" hidden="1">#REF!</definedName>
    <definedName name="MLNK21a0d26467c549acb5dbaf5c2234f1b8" hidden="1">#REF!</definedName>
    <definedName name="MLNK21a3f9f85f66464ab19f2b2111d98410" hidden="1">#REF!</definedName>
    <definedName name="MLNK21b54d7030a740a9a542cd222db7c708" hidden="1">#REF!</definedName>
    <definedName name="MLNK22e32a2d70a84fafbb5884fa1ab5b76c" hidden="1">#REF!</definedName>
    <definedName name="MLNK248d9b3e0e934d35964a07c1341e23b6" hidden="1">#REF!</definedName>
    <definedName name="MLNK2658219a56b541ab8153804281cdba79" hidden="1">#REF!</definedName>
    <definedName name="MLNK26c02635a0d74d4088cd433fdea92ca1" hidden="1">#REF!</definedName>
    <definedName name="MLNK27da0f47019e47f79817fef6e398902d" hidden="1">#REF!</definedName>
    <definedName name="MLNK27f323f0e2874762881301b4e840d7f2" hidden="1">#REF!</definedName>
    <definedName name="MLNK2805b44edd0441129f8e11aa4acd41a7" hidden="1">#REF!</definedName>
    <definedName name="MLNK296c940554a54038b436a5a194f390b0" hidden="1">#REF!</definedName>
    <definedName name="MLNK29d6568d77a84ac0840cba8e1d1d6ee3" hidden="1">#REF!</definedName>
    <definedName name="MLNK2a47b22002254067be85e68327a7e813" hidden="1">#REF!</definedName>
    <definedName name="MLNK2a5c79f50aec42c8a2e31d5325c28031" hidden="1">#REF!</definedName>
    <definedName name="MLNK2a5e8554d6d24547af0536956f860375" hidden="1">#REF!</definedName>
    <definedName name="MLNK2aecb38e444a4a40a14b70143f708801" hidden="1">#REF!</definedName>
    <definedName name="MLNK2b8114d7a2d84280a2be0050bd51168b" hidden="1">#REF!</definedName>
    <definedName name="MLNK2be8dd5fafc0478aa9b72035019b5312" hidden="1">#REF!</definedName>
    <definedName name="MLNK2c1ea20a78034d11aad208c8cb37fc57" hidden="1">#REF!</definedName>
    <definedName name="MLNK2c24ddb14bd24af285ffc11304208820" hidden="1">#REF!</definedName>
    <definedName name="MLNK2c7069f1dccc47fcaec327b3c64f7bc6" hidden="1">#REF!</definedName>
    <definedName name="MLNK2db95360c50d4010be00f3b6ddc7792d" hidden="1">#REF!</definedName>
    <definedName name="MLNK2deef52e26fc409fa454323d5247537c" hidden="1">#REF!</definedName>
    <definedName name="MLNK2df7a817a5c246af99027147ede92642" hidden="1">#REF!</definedName>
    <definedName name="MLNK2e2dfb78537e41a6b46ecbf4575afbd1" hidden="1">#REF!</definedName>
    <definedName name="MLNK2f885612a8f944a086299dda361c7ed1" hidden="1">#REF!</definedName>
    <definedName name="MLNK2fe5187b5ef446448070aaf0b454c70c" hidden="1">#REF!</definedName>
    <definedName name="MLNK308ec47b16224f54a3a1ed632cbe0316" hidden="1">#REF!</definedName>
    <definedName name="MLNK31399fdff50142e59cba8c077ad38f91" hidden="1">#REF!</definedName>
    <definedName name="MLNK31c2d578afa84b99a2cd086665213a79" hidden="1">#REF!</definedName>
    <definedName name="MLNK31ff285c72d4439dbe0e2be832dc8679" hidden="1">#REF!</definedName>
    <definedName name="MLNK35e4b6f0156948d1bdf9153b287ae30f" hidden="1">#REF!</definedName>
    <definedName name="MLNK360f3d432fda4ea990599a5f08def911" hidden="1">#REF!</definedName>
    <definedName name="MLNK3648f583af614635b59edb48f94a4130" hidden="1">#REF!</definedName>
    <definedName name="MLNK3658811918af4fd78645ae1c10cfe309" hidden="1">#REF!</definedName>
    <definedName name="MLNK36abbd0d52b04afd9a1aa158ef250528" hidden="1">#REF!</definedName>
    <definedName name="MLNK36e5efc324ea43cabbf6164f660626bf" hidden="1">#REF!</definedName>
    <definedName name="MLNK36eb917cf7d14534b65b7531d6c48f0a" hidden="1">#REF!</definedName>
    <definedName name="MLNK3706e24c887c4bfbbdad6cf2cec81d6c" hidden="1">#REF!</definedName>
    <definedName name="MLNK37a873b0c9d34fb08c46e4acd5991a92" hidden="1">#REF!</definedName>
    <definedName name="MLNK37baddb09f3b4c75a05f2fcf17aedfe6" hidden="1">#REF!</definedName>
    <definedName name="MLNK37f868d4fa2843f0824a0aea3caff875" hidden="1">#REF!</definedName>
    <definedName name="MLNK3828f00d5db24b5cb3f5ea512518e4e1" hidden="1">#REF!</definedName>
    <definedName name="MLNK38d046e8ed49413a95ebb71b6f526008" hidden="1">#REF!</definedName>
    <definedName name="MLNK3aade161feec4705b303c619f23a71c0" hidden="1">#REF!</definedName>
    <definedName name="MLNK3ad0197dea8e471aafedb431ba3d1ad3" hidden="1">#REF!</definedName>
    <definedName name="MLNK3b38a2b0fec4415786f78bdb5f2c5b17" hidden="1">#REF!</definedName>
    <definedName name="MLNK3b7d42c6927a47d3aa8c3b806705192d" hidden="1">#REF!</definedName>
    <definedName name="MLNK3bac5fe737474ee291eda81fc45a936b" hidden="1">#REF!</definedName>
    <definedName name="MLNK3bd9cb0bf4ae46c18f27be91d867f5d0" hidden="1">#REF!</definedName>
    <definedName name="MLNK3c28ecdfc128449bb2e925e5c3bc7f79" hidden="1">#REF!</definedName>
    <definedName name="MLNK3d4c90ddf7624b599035ed156292e6e7" hidden="1">#REF!</definedName>
    <definedName name="MLNK3e1282583c70432bb6e4f5bcf64f6799" hidden="1">#REF!</definedName>
    <definedName name="MLNK3e3e2f3ea73b4ce2b3b55a1ff8863e08" hidden="1">#REF!</definedName>
    <definedName name="MLNK3e5a338d69ad40388d23cbc751d891a4" hidden="1">#REF!</definedName>
    <definedName name="MLNK3e647beb89b24f928aea55bf87a19639" hidden="1">#REF!</definedName>
    <definedName name="MLNK3eee6069b89b44b9857417005784e3ab" hidden="1">#REF!</definedName>
    <definedName name="MLNK403ebfd4f40e43c99784de624c8f354d" hidden="1">#REF!</definedName>
    <definedName name="MLNK413da80677384ac0a79b6ccc1fdb5195" hidden="1">#REF!</definedName>
    <definedName name="MLNK415f334cb91f4b7282c1eeafac78ea43" hidden="1">#REF!</definedName>
    <definedName name="MLNK41e4e79c26a142d59def981d2dd145df" hidden="1">#REF!</definedName>
    <definedName name="MLNK42752d9e1ccc44ce9adb2280645efe9b" hidden="1">#REF!</definedName>
    <definedName name="MLNK42b3bb17631f41b8b3f75f71dd17fa5f" hidden="1">#REF!</definedName>
    <definedName name="MLNK4319580fe7794c4099aedb5cf68a3476" hidden="1">#REF!</definedName>
    <definedName name="MLNK433fb54cacd1435a9c9e560c0cdd8df8" hidden="1">#REF!</definedName>
    <definedName name="MLNK438a2a6e120142498741816ba9579735" hidden="1">#REF!</definedName>
    <definedName name="MLNK43d81e261c8a4297b97427c57a2a0f3d" hidden="1">#REF!</definedName>
    <definedName name="MLNK443d01b130344b52a766fe8ee0d9c39d" hidden="1">#REF!</definedName>
    <definedName name="MLNK458aaa79af9846afb73e41d3c9e2f1ab" hidden="1">#REF!</definedName>
    <definedName name="MLNK45b83cc97481460da2311ad794b247e4" hidden="1">#REF!</definedName>
    <definedName name="MLNK45c76ff10b874741ab77a9634a1feb11" hidden="1">#REF!</definedName>
    <definedName name="MLNK46df31e034a7404583d4c864ba95b54e" hidden="1">#REF!</definedName>
    <definedName name="MLNK47ecd769fb4441469072be216124a69f" hidden="1">#REF!</definedName>
    <definedName name="MLNK482919bd20434765a50a5474233d58dc" hidden="1">#REF!</definedName>
    <definedName name="MLNK48471666c3414f8aa956b5053db71384" hidden="1">#REF!</definedName>
    <definedName name="MLNK484bb76c7e41479cbe4e39303ad6f0d3" hidden="1">#REF!</definedName>
    <definedName name="MLNK4931501a55124a859b558556c9bde21a" hidden="1">#REF!</definedName>
    <definedName name="MLNK498d98cc04654c498b39d53c1522165b" hidden="1">#REF!</definedName>
    <definedName name="MLNK49d3f0c296384b68956588199f80ee48" hidden="1">#REF!</definedName>
    <definedName name="MLNK49e6d6b375eb4898b318fa941c74e98b" hidden="1">#REF!</definedName>
    <definedName name="MLNK4a1a0bcea1014b019e7b811681cb9ba0" hidden="1">#REF!</definedName>
    <definedName name="MLNK4bb76648e81d4bf3804872f4216576c9" hidden="1">#REF!</definedName>
    <definedName name="MLNK4c45991e708e4e0086cff0f3dec04376" hidden="1">#REF!</definedName>
    <definedName name="MLNK4c635a19550a44109070e6130c847b6b" hidden="1">#REF!</definedName>
    <definedName name="MLNK4cde9847bc18436482ab008f59ab9718" hidden="1">#REF!</definedName>
    <definedName name="MLNK4d258d99109745b2be56909102240102" hidden="1">#REF!</definedName>
    <definedName name="MLNK4d7213d61e414411986e7d332e756fc5" hidden="1">#REF!</definedName>
    <definedName name="MLNK4da9c9e6b8c644f380a6ca5d5ab2620f" hidden="1">#REF!</definedName>
    <definedName name="MLNK4e49e49c582e448e9e30a83d9c83a122" hidden="1">#REF!</definedName>
    <definedName name="MLNK4e9053f195424c5898385bfd1c12f6b3" hidden="1">#REF!</definedName>
    <definedName name="MLNK4f98288bba1c4350913b060688bde28e" hidden="1">#REF!</definedName>
    <definedName name="MLNK508ff2ecf28e40cfaa71d75881b6a90a" hidden="1">#REF!</definedName>
    <definedName name="MLNK509f8c4fb6714660a48602426ab100f0" hidden="1">#REF!</definedName>
    <definedName name="MLNK50bae705cc0d41ad9ba07fcaf0b91d98" hidden="1">#REF!</definedName>
    <definedName name="MLNK51a8fd158f3540cd92b538a0e9992c1d" hidden="1">#REF!</definedName>
    <definedName name="MLNK51bea82e02e4429d891d84a27212e619" hidden="1">#REF!</definedName>
    <definedName name="MLNK52cb6911a2a44cb19e70c2ca9b02d38e" hidden="1">#REF!</definedName>
    <definedName name="MLNK52efdd4a84064a8ca4dec1a4ddc32412" hidden="1">#REF!</definedName>
    <definedName name="MLNK5347981ee1dd4801af77c60c95ccb8e1" hidden="1">#REF!</definedName>
    <definedName name="MLNK536333f261bd411397bf03627d7c2745" hidden="1">#REF!</definedName>
    <definedName name="MLNK53a9cc6153f347ccb56b1fc51538aa76" hidden="1">#REF!</definedName>
    <definedName name="MLNK53e55a5a145e40329efd59713c9d9c6f" hidden="1">#REF!</definedName>
    <definedName name="MLNK5492763a4dfa4261a804a7a6144d6c5f" hidden="1">#REF!</definedName>
    <definedName name="MLNK55ae9c71f0dd499881deb18bc8d1f2a5" hidden="1">#REF!</definedName>
    <definedName name="MLNK560b6e60e3e0435e8c4d001347bff533" hidden="1">#REF!</definedName>
    <definedName name="MLNK570ef26b10a941acb89178583a814e76" hidden="1">#REF!</definedName>
    <definedName name="MLNK579ef4e1916f46aab301f33adc076bcc" hidden="1">#REF!</definedName>
    <definedName name="MLNK582db0217a614d7ba0e1511524a77e05" hidden="1">#REF!</definedName>
    <definedName name="MLNK5898a6e69caa4597babc57cdf97bd9bf" hidden="1">#REF!</definedName>
    <definedName name="MLNK59f209be2bf3401e9e0607f2f78b4c04" hidden="1">#REF!</definedName>
    <definedName name="MLNK5a83c17b18714ce0becd2b289712c52b" hidden="1">#REF!</definedName>
    <definedName name="MLNK5abb92c89621466b91d5cb1ade855f7f" hidden="1">#REF!</definedName>
    <definedName name="MLNK5ad85d409591497d8dad9509425e0ba2" hidden="1">#REF!</definedName>
    <definedName name="MLNK5ae714f60c1641bb934d97ab30be240e" hidden="1">#REF!</definedName>
    <definedName name="MLNK5b339955694e46b7802896462eee8b3d" hidden="1">#REF!</definedName>
    <definedName name="MLNK5cb4dbe67964435e930dd63eb29896b1" hidden="1">#REF!</definedName>
    <definedName name="MLNK5d5c778196e0436eba8d974251b3bf17" hidden="1">#REF!</definedName>
    <definedName name="MLNK5d68080b038343fa816dada380863ce8" hidden="1">#REF!</definedName>
    <definedName name="MLNK5d77c638f3c2404dab35b6e6ac94b9a7" hidden="1">#REF!</definedName>
    <definedName name="MLNK5df9151fd86842b89bcd179e2f0def34" hidden="1">#REF!</definedName>
    <definedName name="MLNK5eada16b3c5c487bbc0de01cf74e2173" hidden="1">#REF!</definedName>
    <definedName name="MLNK5f228fd4a59d4db2812d49b0a7754e23" hidden="1">#REF!</definedName>
    <definedName name="MLNK5f848ded84264f5d98bf3e15cbe8c01d" hidden="1">#REF!</definedName>
    <definedName name="MLNK5fa1877d45bd4a9289b48633d5b5072a" hidden="1">#REF!</definedName>
    <definedName name="MLNK610db0b6cc754ef99c73a3cd6f22f571" hidden="1">#REF!</definedName>
    <definedName name="MLNK6226dcd378504a2ca1dbbaa1e632dc0a" hidden="1">#REF!</definedName>
    <definedName name="MLNK63c206df9ed041a9a1121d1257b3f60b" hidden="1">#REF!</definedName>
    <definedName name="MLNK6411ea80b5b440648c6d6066ca29173c" hidden="1">#REF!</definedName>
    <definedName name="MLNK65bc63d0bd984accb696d002904d0f08" hidden="1">#REF!</definedName>
    <definedName name="MLNK6640a089c91645b3a9f3615b7584b729" hidden="1">#REF!</definedName>
    <definedName name="MLNK672e13883a264a4f8e419d942933dd1b" hidden="1">#REF!</definedName>
    <definedName name="MLNK6790d0c9a6224e2d928c158b38604b86" hidden="1">#REF!</definedName>
    <definedName name="MLNK67c184b495fd4955b3cf94cbcedb6638" hidden="1">#REF!</definedName>
    <definedName name="MLNK695bfab210c8400cbd5abb57e71aebe6" hidden="1">#REF!</definedName>
    <definedName name="MLNK69aa328df44848a999824b4b2fa0448b" hidden="1">#REF!</definedName>
    <definedName name="MLNK69d944092bcf489d931862cbfbe1c996" hidden="1">#REF!</definedName>
    <definedName name="MLNK6ab964da169d467bbce24bbafd667728" hidden="1">#REF!</definedName>
    <definedName name="MLNK6b00ddf2e9c04801b29cc98e91eb2dbc" hidden="1">#REF!</definedName>
    <definedName name="MLNK6b423b375ecf4725b5fa25353b990667" hidden="1">#REF!</definedName>
    <definedName name="MLNK6b65ed32ce7640a99fa7442f9889b454" hidden="1">#REF!</definedName>
    <definedName name="MLNK6c16a94d2a0b43b7b8adb5c5950c7890" hidden="1">#REF!</definedName>
    <definedName name="MLNK6c366b5f04d54533bf372b0bebc30c9f" hidden="1">#REF!</definedName>
    <definedName name="MLNK6c949c245d594993a72b43c4e938f5d2" hidden="1">#REF!</definedName>
    <definedName name="MLNK6d480d6ee1b34b10965446268e5e05ed" hidden="1">#REF!</definedName>
    <definedName name="MLNK6d5ef2ae7d494c4983a39cafda858a07" hidden="1">#REF!</definedName>
    <definedName name="MLNK6e283d9da0464568a5dfc377690f1543" hidden="1">#REF!</definedName>
    <definedName name="MLNK6e6ce24531cb48eaa9d8307f24b6a872" hidden="1">#REF!</definedName>
    <definedName name="MLNK6ea59209ef7a45c9833c1204928341d0" hidden="1">#REF!</definedName>
    <definedName name="MLNK6f98c812586e46718c1e93daade62794" hidden="1">#REF!</definedName>
    <definedName name="MLNK6fae11f939ba4aaa9802df3725e20ebb" hidden="1">#REF!</definedName>
    <definedName name="MLNK6ff06dccb8854c3b939387890f5c8993" hidden="1">#REF!</definedName>
    <definedName name="MLNK7006de1b050c4e36a26d4f3df2768687" hidden="1">#REF!</definedName>
    <definedName name="MLNK70df96ddcf5e421ab12a8c2e2c167bf8" hidden="1">#REF!</definedName>
    <definedName name="MLNK72298a29c71740da88c3fd2965b44709" hidden="1">#REF!</definedName>
    <definedName name="MLNK7320956c55894738a58535007c9313c1" hidden="1">#REF!</definedName>
    <definedName name="MLNK732c066412c842f39247eaa9b6c6a2b0" hidden="1">#REF!</definedName>
    <definedName name="MLNK73cefd734dde4b4ca833bd52be1fa527" hidden="1">#REF!</definedName>
    <definedName name="MLNK73d7f83c73834c11ace54c3ccdbcac3f" hidden="1">#REF!</definedName>
    <definedName name="MLNK74b6be136557406f93d3fabd488f684b" hidden="1">#REF!</definedName>
    <definedName name="MLNK7586c74528b54c32aec2be58fd578869" hidden="1">#REF!</definedName>
    <definedName name="MLNK75cfff200780462da3dcec6b0350fe13" hidden="1">#REF!</definedName>
    <definedName name="MLNK75fed7b1a5d344618cc0a1d861ff8665" hidden="1">#REF!</definedName>
    <definedName name="MLNK76fea2f65b2c4015983773cce88188ba" hidden="1">#REF!</definedName>
    <definedName name="MLNK7717dbd64b4f4e368a87cd7134213489" hidden="1">#REF!</definedName>
    <definedName name="MLNK776e206f7b34477d9fe2261fc720ce07" hidden="1">#REF!</definedName>
    <definedName name="MLNK78198bd7015f42f599923a8e585086b5" hidden="1">#REF!</definedName>
    <definedName name="MLNK78afc04f88f94fb2a2de1a68e9f170f3" hidden="1">#REF!</definedName>
    <definedName name="MLNK79515637e4784aa7b54851b3bf4ee9d0" hidden="1">#REF!</definedName>
    <definedName name="MLNK79518544eb1e4239bad2c4df986bfcb2" hidden="1">#REF!</definedName>
    <definedName name="MLNK79c185f0a9ff46d49295c3ad86d88745" hidden="1">#REF!</definedName>
    <definedName name="MLNK7ab4431700474b12aad45a0e8e119c10" hidden="1">#REF!</definedName>
    <definedName name="MLNK7b2229d2956847c2bacafaddac3315c0" hidden="1">#REF!</definedName>
    <definedName name="MLNK7bdd4a8943c247d98d9afc0cccf057c7" hidden="1">#REF!</definedName>
    <definedName name="MLNK7d44ae3b8fb748759c025ff240f58bb1" hidden="1">#REF!</definedName>
    <definedName name="MLNK7dc1b60e98604641860cb357980c435e" hidden="1">#REF!</definedName>
    <definedName name="MLNK7dcaa5a87c7247068b76a43a8dd42b7d" hidden="1">#REF!</definedName>
    <definedName name="MLNK7ddf4f9db0324f7ebf9355303eb31c1f" hidden="1">#REF!</definedName>
    <definedName name="MLNK7ebcc979ebd94d74a778743b7667dc5c" hidden="1">#REF!</definedName>
    <definedName name="MLNK7ef2886e3c5b4aef813d8064e0a67da3" hidden="1">#REF!</definedName>
    <definedName name="MLNK7f3b2b5f505341e2953ae07dd22a644d" hidden="1">#REF!</definedName>
    <definedName name="MLNK7fb0284a33ca45b6bc8db27e6722b74e" hidden="1">#REF!</definedName>
    <definedName name="MLNK80e30c2279ce4a1c964731ffa1934673" hidden="1">#REF!</definedName>
    <definedName name="MLNK80e41df743d74118bf3cf2ba320c8cb9" hidden="1">#REF!</definedName>
    <definedName name="MLNK811988d6250a4f708b3574f3f52b2699" hidden="1">#REF!</definedName>
    <definedName name="MLNK819b54474d124f0e9e3fea62de36062a" hidden="1">#REF!</definedName>
    <definedName name="MLNK81a613552b8d452aa971184139314877" hidden="1">#REF!</definedName>
    <definedName name="MLNK820c2a12b47f4a3c985b400c17ec56b5" hidden="1">#REF!</definedName>
    <definedName name="MLNK827bbde68c754473b757a8c8abb0abbb" hidden="1">#REF!</definedName>
    <definedName name="MLNK8396db9410954821841a1bdd1cee3738" hidden="1">#REF!</definedName>
    <definedName name="MLNK84049fb093174bb1b26120e50bd191e8" hidden="1">#REF!</definedName>
    <definedName name="MLNK847e7ca4a4a242e1bb6cf1855fadc504" hidden="1">#REF!</definedName>
    <definedName name="MLNK866cca8ff8ec48cc93e8c250448cdf2a" hidden="1">#REF!</definedName>
    <definedName name="MLNK869e0e4728fa40b78dfa0e2b980196da" hidden="1">#REF!</definedName>
    <definedName name="MLNK86f97346d0a840ad8c439bc1929be8cf" hidden="1">#REF!</definedName>
    <definedName name="MLNK87588a7692c844439f842dd6417e3483" hidden="1">#REF!</definedName>
    <definedName name="MLNK88492eb2e92d43ae8fb3d16da3c4120a" hidden="1">#REF!</definedName>
    <definedName name="MLNK889fe013cd6d444e8eea8a3b3a056bd0" hidden="1">#REF!</definedName>
    <definedName name="MLNK88cc4edfffba4398b4ed2ebeb85d2376" hidden="1">#REF!</definedName>
    <definedName name="MLNK88d90c390dca4e7e82cae88ea2652b89" hidden="1">#REF!</definedName>
    <definedName name="MLNK89abd7b3eeca4827adb9fbfbd9f9af0e" hidden="1">#REF!</definedName>
    <definedName name="MLNK8af6e60d05ef41d79a30dc72856cdbee" hidden="1">#REF!</definedName>
    <definedName name="MLNK8b4b7de34bef406487decb310af2eeb4" hidden="1">#REF!</definedName>
    <definedName name="MLNK8bb79c82040d4484b3816f6f7b72d5d4" hidden="1">#REF!</definedName>
    <definedName name="MLNK8bb8e5a13b0e4054a5aa434d7650ebff" hidden="1">#REF!</definedName>
    <definedName name="MLNK8c9868abe09d492d97763b5181936f82" hidden="1">#REF!</definedName>
    <definedName name="MLNK8cca239a83654e938e539ccbc3626f0d" hidden="1">#REF!</definedName>
    <definedName name="MLNK8d1fec7a101845718ec1b31336d59a8b" hidden="1">#REF!</definedName>
    <definedName name="MLNK8ddf68f182e942319a0a75c5bdfb92a4" hidden="1">#REF!</definedName>
    <definedName name="MLNK8edb8209051f4f798a92546d1b2214e6" hidden="1">#REF!</definedName>
    <definedName name="MLNK8f0fd326f97b402ea1f2b6fb91b79004" hidden="1">#REF!</definedName>
    <definedName name="MLNK91042598dd4d48f9a3a5961b626a97be" hidden="1">#REF!</definedName>
    <definedName name="MLNK91a2c28d4b654ce7807c0ff0e49bc91a" hidden="1">#REF!</definedName>
    <definedName name="MLNK92138ec22c3e458ea27db72e9db740b0" hidden="1">#REF!</definedName>
    <definedName name="MLNK923cc8a94e3c4192b594ed402ccea5c1" hidden="1">#REF!</definedName>
    <definedName name="MLNK92debea704f94bf79b7e748022199504" hidden="1">#REF!</definedName>
    <definedName name="MLNK9369c50d1537418ba144f121a3aa92f4" hidden="1">#REF!</definedName>
    <definedName name="MLNK93b927d86f0143cc99b233ac64d83956" hidden="1">#REF!</definedName>
    <definedName name="MLNK93ee80bdbdd4474888dd3b666916415c" hidden="1">#REF!</definedName>
    <definedName name="MLNK9470b29f89cb476ab5ab6454188ec242" hidden="1">#REF!</definedName>
    <definedName name="MLNK94a72e226b1841c69836e117f7d264e0" hidden="1">#REF!</definedName>
    <definedName name="MLNK955edca74ed1456dbc18c5e93f19dc77" hidden="1">#REF!</definedName>
    <definedName name="MLNK9570a7e591704b08a74b41a5d9bae695" hidden="1">#REF!</definedName>
    <definedName name="MLNK97403d2bf29d45c2afdedec484e8b0e1" hidden="1">#REF!</definedName>
    <definedName name="MLNK9872e82cd1a0411eb1db7f06eca5cc98" hidden="1">#REF!</definedName>
    <definedName name="MLNK9960ce205b024d159716c3ce4936c881" hidden="1">#REF!</definedName>
    <definedName name="MLNK999d13581f694d4ba486490b078876f2" hidden="1">#REF!</definedName>
    <definedName name="MLNK9b10c5b6335e4b30a3912ec2b1c576da" hidden="1">#REF!</definedName>
    <definedName name="MLNK9b4c0e419e214f9f9bb282c52f22aa2f" hidden="1">#REF!</definedName>
    <definedName name="MLNK9c080c3c47054527b7506bc65c7449a8" hidden="1">#REF!</definedName>
    <definedName name="MLNK9c536454db82435bbd4c2fe2390cc7e6" hidden="1">#REF!</definedName>
    <definedName name="MLNK9cb237b3ae60460782dd06ffcc94d176" hidden="1">#REF!</definedName>
    <definedName name="MLNK9d5e29c21d444f83a3d5169a1a7c3f6f" hidden="1">#REF!</definedName>
    <definedName name="MLNK9d74016a436444f5ad4a81861f1a6148" hidden="1">#REF!</definedName>
    <definedName name="MLNK9dcf8d6ad50c4be6bb8591c8b7b857c8" hidden="1">#REF!</definedName>
    <definedName name="MLNK9e1a9dda33e14902a6dd0673b256826b" hidden="1">#REF!</definedName>
    <definedName name="MLNK9e8b43e038ae4e2ba9733b86fd90fe71" hidden="1">#REF!</definedName>
    <definedName name="MLNK9ef4dac6e4c84b458fc5f55c61125436" hidden="1">#REF!</definedName>
    <definedName name="MLNK9fd9933cf36142abbf30b1efe021931a" hidden="1">#REF!</definedName>
    <definedName name="MLNKa06fcdbf09ad4b959abcd6096bf0a309" hidden="1">#REF!</definedName>
    <definedName name="MLNKa0b680364bd64b6bb7599d2495f4e278" hidden="1">#REF!</definedName>
    <definedName name="MLNKa0ecde0bfb884f3a8551e84a6a8f60b9" hidden="1">#REF!</definedName>
    <definedName name="MLNKa37684ad5e5c439fba3caf3e931ef589" hidden="1">#REF!</definedName>
    <definedName name="MLNKa39050e76e34480aba1652cfb53b94e0" hidden="1">#REF!</definedName>
    <definedName name="MLNKa3a7625c9eb5408485d4ecbd181f23fc" hidden="1">#REF!</definedName>
    <definedName name="MLNKa4241d13e4bc4b39bad2e35c0e9d7ab6" hidden="1">#REF!</definedName>
    <definedName name="MLNKa45f0b5d58ae4ea698d724401b69a749" hidden="1">#REF!</definedName>
    <definedName name="MLNKa57dbd7b02de435f870166c7bda74f98" hidden="1">#REF!</definedName>
    <definedName name="MLNKa638583f96504e62abdc8491d2248f1b" hidden="1">#REF!</definedName>
    <definedName name="MLNKa641d40d22c24cfca1394053f04d5537" hidden="1">#REF!</definedName>
    <definedName name="MLNKa6a2b4c999754b6fa587294734a84eed" hidden="1">#REF!</definedName>
    <definedName name="MLNKa6ae728097774d5ba9301ffca4f74b11" hidden="1">#REF!</definedName>
    <definedName name="MLNKa6c0e0237cac402cabd6204e6e59d7a5" hidden="1">#REF!</definedName>
    <definedName name="MLNKa7b67ae77b284e35ae2b5f5bb9575b07" hidden="1">#REF!</definedName>
    <definedName name="MLNKa7e24b1e0aa14069b0ba2ebfa0a6bd41" hidden="1">#REF!</definedName>
    <definedName name="MLNKa7f7d52d146745979d9706bffbe6198f" hidden="1">#REF!</definedName>
    <definedName name="MLNKa8003a7005074dd4b91fd919082934b4" hidden="1">#REF!</definedName>
    <definedName name="MLNKa891951608d940f0b5453cea58d1ca19" hidden="1">#REF!</definedName>
    <definedName name="MLNKa9096654227746cba3b1e72d845b84ec" hidden="1">#REF!</definedName>
    <definedName name="MLNKa92d7f7227464481a58fce804523c660" hidden="1">#REF!</definedName>
    <definedName name="MLNKa96dfec67e7d42c185eddf571b4a0871" hidden="1">#REF!</definedName>
    <definedName name="MLNKa9b72ee297dc4b6b82fd726e8ceed72e" hidden="1">#REF!</definedName>
    <definedName name="MLNKa9c3041995b9474f9a59fd740ee8ef41" hidden="1">#REF!</definedName>
    <definedName name="MLNKaaa54138778c4ed398d9c92f594c3692" hidden="1">#REF!</definedName>
    <definedName name="MLNKabdb601947de4e1f8d5ee0de13110117" hidden="1">#REF!</definedName>
    <definedName name="MLNKac79cba661f14184a139a93e111d3a40" hidden="1">#REF!</definedName>
    <definedName name="MLNKacaeb68fa0174607b702b054095283f1" hidden="1">#REF!</definedName>
    <definedName name="MLNKad0f0122808f4e6ca564f699b5d4df70" hidden="1">#REF!</definedName>
    <definedName name="MLNKad6f939e009f43f29aea395bcb7ff7da" hidden="1">#REF!</definedName>
    <definedName name="MLNKadae2988d338434fa6c1f93428bbcdba" hidden="1">#REF!</definedName>
    <definedName name="MLNKade14c001b4d484e97e8cb97712c662e" hidden="1">#REF!</definedName>
    <definedName name="MLNKaee04a1f5f4946128bac3cf1750d357e" hidden="1">#REF!</definedName>
    <definedName name="MLNKaee5ba47a48940498129a8b0c327aad7" hidden="1">#REF!</definedName>
    <definedName name="MLNKaeef41523bb6461a8ce9e28075b377e4" hidden="1">#REF!</definedName>
    <definedName name="MLNKaf2e362f14b04b17806312aeb7d9faf9" hidden="1">#REF!</definedName>
    <definedName name="MLNKaf77800d7a8e4682894b3769276f31bb" hidden="1">#REF!</definedName>
    <definedName name="MLNKb010cd6e928d416d9e7983be69f79c50" hidden="1">#REF!</definedName>
    <definedName name="MLNKb04447d1db1847e587a3d9aa4f78fe6d" hidden="1">#REF!</definedName>
    <definedName name="MLNKb0473d7dd78c4a649f8526b1e37979d5" hidden="1">#REF!</definedName>
    <definedName name="MLNKb136cf7245024dee886809a08f751993" hidden="1">#REF!</definedName>
    <definedName name="MLNKb1c120e3e05f442caee363901edde9fc" hidden="1">#REF!</definedName>
    <definedName name="MLNKb282340194064624b6cf45ee3a5d8cf3" hidden="1">#REF!</definedName>
    <definedName name="MLNKb2e29bf6bb754010b2035460a63decd5" hidden="1">#REF!</definedName>
    <definedName name="MLNKb349298827dd451ca01eae8d451cbafa" hidden="1">#REF!</definedName>
    <definedName name="MLNKb42d2ffc2880423dbdccee020c46e293" hidden="1">#REF!</definedName>
    <definedName name="MLNKb4f70c82a31a47ad83b8b7f15bf345a5" hidden="1">#REF!</definedName>
    <definedName name="MLNKb5508efe7987472ab4f953738785d4b4" hidden="1">#REF!</definedName>
    <definedName name="MLNKb816d754e3344cc4be89f8ea0f8c9c94" hidden="1">#REF!</definedName>
    <definedName name="MLNKb8583062930e424f8748226949f89f6c" hidden="1">#REF!</definedName>
    <definedName name="MLNKb93d34857bb04fc1a64b9078ec23b406" hidden="1">#REF!</definedName>
    <definedName name="MLNKb9755911bd834082a7d986a6b07d2f82" hidden="1">#REF!</definedName>
    <definedName name="MLNKb979ac6f0cab4975bab3cda822c3b1e3" hidden="1">#REF!</definedName>
    <definedName name="MLNKb994f9a4d891480782542be08cb5cc8d" hidden="1">#REF!</definedName>
    <definedName name="MLNKb99b6f56a9e34f35abe68b74e546b1f1" hidden="1">#REF!</definedName>
    <definedName name="MLNKb9d53635a48a403cbdc3032cb2bb5329" hidden="1">#REF!</definedName>
    <definedName name="MLNKbb604d3957e44542bb81978f13919299" hidden="1">#REF!</definedName>
    <definedName name="MLNKbcc3d5689b41491a87ad560a88db4968" hidden="1">#REF!</definedName>
    <definedName name="MLNKbdb85fa7051540999df91804d0a0b119" hidden="1">#REF!</definedName>
    <definedName name="MLNKbde3d65e80254dfb87342de54a856d45" hidden="1">#REF!</definedName>
    <definedName name="MLNKbea97a0855cb40a9bbf379974dfc80ef" hidden="1">#REF!</definedName>
    <definedName name="MLNKbeed6724f84944a3bc30e3d939a19213" hidden="1">#REF!</definedName>
    <definedName name="MLNKbeede1d2ef8843e498c74f8e4c0a3652" hidden="1">#REF!</definedName>
    <definedName name="MLNKbf09c822539741f2ad5743da6ba8f515" hidden="1">#REF!</definedName>
    <definedName name="MLNKbfb2535ee8da4dfaadd79b8d0747322e" hidden="1">#REF!</definedName>
    <definedName name="MLNKc090f0f8359f426190a3ea42e5d45556" hidden="1">#REF!</definedName>
    <definedName name="MLNKc0911c223c7c493098e644d1619b59b8" hidden="1">#REF!</definedName>
    <definedName name="MLNKc0e85a2f8d55446c9fc535e85305a73a" hidden="1">#REF!</definedName>
    <definedName name="MLNKc17c01caf48f46be9271967eeaf0d1a7" hidden="1">#REF!</definedName>
    <definedName name="MLNKc1b2d591990d430da2fa806f29cc875d" hidden="1">#REF!</definedName>
    <definedName name="MLNKc22cecafb47244e890ad7ce55a9ceaf9" hidden="1">#REF!</definedName>
    <definedName name="MLNKc23bb7e037854afdbfb318463627a51f" hidden="1">#REF!</definedName>
    <definedName name="MLNKc28702ddf99a41bcb1a9fde89d97ec2a" hidden="1">#REF!</definedName>
    <definedName name="MLNKc3a76ad0a2ea45779efb1a55c38f04a5" hidden="1">#REF!</definedName>
    <definedName name="MLNKc45014c3c67243099c9226300cc0468b" hidden="1">#REF!</definedName>
    <definedName name="MLNKc4b06ba3b51a4ec4b8c276ecb244e1e0" hidden="1">#REF!</definedName>
    <definedName name="MLNKc52dfa536e6247af8b2d4721387e97e3" hidden="1">#REF!</definedName>
    <definedName name="MLNKc5c18166bf51464b911a664a66f2ea64" hidden="1">#REF!</definedName>
    <definedName name="MLNKc774833e88f14f5585a6d1ea20519e72" hidden="1">#REF!</definedName>
    <definedName name="MLNKc842a6653ba84f498592833351bba869" hidden="1">#REF!</definedName>
    <definedName name="MLNKc950751ff212401bb3399138aeb08071" hidden="1">#REF!</definedName>
    <definedName name="MLNKc974773dd9474facb0097b8ba86c9c88" hidden="1">#REF!</definedName>
    <definedName name="MLNKc9e3c53ddd1846e4acc39ec87f03525e" hidden="1">#REF!</definedName>
    <definedName name="MLNKcb0c5612c95149aab0a0b4545a83d83a" hidden="1">#REF!</definedName>
    <definedName name="MLNKcb52cb82696449c4acaccd75559d9533" hidden="1">#REF!</definedName>
    <definedName name="MLNKcca92169cf9044b283c9d1ae5a573598" hidden="1">#REF!</definedName>
    <definedName name="MLNKcd2f59e8aa124177bbf584ac68d410cd" hidden="1">#REF!</definedName>
    <definedName name="MLNKcd4c59a5e6914ade8985355fca18cdd8" hidden="1">#REF!</definedName>
    <definedName name="MLNKcdfd123717954f7282c5a06900bb6d10" hidden="1">#REF!</definedName>
    <definedName name="MLNKce1a9386d4ff469e851d118a2b4216b1" hidden="1">#REF!</definedName>
    <definedName name="MLNKcf2d5c047a684f0a8f8bfc0b5a1d2295" hidden="1">#REF!</definedName>
    <definedName name="MLNKd04f1a930c2a4d0f8e650f7c49428bed" hidden="1">#REF!</definedName>
    <definedName name="MLNKd0dd92e1cef94a4dac9bd06422abbfb0" hidden="1">#REF!</definedName>
    <definedName name="MLNKd30362751fd14500956ac77cd5b6c928" hidden="1">#REF!</definedName>
    <definedName name="MLNKd33b38b9404a489393116a4e3f21e4ba" hidden="1">#REF!</definedName>
    <definedName name="MLNKd3523672e9e64b65a5b09c20b1f0f2c5" hidden="1">#REF!</definedName>
    <definedName name="MLNKd3b085692077475c881219fffa7851a4" hidden="1">#REF!</definedName>
    <definedName name="MLNKd457f50f3db7487aaaf4cbbe1b7b85f0" hidden="1">#REF!</definedName>
    <definedName name="MLNKd500c6f93fc04a9ab91d89f1d26a5bda" hidden="1">#REF!</definedName>
    <definedName name="MLNKd572d1969c5e45a5a651c723b07711e1" hidden="1">#REF!</definedName>
    <definedName name="MLNKd5a9a247d8d94a6abe2159ecd153eb1e" hidden="1">#REF!</definedName>
    <definedName name="MLNKd60f92bab68c4087bb693e7adfc318ae" hidden="1">#REF!</definedName>
    <definedName name="MLNKd6345eea8edd438a86063a19e38525c2" hidden="1">#REF!</definedName>
    <definedName name="MLNKd6757d4fd35f4b5f9c157e11b9be9592" hidden="1">#REF!</definedName>
    <definedName name="MLNKd7638984428141099e5ebdc5433ad1cb" hidden="1">#REF!</definedName>
    <definedName name="MLNKd7dd50d502ff4917b8cef972de06f4b7" hidden="1">#REF!</definedName>
    <definedName name="MLNKd9209ddc786e4182a7f4d866f6bfae70" hidden="1">#REF!</definedName>
    <definedName name="MLNKd94fb142363a4045967b7d07a80abf6e" hidden="1">#REF!</definedName>
    <definedName name="MLNKd96dc4db62c14ffda9b013a931c13d82" hidden="1">#REF!</definedName>
    <definedName name="MLNKda2d915548204ed49edbbfc1645eb5ba" hidden="1">#REF!</definedName>
    <definedName name="MLNKda58f8a2145646239179163c0299793b" hidden="1">#REF!</definedName>
    <definedName name="MLNKda62fae5d3634009bb36d3b099154e68" hidden="1">#REF!</definedName>
    <definedName name="MLNKda715c062c524ca593a6e79787c07cda" hidden="1">#REF!</definedName>
    <definedName name="MLNKda9714ded189452b8d36646278847408" hidden="1">#REF!</definedName>
    <definedName name="MLNKda9ae8c008cd46b0a30a432bd98e2a92" hidden="1">#REF!</definedName>
    <definedName name="MLNKdac0a3da1f474bb49bbfe2e104e1a456" hidden="1">#REF!</definedName>
    <definedName name="MLNKdb0b61caa08b42499f7a520d9d9512d5" hidden="1">#REF!</definedName>
    <definedName name="MLNKdbffc65f47524dd8a6970ab5516c54b8" hidden="1">#REF!</definedName>
    <definedName name="MLNKdc3bd7f720274d3985a7ad930d0aec81" hidden="1">#REF!</definedName>
    <definedName name="MLNKdc540b1653014c88a67ce3e63b233581" hidden="1">#REF!</definedName>
    <definedName name="MLNKdd784700188c43aaac0e4bd2d6d21af3" hidden="1">#REF!</definedName>
    <definedName name="MLNKde028b07903e49a1b07f84b69b0242c3" hidden="1">#REF!</definedName>
    <definedName name="MLNKdf04489994304a3f97d281f9fa73f034" hidden="1">#REF!</definedName>
    <definedName name="MLNKdf5caf4e0e6a4d17831719e6acee4572" hidden="1">#REF!</definedName>
    <definedName name="MLNKdf7b39d34667409c95462c25978584ad" hidden="1">#REF!</definedName>
    <definedName name="MLNKe0a3e82ecea64e02b4d71c2ec52b4a5f" hidden="1">#REF!</definedName>
    <definedName name="MLNKe101f801665548a08e039d3183cc252f" hidden="1">#REF!</definedName>
    <definedName name="MLNKe15d8bfb7c78473ba833a0b8fb531e7a" hidden="1">#REF!</definedName>
    <definedName name="MLNKe20944887eb84e1ba227fdb7c8b68ec5" hidden="1">#REF!</definedName>
    <definedName name="MLNKe367e4256edd4c78ac89b8b89adf6305" hidden="1">#REF!</definedName>
    <definedName name="MLNKe3801a78f88f4bb0af36985252ace683" hidden="1">#REF!</definedName>
    <definedName name="MLNKe38279966f754476be6f361af519f88f" hidden="1">#REF!</definedName>
    <definedName name="MLNKe38b0304c6e14fcdbd573ee8ff096b71" hidden="1">#REF!</definedName>
    <definedName name="MLNKe3de2b25ed2a4fcdb532085f4626be8b" hidden="1">#REF!</definedName>
    <definedName name="MLNKe4957daaf9eb4a1ea6e0ae5b9284ba9a" hidden="1">#REF!</definedName>
    <definedName name="MLNKe49bbe102cbe481c83b982dc5eb99c75" hidden="1">#REF!</definedName>
    <definedName name="MLNKe4c078a0196a49de8d50e8ae6bdcc558" hidden="1">#REF!</definedName>
    <definedName name="MLNKe4df9b0ee93f49bfa3cebb2385be6721" hidden="1">#REF!</definedName>
    <definedName name="MLNKe5b4a1fc432d4c12b49fd9d7aff55457" hidden="1">#REF!</definedName>
    <definedName name="MLNKe681e8ce59ea4ec4a572ebe2141df7d0" hidden="1">#REF!</definedName>
    <definedName name="MLNKe68bc2eae14144b7a1fc43fe2ebfaa65" hidden="1">#REF!</definedName>
    <definedName name="MLNKe6e54db7691a4821a439522821796f8e" hidden="1">#REF!</definedName>
    <definedName name="MLNKe768a3fd5af143beaff39adac7b4fb2e" hidden="1">#REF!</definedName>
    <definedName name="MLNKe7823e83a54944c8a76e160e6a946ff6" hidden="1">#REF!</definedName>
    <definedName name="MLNKe8312b1ac7544f699a6e51353d45ca4d" hidden="1">#REF!</definedName>
    <definedName name="MLNKe96f548d2c5442b8b620df06fb00ea72" hidden="1">#REF!</definedName>
    <definedName name="MLNKea0bd8df58fa47aa8a8cffb2990cbed8" hidden="1">#REF!</definedName>
    <definedName name="MLNKeb1d5e4a4a414d659e3b9fd0d27cd1f0" hidden="1">#REF!</definedName>
    <definedName name="MLNKeb2c235dfd4d445d813aaee85b1c01ea" hidden="1">#REF!</definedName>
    <definedName name="MLNKebd76e8c5e1047d99182ae05fa70403c" hidden="1">#REF!</definedName>
    <definedName name="MLNKec5ae76f6d63450a92cbb4402d7e67aa" hidden="1">#REF!</definedName>
    <definedName name="MLNKec780d6aadd844acab6521c80f8d46dc" hidden="1">#REF!</definedName>
    <definedName name="MLNKed4c712987ed4a26914aacabb3cb5a07" hidden="1">#REF!</definedName>
    <definedName name="MLNKeddc187a60694639a530d9f81932b352" hidden="1">#REF!</definedName>
    <definedName name="MLNKee18904b977444c4a81c4150ab7003f3" hidden="1">#REF!</definedName>
    <definedName name="MLNKee67bd5619e1462d88447b08abd8c0ef" hidden="1">#REF!</definedName>
    <definedName name="MLNKeeb339a109374f9d80115674cfecbde9" hidden="1">#REF!</definedName>
    <definedName name="MLNKef55fa396e3d42d4b6a5646d3529262b" hidden="1">#REF!</definedName>
    <definedName name="MLNKef8a5f8c83064d99b57e8eb88e47942c" hidden="1">#REF!</definedName>
    <definedName name="MLNKf05c855193ca4186968bd3b28a68a3f9" hidden="1">#REF!</definedName>
    <definedName name="MLNKf09745d38e954715b3719bd40068ebcd" hidden="1">#REF!</definedName>
    <definedName name="MLNKf25d690c0c9040969651078a0fd34468" hidden="1">#REF!</definedName>
    <definedName name="MLNKf3d83f5b96e941b0932a1f43f6d6991a" hidden="1">#REF!</definedName>
    <definedName name="MLNKf5156a0cee3344af9231fa8b11e9484f" hidden="1">#REF!</definedName>
    <definedName name="MLNKf5ac4fb13bcd468c9dba17c408fb6571" hidden="1">#REF!</definedName>
    <definedName name="MLNKf5c641a89179411482ca8ffb35fdbcd0" hidden="1">#REF!</definedName>
    <definedName name="MLNKf60a89fa14a944ffa81a4b2b2c5a6a65" hidden="1">#REF!</definedName>
    <definedName name="MLNKf69d90895223406595354e1a016a0b55" hidden="1">#REF!</definedName>
    <definedName name="MLNKf6ff47807254415683e2e72ea28f73a6" hidden="1">#REF!</definedName>
    <definedName name="MLNKf7b01b58e55d4d98b18ea36659e07768" hidden="1">#REF!</definedName>
    <definedName name="MLNKf7c6dc0b1f7b4cd79e8e5ea6ab59a1e8" hidden="1">#REF!</definedName>
    <definedName name="MLNKf7dc7c8e02d0429f82eea42d7c131cac" hidden="1">#REF!</definedName>
    <definedName name="MLNKfa0e88ca68f94eb68067d515b17f6739" hidden="1">#REF!</definedName>
    <definedName name="MLNKfa791a191b41434c8e46cb15e1c7aa7c" hidden="1">#REF!</definedName>
    <definedName name="MLNKfaee2e53933a492e98ec8109d03578fe" hidden="1">#REF!</definedName>
    <definedName name="MLNKfbd20e26625a4a6d95d1d5f87a5c06be" hidden="1">#REF!</definedName>
    <definedName name="MLNKfc1eb932feeb44998c31bb3c1c820e41" hidden="1">#REF!</definedName>
    <definedName name="MLNKfc3d4045ac6546bbb96fb436de2a6736" hidden="1">#REF!</definedName>
    <definedName name="MLNKfc73d232647645828ea4844e98b41c9f" hidden="1">#REF!</definedName>
    <definedName name="MLNKfc85833d86264a5abe1e9d21c923318a" hidden="1">#REF!</definedName>
    <definedName name="MLNKfce6e9edb9824a87af81b209f9c5283c" hidden="1">#REF!</definedName>
    <definedName name="MLNKfe57550892dd4400bc1fa56bb0c2bdde" hidden="1">#REF!</definedName>
    <definedName name="MLNKffcae4d64e6644c190307811b03f3c98" hidden="1">#REF!</definedName>
    <definedName name="mlw" hidden="1">{#N/A,#N/A,FALSE,"Pharm";#N/A,#N/A,FALSE,"WWCM"}</definedName>
    <definedName name="MMMMMMM" hidden="1">#REF!</definedName>
    <definedName name="mw" hidden="1">{#N/A,#N/A,FALSE,"Pharm";#N/A,#N/A,FALSE,"WWCM"}</definedName>
    <definedName name="new" hidden="1">{#N/A,#N/A,FALSE,"Pharm";#N/A,#N/A,FALSE,"WWCM"}</definedName>
    <definedName name="newdata_03" hidden="1">#REF!</definedName>
    <definedName name="newnewnew" hidden="1">{#N/A,#N/A,FALSE,"Pharm";#N/A,#N/A,FALSE,"WWCM"}</definedName>
    <definedName name="NMicrosite" hidden="1">#REF!</definedName>
    <definedName name="NNNNNNNN" hidden="1">#REF!</definedName>
    <definedName name="NO" hidden="1">{"'Sheet1'!$A$1:$J$121"}</definedName>
    <definedName name="NotesSpellRange">#REF!,#REF!</definedName>
    <definedName name="NotesSpellRange_2">#REF!,#REF!</definedName>
    <definedName name="NotesSpellRange_3">#REF!,#REF!</definedName>
    <definedName name="nouv" hidden="1">{#N/A,#N/A,FALSE,"Pharm";#N/A,#N/A,FALSE,"WWCM"}</definedName>
    <definedName name="OK" hidden="1">{#N/A,#N/A,FALSE,"REPORT"}</definedName>
    <definedName name="old_1" hidden="1">#REF!</definedName>
    <definedName name="ooo" hidden="1">{#N/A,#N/A,FALSE,"REPORT"}</definedName>
    <definedName name="oooo" hidden="1">#REF!</definedName>
    <definedName name="other33" hidden="1">{#N/A,#N/A,FALSE,"Pharm";#N/A,#N/A,FALSE,"WWCM"}</definedName>
    <definedName name="othermar" hidden="1">{#N/A,#N/A,FALSE,"Pharm";#N/A,#N/A,FALSE,"WWCM"}</definedName>
    <definedName name="Pal_Workbook_GUID" hidden="1">"ZNKQLAX5J3K18YY4TKR1FKU4"</definedName>
    <definedName name="PartASpellRange">#REF!</definedName>
    <definedName name="Peerless" hidden="1">#REF!</definedName>
    <definedName name="Peerless_Oil" hidden="1">#REF!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harma" hidden="1">{#N/A,#N/A,FALSE,"Sales Graph";#N/A,#N/A,FALSE,"PSBM";#N/A,#N/A,FALSE,"BUC Graph";#N/A,#N/A,FALSE,"P&amp;L - YTD"}</definedName>
    <definedName name="pl" hidden="1">{#N/A,#N/A,FALSE,"REPORT"}</definedName>
    <definedName name="PLCepi" hidden="1">{#N/A,#N/A,FALSE,"REPORT"}</definedName>
    <definedName name="plp" hidden="1">#REF!</definedName>
    <definedName name="PLProcef" hidden="1">{#N/A,#N/A,FALSE,"REPORT"}</definedName>
    <definedName name="PLTaxol" hidden="1">{#N/A,#N/A,FALSE,"REPORT"}</definedName>
    <definedName name="Pnl" hidden="1">{#N/A,#N/A,FALSE,"Pharm";#N/A,#N/A,FALSE,"WWCM"}</definedName>
    <definedName name="PopCache_GL_INTERFACE_REFERENCE7" hidden="1">#REF!</definedName>
    <definedName name="port29" hidden="1">{#N/A,#N/A,FALSE,"Pharm";#N/A,#N/A,FALSE,"WWCM"}</definedName>
    <definedName name="pp" hidden="1">#REF!</definedName>
    <definedName name="_xlnm.Print_Area" localSheetId="0">'LUMA - Annex A'!$A$1:$V$360</definedName>
    <definedName name="Procef" hidden="1">{#N/A,#N/A,FALSE,"Pharm";#N/A,#N/A,FALSE,"WWCM"}</definedName>
    <definedName name="prod" hidden="1">{#N/A,#N/A,FALSE,"Pharm";#N/A,#N/A,FALSE,"WWCM"}</definedName>
    <definedName name="Prolinks" hidden="1">#REF!</definedName>
    <definedName name="prolinks_01a0c545244d4f229c69e2c67ee9ea9d" hidden="1">#REF!</definedName>
    <definedName name="prolinks_0596fd2adbfc47d9ac3dcd5e1105a21e" hidden="1">#REF!</definedName>
    <definedName name="prolinks_05b6403fe6544606bca0a8a09800be0e" hidden="1">#REF!</definedName>
    <definedName name="prolinks_07079316794a4c46b6138c660d6cab03" hidden="1">#REF!</definedName>
    <definedName name="prolinks_084ed1bfada6443a8affa63e32e51247" hidden="1">#REF!</definedName>
    <definedName name="prolinks_0bd622004eaf4b0aa10ea0454f7737d3" hidden="1">#REF!</definedName>
    <definedName name="prolinks_0c39044a3d254a02b33af0ca7ef1260d" hidden="1">#REF!</definedName>
    <definedName name="prolinks_153e906add294d409d3bee7cebfbd3aa" hidden="1">#REF!</definedName>
    <definedName name="prolinks_16c801b6d5414c808dc66f9650a35a32" hidden="1">#REF!</definedName>
    <definedName name="prolinks_1894464ecd844143a98140f3ac4ef19e" hidden="1">#REF!</definedName>
    <definedName name="prolinks_1a1180f1f3e641ed9c22276f0fe7150f" hidden="1">#REF!</definedName>
    <definedName name="prolinks_1b10443825df43a5bbcde18ad7b18113" hidden="1">#REF!</definedName>
    <definedName name="prolinks_1e840767a25b4ad08fa3dc104c1c19c4" hidden="1">#REF!</definedName>
    <definedName name="prolinks_2315b8bd8bcc4444a08b48b2c77053ca" hidden="1">#REF!</definedName>
    <definedName name="prolinks_251191970339467cab486c77ead21660" hidden="1">#REF!</definedName>
    <definedName name="prolinks_269280657b0c40669ef2af3dbb710223" hidden="1">#REF!</definedName>
    <definedName name="prolinks_297e01ee305549e7a2a9f942c5c52474" hidden="1">#REF!</definedName>
    <definedName name="prolinks_29e19fe27bcc451e950ff0f11bd9a54e" hidden="1">#REF!</definedName>
    <definedName name="prolinks_29ee4a881da745cca1da125d14abce08" hidden="1">#REF!</definedName>
    <definedName name="prolinks_2a30da71db3b42c88741a51b9cb339dd" hidden="1">#REF!</definedName>
    <definedName name="prolinks_2c4caad7f5944f7798d2a625ad989183" hidden="1">#REF!</definedName>
    <definedName name="prolinks_2ce22f1b67544a8b99e88db841a1f1ec" hidden="1">#REF!</definedName>
    <definedName name="prolinks_2f1d7117ff404629bc717793b05a2956" hidden="1">#REF!</definedName>
    <definedName name="prolinks_302f9d26fad04e1bab3f36cdb2618eab" hidden="1">#REF!</definedName>
    <definedName name="prolinks_311d0528edd74c82b9d45d06c98a92cb" hidden="1">#REF!</definedName>
    <definedName name="prolinks_31415462c3fd417db9b0ec9e6d00abdc" hidden="1">#REF!</definedName>
    <definedName name="prolinks_3150f41485d1418491e3fbaa2d4f74cb" hidden="1">#REF!</definedName>
    <definedName name="prolinks_3822661531d4453c834d7ea10d816693" hidden="1">#REF!</definedName>
    <definedName name="prolinks_3913934609ab4afebbafc48782261e35" hidden="1">#REF!</definedName>
    <definedName name="prolinks_396d4479c5554944954a234f1f19a13a" hidden="1">#REF!</definedName>
    <definedName name="prolinks_398ce964af0b4cf6b43d8a3c029305a7" hidden="1">#REF!</definedName>
    <definedName name="prolinks_3cc09d21fe9e4072801fa9d96b3f00cc" hidden="1">#REF!</definedName>
    <definedName name="prolinks_3d28d008ebba40b5a64fd754838e4b8e" hidden="1">#REF!</definedName>
    <definedName name="prolinks_3e29fd8b9e3e4e2e8770f54e37e423dd" hidden="1">#REF!</definedName>
    <definedName name="prolinks_3efcb4254c274b7fb425f1162b75e951" hidden="1">#REF!</definedName>
    <definedName name="prolinks_437bb4220c8e4ebeb6b3d9271afb1aab" hidden="1">#REF!</definedName>
    <definedName name="prolinks_442ddd5473734c6f96b29c85c157aab0" hidden="1">#REF!</definedName>
    <definedName name="prolinks_45dc3460c3f54620838861f7ff097bd7" hidden="1">#REF!</definedName>
    <definedName name="prolinks_47159d94af764027946a892d6281337a" hidden="1">#REF!</definedName>
    <definedName name="prolinks_499ddfb95f9c4e21983d5b4f16720ed8" hidden="1">#REF!</definedName>
    <definedName name="prolinks_4ac541fb65aa4cffa7845318f2487856" hidden="1">#REF!</definedName>
    <definedName name="prolinks_4b76ce19b1764f58a7de0c7badc1a4cc" hidden="1">#REF!</definedName>
    <definedName name="prolinks_4c4ab9c9295844449e6ef6a37eaf4d74" hidden="1">#REF!</definedName>
    <definedName name="prolinks_4f12b91b18f74a1dbe303ad750e877fd" hidden="1">#REF!</definedName>
    <definedName name="prolinks_53c7c8aaf9f04cffbaa87348d9df0245" hidden="1">#REF!</definedName>
    <definedName name="prolinks_57fc0241e78544168405d3c45c0e84d1" hidden="1">#REF!</definedName>
    <definedName name="prolinks_5a55b5157df94ea2b702089c4379a8bd" hidden="1">#REF!</definedName>
    <definedName name="prolinks_62db8ffd9b594b17859bc36f2fe3c672" hidden="1">#REF!</definedName>
    <definedName name="prolinks_63a9bdf02b6c452a9a4c91b0f583bba1" hidden="1">#REF!</definedName>
    <definedName name="prolinks_6536fc9dc9114ad2aab73e674b297019" hidden="1">#REF!</definedName>
    <definedName name="prolinks_6aef5f4cf91d4dbea7b10dfab4dd0b69" hidden="1">#REF!</definedName>
    <definedName name="prolinks_6c9f4dd2b1254dac81169534c956b14a" hidden="1">#REF!</definedName>
    <definedName name="prolinks_6ce43db491284e169954079042de7780" hidden="1">#REF!</definedName>
    <definedName name="prolinks_6e10ebbf83b94914b959794854db3bec" hidden="1">#REF!</definedName>
    <definedName name="prolinks_6e9fd860277a4bc699b9c43d2d7be378" hidden="1">#REF!</definedName>
    <definedName name="prolinks_6fd65cba148d4852a159055e43b7364d" hidden="1">#REF!</definedName>
    <definedName name="prolinks_71091622e8f842c496418537f6f8232b" hidden="1">#REF!</definedName>
    <definedName name="prolinks_729ba1e1244044298e893fa24d15ef5b" hidden="1">#REF!</definedName>
    <definedName name="prolinks_73bdf07f47594a918de2df613892ac5f" hidden="1">#REF!</definedName>
    <definedName name="prolinks_76701a5f97af43c3a899f97fbb841c7d" hidden="1">#REF!</definedName>
    <definedName name="prolinks_783281649d824e239f361bda3d777126" hidden="1">#REF!</definedName>
    <definedName name="prolinks_7854b8c2bb6e4275a477329e39458a84" hidden="1">#REF!</definedName>
    <definedName name="prolinks_7ab99053e479431b82ff19df79fe72c8" hidden="1">#REF!</definedName>
    <definedName name="prolinks_7aff1d9dc2c244b8b8495d792eee85de" hidden="1">#REF!</definedName>
    <definedName name="prolinks_7bdcd4efcc1f4fb588dacf81c60bb005" hidden="1">#REF!</definedName>
    <definedName name="prolinks_7d02ebcac34d4e67951b8f51de0a0fe6" hidden="1">#REF!</definedName>
    <definedName name="prolinks_7f58e1b33f1f46cfb9c8bb1c52fe1be0" hidden="1">#REF!</definedName>
    <definedName name="prolinks_813adc2f79724bdda86d936689968484" hidden="1">#REF!</definedName>
    <definedName name="prolinks_81e6479f400441e4a47828e6bcebd1d6" hidden="1">#REF!</definedName>
    <definedName name="prolinks_838aa2644ebb4821875ecbaaa89b884d" hidden="1">#REF!</definedName>
    <definedName name="prolinks_8b07f12b2e8c4eff9e7641d70f4852c9" hidden="1">#REF!</definedName>
    <definedName name="prolinks_8b5ec9efcc3d4ade9099d1de311e88fd" hidden="1">#REF!</definedName>
    <definedName name="prolinks_8e2caed5fcc143818106df72e5202b72" hidden="1">#REF!</definedName>
    <definedName name="prolinks_8e7fffd3287a4277aded18e39b6364bc" hidden="1">#REF!</definedName>
    <definedName name="prolinks_8ed704e218f241be962cd235e57746a1" hidden="1">#REF!</definedName>
    <definedName name="prolinks_8edb616f62c448769e6639f38b6623c5" hidden="1">#REF!</definedName>
    <definedName name="prolinks_8fb6aa628096493aabd317fa95569d10" hidden="1">#REF!</definedName>
    <definedName name="prolinks_8ff61c0212a14f2ab5f3a95ad9c19813" hidden="1">#REF!</definedName>
    <definedName name="prolinks_93235e12b9674060bdd2757692f80852" hidden="1">#REF!</definedName>
    <definedName name="prolinks_94e19c79a940426783b5581f61e1fc8a" hidden="1">#REF!</definedName>
    <definedName name="prolinks_952645b3039845d2bba9e6243317b4c6" hidden="1">#REF!</definedName>
    <definedName name="prolinks_95468763cb394a05ab7bb2e9f10ff0c0" hidden="1">#REF!</definedName>
    <definedName name="prolinks_9927d4e49dd649d590d0169962d2c31b" hidden="1">#REF!</definedName>
    <definedName name="prolinks_9be1b1ff9810477f88a14f4e08ee760f" hidden="1">#REF!</definedName>
    <definedName name="prolinks_9e92dd59b4af44f5b619e1d76b560cef" hidden="1">#REF!</definedName>
    <definedName name="prolinks_9fa1969c91154da0bf75e3de018cf480" hidden="1">#REF!</definedName>
    <definedName name="prolinks_9fe2e41412f344698615a70872c9340c" hidden="1">#REF!</definedName>
    <definedName name="prolinks_a07d81485e6c41f8a48303a8a55020a1" hidden="1">#REF!</definedName>
    <definedName name="prolinks_a0cb65b6c50f4f40901be287c9b5ced5" hidden="1">#REF!</definedName>
    <definedName name="prolinks_a0d7e602572549bd95216e66df19e635" hidden="1">#REF!</definedName>
    <definedName name="prolinks_a5acd4bbba1d4f59b792722ad0897584" hidden="1">#REF!</definedName>
    <definedName name="prolinks_a67c6718e4024c6e907eb6573ff16d20" hidden="1">#REF!</definedName>
    <definedName name="prolinks_a890d3110cae4f1eba92cde4ee8cbc46" hidden="1">#REF!</definedName>
    <definedName name="prolinks_a8e0483ab7734ea4a53606e3c66ba69c" hidden="1">#REF!</definedName>
    <definedName name="prolinks_aa9b7b4e372945c3abb86628166704bf" hidden="1">#REF!</definedName>
    <definedName name="prolinks_ab00ba90adad435da536d9b7b2aaf1b5" hidden="1">#REF!</definedName>
    <definedName name="prolinks_abe8fc64082f417da5eb6a55edaaa7a7" hidden="1">#REF!</definedName>
    <definedName name="prolinks_adaa05af54964bbf9e438c75e7b19832" hidden="1">#REF!</definedName>
    <definedName name="prolinks_addc13bdf90544acacc3cf09f2049ca4" hidden="1">#REF!</definedName>
    <definedName name="prolinks_b13de5ea0d624a40936df80ffe256b44" hidden="1">#REF!</definedName>
    <definedName name="prolinks_b3aa849a2e6c48c48bc8ead0ea0fd810" hidden="1">#REF!</definedName>
    <definedName name="prolinks_b727e5aeabca4ef3abe343f5f98fd62b" hidden="1">#REF!</definedName>
    <definedName name="prolinks_b74fefe7a841427b8812ae235a114981" hidden="1">#REF!</definedName>
    <definedName name="prolinks_b7f1b6a836c44835a590f39240171991" hidden="1">#REF!</definedName>
    <definedName name="prolinks_b8b2f6fecae24f829baebfa74dcdbf9f" hidden="1">#REF!</definedName>
    <definedName name="prolinks_b98361ec1ed04934b23a5a2770c7f995" hidden="1">#REF!</definedName>
    <definedName name="prolinks_b9df031d4d0d4ab29962fd550a1fe868" hidden="1">#REF!</definedName>
    <definedName name="prolinks_ba188ca90a3c4d24bd1c540383fa706c" hidden="1">#REF!</definedName>
    <definedName name="prolinks_bada7301b0d44b99962d1ff009334a68" hidden="1">#REF!</definedName>
    <definedName name="prolinks_bb4f498021a9414eab3c25dedff7544c" hidden="1">#REF!</definedName>
    <definedName name="prolinks_bff2e1febd8541b9b9d69d0a07400b66" hidden="1">#REF!</definedName>
    <definedName name="prolinks_c015d9bc61214160bc4b5a2dbc3f6f45" hidden="1">#REF!</definedName>
    <definedName name="prolinks_c3eda7a1057741118d468193231e1360" hidden="1">#REF!</definedName>
    <definedName name="prolinks_c4d5e33cbbf245a79094e9b81891dd1f" hidden="1">#REF!</definedName>
    <definedName name="prolinks_c4ddd55390664dc0bc933f5d67c8074b" hidden="1">#REF!</definedName>
    <definedName name="prolinks_c6a26505b29b4489b91597649353821a" hidden="1">#REF!</definedName>
    <definedName name="prolinks_c755bd23d4484c1db18de2fe7dd2abc9" hidden="1">#REF!</definedName>
    <definedName name="prolinks_c844d24617204ed9a6dabdc891c08b9e" hidden="1">#REF!</definedName>
    <definedName name="prolinks_c9c5afd1fc704b7f9390c56c44a096c0" hidden="1">#REF!</definedName>
    <definedName name="prolinks_cad4a14647874b23af7128335a610f24" hidden="1">#REF!</definedName>
    <definedName name="prolinks_cd49ffc9bb7d414b8afe97beac6d90f3" hidden="1">#REF!</definedName>
    <definedName name="prolinks_cd89e02986ba4685aa15520996838f2e" hidden="1">#REF!</definedName>
    <definedName name="prolinks_cee058f8dfee4e839cb7b72760e497b4" hidden="1">#REF!</definedName>
    <definedName name="prolinks_d00d5ff52b3244949647792dd5b29ca2" hidden="1">#REF!</definedName>
    <definedName name="prolinks_d2e2c06e5d3d44269a0d0ea732be255f" hidden="1">#REF!</definedName>
    <definedName name="prolinks_d390b891c44b4ab0904a17accc0afdb2" hidden="1">#REF!</definedName>
    <definedName name="prolinks_db2c5223fe504007a340dffad7e9ed3b" hidden="1">#REF!</definedName>
    <definedName name="prolinks_db7147ba65744086bbd2a21e694e947a" hidden="1">#REF!</definedName>
    <definedName name="prolinks_dc2940f3a5bc46ed887a485ff901feec" hidden="1">#REF!</definedName>
    <definedName name="prolinks_e185529d7f034b55812ad248179a5881" hidden="1">#REF!</definedName>
    <definedName name="prolinks_e1ff643da2a849058518187a76d3a803" hidden="1">#REF!</definedName>
    <definedName name="prolinks_e764c635a7704212822e099ce2db4433" hidden="1">#REF!</definedName>
    <definedName name="prolinks_e8c20c59dfa246bdad0a7cb4f14076d8" hidden="1">#REF!</definedName>
    <definedName name="prolinks_e913e66ba78a4b3d9920a66b0675d870" hidden="1">#REF!</definedName>
    <definedName name="prolinks_eaffce5b7d644fc6b54758c18332c670" hidden="1">#REF!</definedName>
    <definedName name="prolinks_edb6bc70250c4ceeac251242e3382fac" hidden="1">#REF!</definedName>
    <definedName name="prolinks_f3044257c4514b20aea865c2c5f817c2" hidden="1">#REF!</definedName>
    <definedName name="prolinks_f6d3bd2ad3554b1d8db15db9dd703f4b" hidden="1">#REF!</definedName>
    <definedName name="prolinks_f70dfef8b9b34dc7addcd6d5473a0d08" hidden="1">#REF!</definedName>
    <definedName name="prolinks_f71062a11e7b40c4b957e58b4dd34d90" hidden="1">#REF!</definedName>
    <definedName name="prolinks_f8e19b003fb243f6988fce57fb584f95" hidden="1">#REF!</definedName>
    <definedName name="prolinks_f9cf7614e4114edab33672654fe96027" hidden="1">#REF!</definedName>
    <definedName name="prolinks_fae53b540a064601ba73d34ad6aac807" hidden="1">#REF!</definedName>
    <definedName name="prolinks_ff92d145439e490c83d6f0393fbd7f74" hidden="1">#REF!</definedName>
    <definedName name="prolinks_ffa0b2ad3c6f448690ca8f789618251f" hidden="1">#REF!</definedName>
    <definedName name="PRSISCEMPremiums">#REF!</definedName>
    <definedName name="qaz" hidden="1">{#N/A,#N/A,FALSE,"Pharm";#N/A,#N/A,FALSE,"WWCM"}</definedName>
    <definedName name="qertweyu" hidden="1">{#N/A,#N/A,FALSE,"REPORT"}</definedName>
    <definedName name="qetryywt" hidden="1">{#N/A,#N/A,FALSE,"REPORT"}</definedName>
    <definedName name="qqq" hidden="1">{#N/A,#N/A,FALSE,"Pharm";#N/A,#N/A,FALSE,"WWCM"}</definedName>
    <definedName name="qqwtweryey" hidden="1">{#N/A,#N/A,FALSE,"REPORT"}</definedName>
    <definedName name="qw" hidden="1">{#N/A,#N/A,FALSE,"REPORT"}</definedName>
    <definedName name="qwertqry" hidden="1">{#N/A,#N/A,FALSE,"REPORT"}</definedName>
    <definedName name="qwetqryetytu" hidden="1">{#N/A,#N/A,FALSE,"Pharm";#N/A,#N/A,FALSE,"WWCM"}</definedName>
    <definedName name="RangeC8">#REF!</definedName>
    <definedName name="reggie" hidden="1">{#N/A,#N/A,FALSE,"Pharm";#N/A,#N/A,FALSE,"WWCM"}</definedName>
    <definedName name="ResidentEngineer">#REF!</definedName>
    <definedName name="Resp">#REF!</definedName>
    <definedName name="resp." hidden="1">{#N/A,#N/A,FALSE,"Pharm";#N/A,#N/A,FALSE,"WWCM"}</definedName>
    <definedName name="RespD">#REF!</definedName>
    <definedName name="Rev">#REF!</definedName>
    <definedName name="rf2e" hidden="1">{#N/A,#N/A,FALSE,"Pharm";#N/A,#N/A,FALSE,"WWCM"}</definedName>
    <definedName name="RIBBON_OBJECT_POINTER">2281658025184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n">#REF!</definedName>
    <definedName name="rr" hidden="1">#REF!</definedName>
    <definedName name="rrrrr" hidden="1">{#N/A,#N/A,FALSE,"Pharm";#N/A,#N/A,FALSE,"WWCM"}</definedName>
    <definedName name="rrrrrrrrrrrr" hidden="1">#REF!</definedName>
    <definedName name="rwert" hidden="1">{#N/A,#N/A,FALSE,"Pharm";#N/A,#N/A,FALSE,"WWCM"}</definedName>
    <definedName name="s">#REF!</definedName>
    <definedName name="sally" hidden="1">{#N/A,#N/A,FALSE,"Pharm";#N/A,#N/A,FALSE,"WWCM"}</definedName>
    <definedName name="sdafgs" hidden="1">{#N/A,#N/A,FALSE,"Pharm";#N/A,#N/A,FALSE,"WWCM"}</definedName>
    <definedName name="sdfh" hidden="1">{#N/A,#N/A,FALSE,"Pharm";#N/A,#N/A,FALSE,"WWCM"}</definedName>
    <definedName name="sdgagf" hidden="1">{#N/A,#N/A,FALSE,"Pharm";#N/A,#N/A,FALSE,"WWCM"}</definedName>
    <definedName name="sdsadasd" hidden="1">{#N/A,#N/A,FALSE,"Pharm";#N/A,#N/A,FALSE,"WWCM"}</definedName>
    <definedName name="sdsd" hidden="1">{#N/A,#N/A,FALSE,"REPORT"}</definedName>
    <definedName name="sencount" hidden="1">1</definedName>
    <definedName name="sf" hidden="1">{#N/A,#N/A,FALSE,"Sales Graph";#N/A,#N/A,FALSE,"BUC Graph";#N/A,#N/A,FALSE,"P&amp;L - YTD"}</definedName>
    <definedName name="sfdirect" hidden="1">{#N/A,#N/A,FALSE,"REPORT"}</definedName>
    <definedName name="Site_Inspectors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D" hidden="1">{#N/A,#N/A,FALSE,"REPORT"}</definedName>
    <definedName name="sss" hidden="1">{#N/A,#N/A,FALSE,"Pharm";#N/A,#N/A,FALSE,"WWCM"}</definedName>
    <definedName name="Staril" hidden="1">{#N/A,#N/A,FALSE,"REPORT"}</definedName>
    <definedName name="StratPlanAP" hidden="1">{#N/A,#N/A,FALSE,"Pharm";#N/A,#N/A,FALSE,"WWCM"}</definedName>
    <definedName name="Stuf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ub">#REF!</definedName>
    <definedName name="Subd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xol" hidden="1">{#N/A,#N/A,FALSE,"Pharm";#N/A,#N/A,FALSE,"WWCM"}</definedName>
    <definedName name="Tem" hidden="1">{#N/A,#N/A,FALSE,"Pharm";#N/A,#N/A,FALSE,"WWCM"}</definedName>
    <definedName name="TEMPREFERENCE" hidden="1">#REF!</definedName>
    <definedName name="TempReference2" hidden="1">#REF!</definedName>
    <definedName name="Tempreference3" hidden="1">#REF!</definedName>
    <definedName name="TempReference4" hidden="1">#REF!</definedName>
    <definedName name="TempReference5" hidden="1">#REF!</definedName>
    <definedName name="TempReference6" hidden="1">#REF!</definedName>
    <definedName name="TempReference7" hidden="1">#REF!</definedName>
    <definedName name="TempReference8" hidden="1">#REF!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t" hidden="1">{#N/A,#N/A,FALSE,"Pharm";#N/A,#N/A,FALSE,"WWCM"}</definedName>
    <definedName name="teste" hidden="1">{#N/A,#N/A,FALSE,"Pharm";#N/A,#N/A,FALSE,"WWCM"}</definedName>
    <definedName name="three" hidden="1">{"midlpg1",#N/A,FALSE,"MIDEAST LPG";"midlpg2",#N/A,FALSE,"MIDEAST LPG"}</definedName>
    <definedName name="thththt" hidden="1">#REF!</definedName>
    <definedName name="time" hidden="1">{"japcurrent1",#N/A,FALSE,"JAPAN PRODUCTS";"japcurrent2",#N/A,FALSE,"JAPAN PRODUCTS"}</definedName>
    <definedName name="titles">#REF!,#REF!,#REF!,#REF!,#REF!,#REF!</definedName>
    <definedName name="titles_2">#REF!,#REF!,#REF!,#REF!,#REF!,#REF!</definedName>
    <definedName name="titles_3">#REF!,#REF!,#REF!,#REF!,#REF!,#REF!</definedName>
    <definedName name="trans" hidden="1">#REF!</definedName>
    <definedName name="TRef10" hidden="1">#REF!</definedName>
    <definedName name="Tref11" hidden="1">#REF!</definedName>
    <definedName name="TRef12" hidden="1">#REF!</definedName>
    <definedName name="Tref13" hidden="1">#REF!</definedName>
    <definedName name="TRef14" hidden="1">#REF!</definedName>
    <definedName name="TREF15" hidden="1">#REF!</definedName>
    <definedName name="TREF16" hidden="1">#REF!</definedName>
    <definedName name="TREF17" hidden="1">#REF!</definedName>
    <definedName name="TREF18" hidden="1">#REF!</definedName>
    <definedName name="Tref9" hidden="1">#REF!</definedName>
    <definedName name="tryeuyit" hidden="1">{#N/A,#N/A,FALSE,"Pharm";#N/A,#N/A,FALSE,"WWCM"}</definedName>
    <definedName name="tt" hidden="1">#REF!</definedName>
    <definedName name="tttttr" hidden="1">#REF!</definedName>
    <definedName name="TTTTTTTTTT" hidden="1">#REF!</definedName>
    <definedName name="ttttttttttt" hidden="1">#REF!</definedName>
    <definedName name="two" hidden="1">{"japlpg1",#N/A,FALSE,"JAPAN LPG ";"japllpg2",#N/A,FALSE,"JAPAN LPG "}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>#REF!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tyutytyi" hidden="1">{#N/A,#N/A,FALSE,"Pharm";#N/A,#N/A,FALSE,"WWCM"}</definedName>
    <definedName name="tyyufkjkhjd" hidden="1">{#N/A,#N/A,FALSE,"Pharm";#N/A,#N/A,FALSE,"WWCM"}</definedName>
    <definedName name="U" hidden="1">#REF!</definedName>
    <definedName name="ukuku" hidden="1">#REF!</definedName>
    <definedName name="uncompletednonpermanent">#REF!</definedName>
    <definedName name="uncompletedpermanent">#REF!</definedName>
    <definedName name="uncompletenonpermanent">#REF!</definedName>
    <definedName name="uncompletepermanent">#REF!</definedName>
    <definedName name="Unit" hidden="1">{#N/A,#N/A,FALSE,"Pharm";#N/A,#N/A,FALSE,"WWCM"}</definedName>
    <definedName name="uu" hidden="1">#REF!</definedName>
    <definedName name="v" hidden="1">#REF!</definedName>
    <definedName name="Validation_List">OFFSET(#REF!,,,COUNTIF(#REF!,"?*"))</definedName>
    <definedName name="ValidationErrors">#REF!</definedName>
    <definedName name="ValidationErrors_2">#REF!</definedName>
    <definedName name="ValidationErrors_CW">#REF!</definedName>
    <definedName name="Volume">#REF!</definedName>
    <definedName name="VVVVVVVV" hidden="1">#REF!</definedName>
    <definedName name="w" hidden="1">#REF!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e" hidden="1">{#N/A,#N/A,FALSE,"Pharm";#N/A,#N/A,FALSE,"WWCM"}</definedName>
    <definedName name="wed" hidden="1">#REF!</definedName>
    <definedName name="werrr" hidden="1">{#N/A,#N/A,FALSE,"Pharm";#N/A,#N/A,FALSE,"WWCM"}</definedName>
    <definedName name="Work_Order_Request_Id">#REF!</definedName>
    <definedName name="working" hidden="1">{#N/A,#N/A,FALSE,"REPORT"}</definedName>
    <definedName name="wrn.111111" hidden="1">{#N/A,#N/A,FALSE,"Pharm";#N/A,#N/A,FALSE,"WWCM"}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9999" hidden="1">{#N/A,#N/A,FALSE,"REPORT"}</definedName>
    <definedName name="wrn.aaa" hidden="1">{#N/A,#N/A,FALSE,"Pharm";#N/A,#N/A,FALSE,"WWCM"}</definedName>
    <definedName name="wrn.aaaaaaa" hidden="1">{#N/A,#N/A,FALSE,"Pharm";#N/A,#N/A,FALSE,"WWCM"}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hidden="1">{#N/A,#N/A,FALSE,"CNS";#N/A,#N/A,FALSE,"Serz";#N/A,#N/A,FALSE,"Ace"}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rude." hidden="1">{"current1",#N/A,FALSE,"CRUDE";"current2",#N/A,FALSE,"CRUDE";"CONSTANT",#N/A,FALSE,"CRUDE"}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etail._.Balance._.Sheet." hidden="1">{#N/A,#N/A,FALSE,"Detail"}</definedName>
    <definedName name="wrn.Detail_Projection." hidden="1">{#N/A,#N/A,FALSE,"Detail YTD"}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natgastab." hidden="1">{"natgas1",#N/A,FALSE,"u.s. Natural Gas";"natgas2",#N/A,FALSE,"u.s. Natural Gas"}</definedName>
    <definedName name="wrn.Oncology." hidden="1">{#N/A,#N/A,FALSE,"Onco";#N/A,#N/A,FALSE,"Taxol";#N/A,#N/A,FALSE,"UFT";#N/A,#N/A,FALSE,"Carb"}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hidden="1">{#N/A,#N/A,FALSE,"1";#N/A,#N/A,FALSE,"2";#N/A,#N/A,FALSE,"16 - 17";#N/A,#N/A,FALSE,"18 - 19";#N/A,#N/A,FALSE,"26";#N/A,#N/A,FALSE,"27";#N/A,#N/A,FALSE,"28"}</definedName>
    <definedName name="wrn.prin2._.all." hidden="1">{#N/A,#N/A,FALSE,"Pharm";#N/A,#N/A,FALSE,"WWCM"}</definedName>
    <definedName name="wrn.prin3" hidden="1">{#N/A,#N/A,FALSE,"Pharm";#N/A,#N/A,FALSE,"WWCM"}</definedName>
    <definedName name="wrn.print" hidden="1">{#N/A,#N/A,FALSE,"Pharm";#N/A,#N/A,FALSE,"WWCM"}</definedName>
    <definedName name="wrn.PRINT._.ALL." hidden="1">{#N/A,#N/A,FALSE,"Pharm";#N/A,#N/A,FALSE,"WWCM"}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all1." hidden="1">{#N/A,#N/A,FALSE,"Pharm";#N/A,#N/A,FALSE,"WWCM"}</definedName>
    <definedName name="wrn.print2" hidden="1">{#N/A,#N/A,FALSE,"Pharm";#N/A,#N/A,FALSE,"WWCM"}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r" hidden="1">{#N/A,#N/A,FALSE,"Pharm";#N/A,#N/A,FALSE,"WWCM"}</definedName>
    <definedName name="wrn.savings." hidden="1">{#N/A,#N/A,FALSE,"FY97P1";#N/A,#N/A,FALSE,"FY97Z312";#N/A,#N/A,FALSE,"FY97LRBC";#N/A,#N/A,FALSE,"FY97O";#N/A,#N/A,FALSE,"FY97DAM"}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hidden="1">{"singcurrent1",#N/A,FALSE,"SING MARG";"SINGCURRENT2",#N/A,FALSE,"SING MARG";"SINGCONSTANT",#N/A,FALSE,"SING MARG"}</definedName>
    <definedName name="wrn.Stmlks." hidden="1">{#N/A,#N/A,TRUE,"Sheet1";#N/A,#N/A,TRUE,"Sheet2 (2)"}</definedName>
    <definedName name="wrn.tableeurlpg." hidden="1">{"eurlpg1",#N/A,FALSE,"europe LPG";"eurlpg2",#N/A,FALSE,"europe LPG"}</definedName>
    <definedName name="wrn.tablejap." hidden="1">{"japcurrent1",#N/A,FALSE,"JAPAN PRODUCTS";"japcurrent2",#N/A,FALSE,"JAPAN PRODUCTS"}</definedName>
    <definedName name="wrn.tablejaplpg." hidden="1">{"japlpg1",#N/A,FALSE,"JAPAN LPG ";"japllpg2",#N/A,FALSE,"JAPAN LPG "}</definedName>
    <definedName name="wrn.tablemeastlpg." hidden="1">{"midlpg1",#N/A,FALSE,"MIDEAST LPG";"midlpg2",#N/A,FALSE,"MIDEAST LPG"}</definedName>
    <definedName name="wrn.TABLEMED." hidden="1">{"medcurrent1",#N/A,FALSE,"MED MARGINS";"medcurrent2",#N/A,FALSE,"MED MARGINS";"medconstant",#N/A,FALSE,"MED MARGINS"}</definedName>
    <definedName name="wrn.tablemideast." hidden="1">{"midcurrent1",#N/A,FALSE,"ARAB GULF PRODUCTS";"midcurrent2",#N/A,FALSE,"ARAB GULF PRODUCTS"}</definedName>
    <definedName name="wrn.tablengl." hidden="1">{"ngl1",#N/A,FALSE,"u.s. NGL";"ngl2",#N/A,FALSE,"u.s. NGL"}</definedName>
    <definedName name="wrn.TABLENWE." hidden="1">{"nwecurrent1",#N/A,FALSE,"NWE MARGINS";"nwecurrent2",#N/A,FALSE,"NWE MARGINS";"nweconstant",#N/A,FALSE,"NWE MARGINS"}</definedName>
    <definedName name="wrn.tableprod." hidden="1">{"current1",#N/A,FALSE,"US PRODUCTS";"current2",#N/A,FALSE,"US PRODUCTS";"constant",#N/A,FALSE,"US PRODUCTS"}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n.Transmission." hidden="1">{#N/A,#N/A,FALSE,"Trans"}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a.prod" hidden="1">{#N/A,#N/A,FALSE,"1";#N/A,#N/A,FALSE,"2";#N/A,#N/A,FALSE,"16 - 17";#N/A,#N/A,FALSE,"18 - 19";#N/A,#N/A,FALSE,"26";#N/A,#N/A,FALSE,"27";#N/A,#N/A,FALSE,"28"}</definedName>
    <definedName name="WRR" hidden="1">{#N/A,#N/A,FALSE,"Pharm";#N/A,#N/A,FALSE,"WWCM"}</definedName>
    <definedName name="wrrrrr" hidden="1">{#N/A,#N/A,FALSE,"REPORT"}</definedName>
    <definedName name="wv" hidden="1">{#N/A,#N/A,FALSE,"Pharm";#N/A,#N/A,FALSE,"WWCM"}</definedName>
    <definedName name="ww" hidden="1">{#N/A,#N/A,FALSE,"Pharm";#N/A,#N/A,FALSE,"WWCM"}</definedName>
    <definedName name="wwwwwwwwwww" hidden="1">#REF!</definedName>
    <definedName name="wx" hidden="1">{#N/A,#N/A,FALSE,"Pharm";#N/A,#N/A,FALSE,"WWCM"}</definedName>
    <definedName name="x" hidden="1">{#N/A,#N/A,FALSE,"REPORT"}</definedName>
    <definedName name="xcv" hidden="1">{#N/A,#N/A,FALSE,"Pharm";#N/A,#N/A,FALSE,"WWCM"}</definedName>
    <definedName name="XDO_?CAPEX_ITD?">#REF!</definedName>
    <definedName name="XDO_?CER_YTD?">#REF!</definedName>
    <definedName name="XDO_?CURR_MONTH_EXPENDITURE?">#REF!</definedName>
    <definedName name="XDO_?FUND_SRC_1_CLASSIFICATION?">#REF!</definedName>
    <definedName name="XDO_?FUND_SRC_1_PER_CLASSIFICATION?">#REF!</definedName>
    <definedName name="XDO_?INCEPTION_TO_DATE?">#REF!</definedName>
    <definedName name="XDO_?LTIP_CLASSIFICATION?">#REF!</definedName>
    <definedName name="XDO_?OPEX_ITD?">#REF!</definedName>
    <definedName name="XDO_?P_PERIOD?">#REF!</definedName>
    <definedName name="XDO_?PROJ_DESC?">#REF!</definedName>
    <definedName name="XDO_?PROJECT_NUMBER?">#REF!</definedName>
    <definedName name="XDO_?PROJECT_PROGRAM_CLASSIFICATION?">#REF!</definedName>
    <definedName name="XDO_?PROJECT_TYPE?">#REF!</definedName>
    <definedName name="XDO_?YTD_PROJECT_TOTAL?">#REF!</definedName>
    <definedName name="XDO_GROUP_?G_MAIN?">#REF!</definedName>
    <definedName name="XReCopy8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py1" hidden="1">TextRefCopy1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8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4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Paste1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4" hidden="1">#REF!</definedName>
    <definedName name="XRefPaste41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9Row" hidden="1">#REF!</definedName>
    <definedName name="xx" hidden="1">{#N/A,#N/A,FALSE,"REPORT"}</definedName>
    <definedName name="XXX" hidden="1">{#N/A,#N/A,FALSE,"Other";#N/A,#N/A,FALSE,"Ace";#N/A,#N/A,FALSE,"Derm"}</definedName>
    <definedName name="xxxxx" hidden="1">{#N/A,#N/A,FALSE,"Pharm";#N/A,#N/A,FALSE,"WWCM"}</definedName>
    <definedName name="Y" hidden="1">#REF!</definedName>
    <definedName name="yjyjy" hidden="1">#REF!</definedName>
    <definedName name="yy" hidden="1">#REF!</definedName>
    <definedName name="yyy" hidden="1">{#N/A,#N/A,FALSE,"Other";#N/A,#N/A,FALSE,"Ace";#N/A,#N/A,FALSE,"Derm"}</definedName>
    <definedName name="YYYYYYYY" hidden="1">#REF!</definedName>
    <definedName name="Z_418DF6FE_13EF_11D2_8C37_00A0C92A9A63_.wvu.Rows" hidden="1">#REF!,#REF!,#REF!,#REF!,#REF!,#REF!,#REF!</definedName>
    <definedName name="zhu" hidden="1">{#N/A,#N/A,FALSE,"REPORT"}</definedName>
    <definedName name="zhutr" hidden="1">{#N/A,#N/A,FALSE,"REPORT"}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hidden="1">{#N/A,#N/A,FALSE,"REPORT"}</definedName>
    <definedName name="zzee" hidden="1">{#N/A,#N/A,FALSE,"Pharm";#N/A,#N/A,FALSE,"WWCM"}</definedName>
    <definedName name="zzzzz" hidden="1">{#N/A,#N/A,FALSE,"REPORT"}</definedName>
    <definedName name="고" hidden="1">{#N/A,#N/A,FALSE,"REPORT"}</definedName>
    <definedName name="ㄶㅇ노ㅗㄶ호" hidden="1">{#N/A,#N/A,FALSE,"REPORT"}</definedName>
    <definedName name="미애" hidden="1">{#N/A,#N/A,FALSE,"REPORT"}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9" i="4" l="1"/>
  <c r="G339" i="4"/>
  <c r="H338" i="4"/>
  <c r="G338" i="4"/>
  <c r="H337" i="4"/>
  <c r="G337" i="4"/>
  <c r="H336" i="4"/>
  <c r="G336" i="4"/>
  <c r="H335" i="4"/>
  <c r="G335" i="4"/>
  <c r="H334" i="4"/>
  <c r="G334" i="4"/>
  <c r="H333" i="4"/>
  <c r="G333" i="4"/>
  <c r="H332" i="4"/>
  <c r="G332" i="4"/>
  <c r="H331" i="4"/>
  <c r="G331" i="4"/>
  <c r="H330" i="4"/>
  <c r="G330" i="4"/>
  <c r="H329" i="4"/>
  <c r="G329" i="4"/>
  <c r="H328" i="4"/>
  <c r="G328" i="4"/>
  <c r="H327" i="4"/>
  <c r="G327" i="4"/>
  <c r="H326" i="4"/>
  <c r="G326" i="4"/>
  <c r="H325" i="4"/>
  <c r="G325" i="4"/>
  <c r="H324" i="4"/>
  <c r="G324" i="4"/>
  <c r="H323" i="4"/>
  <c r="G323" i="4"/>
  <c r="H322" i="4"/>
  <c r="G322" i="4"/>
  <c r="H321" i="4"/>
  <c r="G321" i="4"/>
  <c r="H320" i="4"/>
  <c r="G320" i="4"/>
  <c r="H319" i="4"/>
  <c r="G319" i="4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95" i="4"/>
  <c r="G95" i="4"/>
  <c r="H94" i="4"/>
  <c r="G94" i="4"/>
  <c r="H93" i="4"/>
  <c r="G93" i="4"/>
  <c r="H92" i="4"/>
  <c r="G92" i="4"/>
  <c r="H91" i="4"/>
  <c r="G91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11" i="4"/>
  <c r="G11" i="4"/>
  <c r="H10" i="4"/>
  <c r="G10" i="4"/>
</calcChain>
</file>

<file path=xl/sharedStrings.xml><?xml version="1.0" encoding="utf-8"?>
<sst xmlns="http://schemas.openxmlformats.org/spreadsheetml/2006/main" count="3001" uniqueCount="837">
  <si>
    <t>Control Center &amp; Buildings</t>
  </si>
  <si>
    <t>FF</t>
  </si>
  <si>
    <t>Federally Funded</t>
  </si>
  <si>
    <t>Initiation</t>
  </si>
  <si>
    <t>NEPR-MI-2024-0001</t>
  </si>
  <si>
    <t>Customer Experience</t>
  </si>
  <si>
    <t>NFF</t>
  </si>
  <si>
    <t>Non-Federally Funded</t>
  </si>
  <si>
    <t>Plan</t>
  </si>
  <si>
    <t>PREB Approved Investments as of:</t>
  </si>
  <si>
    <t>Distribution</t>
  </si>
  <si>
    <t>Design</t>
  </si>
  <si>
    <t>Enabling</t>
  </si>
  <si>
    <t>Execution</t>
  </si>
  <si>
    <t>Substations</t>
  </si>
  <si>
    <t>Close Out</t>
  </si>
  <si>
    <t>Support Services</t>
  </si>
  <si>
    <t>Funding</t>
  </si>
  <si>
    <t>PREB's Approval Date</t>
  </si>
  <si>
    <t>Project Phase</t>
  </si>
  <si>
    <t>Transmission</t>
  </si>
  <si>
    <t>Unique ID (FAASt No. or Project ID)</t>
  </si>
  <si>
    <t>Project Title</t>
  </si>
  <si>
    <t>Portfolio*</t>
  </si>
  <si>
    <t>Improvement Program</t>
  </si>
  <si>
    <t>Source**</t>
  </si>
  <si>
    <r>
      <t>Estimated Cost ($M)</t>
    </r>
    <r>
      <rPr>
        <b/>
        <vertAlign val="superscript"/>
        <sz val="9"/>
        <color theme="0"/>
        <rFont val="Arial"/>
        <family val="2"/>
      </rPr>
      <t>1</t>
    </r>
  </si>
  <si>
    <r>
      <t>Cost ($M)</t>
    </r>
    <r>
      <rPr>
        <b/>
        <vertAlign val="superscript"/>
        <sz val="9"/>
        <color theme="0"/>
        <rFont val="Arial"/>
        <family val="2"/>
      </rPr>
      <t>2</t>
    </r>
  </si>
  <si>
    <t>Date</t>
  </si>
  <si>
    <t>Phase***</t>
  </si>
  <si>
    <r>
      <t>Starting Date</t>
    </r>
    <r>
      <rPr>
        <b/>
        <vertAlign val="superscript"/>
        <sz val="9"/>
        <color theme="0"/>
        <rFont val="Arial"/>
        <family val="2"/>
      </rPr>
      <t>3</t>
    </r>
  </si>
  <si>
    <t>PBCS4.01</t>
  </si>
  <si>
    <t>Wheeling</t>
  </si>
  <si>
    <t>Retail Wheeling</t>
  </si>
  <si>
    <t>NFC</t>
  </si>
  <si>
    <t>N/A</t>
  </si>
  <si>
    <t xml:space="preserve">Facilities Development &amp; Implementation </t>
  </si>
  <si>
    <t>Pending Obligation</t>
  </si>
  <si>
    <t>PBIT1.551925</t>
  </si>
  <si>
    <t>FAASt [SCADA Remote Access and RTU Replacements Group 1] (Telecommunication)</t>
  </si>
  <si>
    <t>No</t>
  </si>
  <si>
    <t>PBIT1.551926</t>
  </si>
  <si>
    <t>FAASt [SCADA Remote Access and RTU Replacements Group 2] (Telecommunication)</t>
  </si>
  <si>
    <t xml:space="preserve"> Program Cost Included in PBIT1.551925 </t>
  </si>
  <si>
    <t>PBIT1.551963</t>
  </si>
  <si>
    <t>FAASt [Transport Network] (Telecommunication)</t>
  </si>
  <si>
    <t>PBIT1.662238</t>
  </si>
  <si>
    <t>FAASt [Microwave Point-to-Point Backbone] (Telecommunications)</t>
  </si>
  <si>
    <t>PBIT1.673292</t>
  </si>
  <si>
    <t>FAASt Telecom Infrastructure - Cerro Puntas (Telecommunication)</t>
  </si>
  <si>
    <t>PBIT1.678800</t>
  </si>
  <si>
    <t>FAASt [Telecom Infrastructure – Group B] (Telecommunication)</t>
  </si>
  <si>
    <t>PBIT1.746545</t>
  </si>
  <si>
    <t>FAASt [Primary Control Center / Secondary Data Center &amp; Control Room] (Telecommunication)</t>
  </si>
  <si>
    <t>PBOP7.723883</t>
  </si>
  <si>
    <t>FAASt [Region 1 -San Juan Group A] (Vegetation)</t>
  </si>
  <si>
    <t>Vegetation Management and Capital Clearing Implementation</t>
  </si>
  <si>
    <t>PBOP7.727522</t>
  </si>
  <si>
    <t>FAASt [Region 3 Bayamon TL - 115kV] (Vegetation)</t>
  </si>
  <si>
    <t xml:space="preserve"> Program Cost Included in PBOP7.723883 </t>
  </si>
  <si>
    <t>PBOP7.727529</t>
  </si>
  <si>
    <t>FAASt [Region 6 Ponce TL - 115kV] (Vegetation)</t>
  </si>
  <si>
    <t>PBOP7.727531</t>
  </si>
  <si>
    <t>FAASt [Region 6 -Ponce Group A] High Density (Vegetation)</t>
  </si>
  <si>
    <t>PBOP7.727572</t>
  </si>
  <si>
    <t>FAASt [Region 3 -Bayamon Group A] High Density (Vegetation)</t>
  </si>
  <si>
    <t>PBOP7.727606</t>
  </si>
  <si>
    <t>FAASt [Region 4 Caguas TL - 115kV] (Vegetation)</t>
  </si>
  <si>
    <t>PBOP7.727608</t>
  </si>
  <si>
    <t>FAASt [Region 1 San Juan TL - 115kV] (Vegetation)</t>
  </si>
  <si>
    <t>PBOP7.727657</t>
  </si>
  <si>
    <t>FAASt [Region 5 Mayaguez TL - 115kV] (Vegetation)</t>
  </si>
  <si>
    <t>PBOP7.727659</t>
  </si>
  <si>
    <t>FAASt [Region 2 Arecibo TL - 115kV] (Vegetation)</t>
  </si>
  <si>
    <t>PBOP7.727692</t>
  </si>
  <si>
    <t>FAASt [Region 4 -Caguas Group A] High Density (Vegetation)</t>
  </si>
  <si>
    <t>PBOP7.728827</t>
  </si>
  <si>
    <t>FAASt [Region 2 -Arecibo Group A] High Density (Vegetation)</t>
  </si>
  <si>
    <t>PBOP7.728832</t>
  </si>
  <si>
    <t>FAASt [Region 5 -Mayaguez Group A] High Density (Vegetation)</t>
  </si>
  <si>
    <t>PBOP7.741105</t>
  </si>
  <si>
    <t>FAASt [All Regions TL - 230kV] (Vegetation)</t>
  </si>
  <si>
    <t>PBOP7.750063</t>
  </si>
  <si>
    <t>FAASt [Region 6 -Ponce Group A] Low Density (Vegetation)</t>
  </si>
  <si>
    <t>PBOP7.750065</t>
  </si>
  <si>
    <t>FAASt [Region 3 -Bayamon Group A] Low Density (Vegetation)</t>
  </si>
  <si>
    <t>PBOP7.750066</t>
  </si>
  <si>
    <t>FAASt [Region 4 -Caguas Group A] Low Density (Vegetation)</t>
  </si>
  <si>
    <t>PBOP7.750067</t>
  </si>
  <si>
    <t>FAASt [Region 2 -Arecibo Group A] Low Density (Vegetation)</t>
  </si>
  <si>
    <t>PBOP7.750068</t>
  </si>
  <si>
    <t>FAASt [Region 5 -Mayaguez Group A] Low Density (Vegetation)</t>
  </si>
  <si>
    <t>PBUT13.01</t>
  </si>
  <si>
    <t>Transmission Priority Pole Replacements</t>
  </si>
  <si>
    <t>PBUT13.334468</t>
  </si>
  <si>
    <t>FAASt [Transmission Priority Pole Replacements – Line 2200] (Transmission)</t>
  </si>
  <si>
    <t>Transmission Line Rebuild</t>
  </si>
  <si>
    <t xml:space="preserve"> Program Cost Included in PBUT13.681672 </t>
  </si>
  <si>
    <t>PBUT13.550896</t>
  </si>
  <si>
    <t>FAASt [Transmission Priority Pole Replacements – Line 6700] (Transmission)</t>
  </si>
  <si>
    <t>Yes</t>
  </si>
  <si>
    <t>PBUT13.668583</t>
  </si>
  <si>
    <t>FAASt [Transmission Priority Pole Replacements – Line 13300] (Transmission)</t>
  </si>
  <si>
    <t>PBUT13.668592</t>
  </si>
  <si>
    <t>FAASt [Transmission Priority Pole Replacement – Line 9800] (Transmission)</t>
  </si>
  <si>
    <t>PBUT13.681672</t>
  </si>
  <si>
    <t>FAASt Transmission Priority Pole Replacements –38kV Line 2300 (Transmission)</t>
  </si>
  <si>
    <t>PBUT13.708637</t>
  </si>
  <si>
    <t>FAASt [T-Pole Program Line 3700] (Transmission)</t>
  </si>
  <si>
    <t>PBUT13.711670</t>
  </si>
  <si>
    <t>FAASt [T-Pole Program Line 100] (Transmission)</t>
  </si>
  <si>
    <t>PBUT13.711819</t>
  </si>
  <si>
    <t>FAASt [TL 13400 TC-San German Sect-La Parguera Sect] (Transmission)</t>
  </si>
  <si>
    <t>PBUT13.712980</t>
  </si>
  <si>
    <t>FAASt [T-Pole Program Line 3000] (Transmission)</t>
  </si>
  <si>
    <t>PBUT13.750150</t>
  </si>
  <si>
    <t>FAASt [Transmission Priority Pole Replacement Program Line 4800 Santa Isabel TC – Toro Negro 1 HP] (Transmission)</t>
  </si>
  <si>
    <t>PBUT13.750151</t>
  </si>
  <si>
    <t>FAASt [Transmission Priority Pole Replacement Program Line 700 Costa Sur SP – Yauco 2 HP] (Transmission)</t>
  </si>
  <si>
    <t>PBUT13.750168</t>
  </si>
  <si>
    <t>FAASt [ Transmission Priority Pole Replacement Program Line 4800 Santa Isabel TC – Aibonito TO] (Transmission)</t>
  </si>
  <si>
    <t>PBUT13.753782</t>
  </si>
  <si>
    <t>FAASt [Transmission Priority Pole Replacement Program Line 3100 Monacillos TC – Sabana Llana TC] (Transmission)</t>
  </si>
  <si>
    <t>PBUT18.549764</t>
  </si>
  <si>
    <t>FAASt [Physical Security - Group 2] (Substation)</t>
  </si>
  <si>
    <t>Substation</t>
  </si>
  <si>
    <t>PBUT18.550910</t>
  </si>
  <si>
    <t>FAASt [Physical Security - Group 1] (Substation)</t>
  </si>
  <si>
    <t xml:space="preserve"> Program Cost Included in PBUT18.549764 </t>
  </si>
  <si>
    <t>PBUT18.551861</t>
  </si>
  <si>
    <t>FAASt [Physical Security - Group 3] (Substation)</t>
  </si>
  <si>
    <t>PBUT18.660422</t>
  </si>
  <si>
    <t>PBUT22.657300</t>
  </si>
  <si>
    <t>FAASt [ENERGY MANAGEMENT SYSTEM (EMS)] (Telecommunication)</t>
  </si>
  <si>
    <t>Critical Energy Management System Upgrades</t>
  </si>
  <si>
    <t>PBUT30.334323</t>
  </si>
  <si>
    <t>FAASt  Distribution Pole and Conductor Repair - Ponce Group 1 (Distribution)</t>
  </si>
  <si>
    <t>Distribution Pole and Conductor Repair</t>
  </si>
  <si>
    <t>PBUT30.334329</t>
  </si>
  <si>
    <t>FAASt Distribution Pole and Conductor Repair - Ponce Group 2 (Distribution)</t>
  </si>
  <si>
    <t xml:space="preserve"> Program Cost Included in PBUT30.334323 </t>
  </si>
  <si>
    <t>PBUT30.334527</t>
  </si>
  <si>
    <t>FAASt [Distribution Pole and Conductor Repair – Caguas Group 8 (Distribution)</t>
  </si>
  <si>
    <t>PBUT30.542762</t>
  </si>
  <si>
    <t>FAASt Distribution Pole and Conductor Repair – Arecibo Group 2 (Distribution)</t>
  </si>
  <si>
    <t>PBUT30.673771</t>
  </si>
  <si>
    <t>FAASt [Distribution Pole and Conductor Repair - Arecibo Group 1] (Distribution)</t>
  </si>
  <si>
    <t>PBUT30.673772</t>
  </si>
  <si>
    <t>FAASt [Distribution Pole and Conductor Repair - Mayagüez Group 2] (Distribution)</t>
  </si>
  <si>
    <t>PBUT30.673774</t>
  </si>
  <si>
    <t>FAASt [Distribution Pole and Conductor Repair - Mayaguez Group 1] (Distribution)</t>
  </si>
  <si>
    <t>PBUT30.673775</t>
  </si>
  <si>
    <t>FAASt [Distribution Pole and Conductor Repair - Mayaguez Group 3] (Distribution)</t>
  </si>
  <si>
    <t>PBUT30.673795</t>
  </si>
  <si>
    <t>FAASt Distribution Pole and Conductor Repair - Mayaguez Group 4 (Distribution)</t>
  </si>
  <si>
    <t>PBUT30.673818</t>
  </si>
  <si>
    <t>FAASt [Distribution Pole and Conductor Repair - San Juan Group 1] (Distribution)</t>
  </si>
  <si>
    <t>PBUT30.673836</t>
  </si>
  <si>
    <t>FAASt [Distribution Pole and Conductor Repair-Bayamon Group 1] (Distribution)</t>
  </si>
  <si>
    <t>PBUT30.673838</t>
  </si>
  <si>
    <t>FAASt [Distribution Pole and Conductor Repair - San Juan Group 2] (Distribution)</t>
  </si>
  <si>
    <t>PBUT30.673839</t>
  </si>
  <si>
    <t>FAASt [Distribution Pole and Conductor Repair-Bayamon Group 2] (Distribution)</t>
  </si>
  <si>
    <t>PBUT30.673843</t>
  </si>
  <si>
    <t>FAASt [Distribution Pole and Conductor Repair-Bayamon Group 3] (Distribution)</t>
  </si>
  <si>
    <t>PBUT30.673844</t>
  </si>
  <si>
    <t>FAASt [Distribution Pole and Conductor Repair - San Juan Group 3] (Distribution)</t>
  </si>
  <si>
    <t>PBUT30.673847</t>
  </si>
  <si>
    <t>FAASt [Distribution Pole and Conductor Repair-Carolina Group 2] (Distribution)</t>
  </si>
  <si>
    <t>PBUT30.673848</t>
  </si>
  <si>
    <t>FAASt [Distribution Pole and Conductor Repair-Carolina Group 3] (Distribution)</t>
  </si>
  <si>
    <t>PBUT30.674072</t>
  </si>
  <si>
    <t>FAASt [Distribution Pole and Conductor Repair - Caguas Group 1] (Distribution)</t>
  </si>
  <si>
    <t>PBUT30.674083</t>
  </si>
  <si>
    <t>FAASt [Distribution Pole and Conductor Repair - Caguas Group 2] (Distribution)</t>
  </si>
  <si>
    <t>PBUT30.674088</t>
  </si>
  <si>
    <t>FAASt [Distribution Pole and Conductor Repair - Caguas Group 3] (Distribution)</t>
  </si>
  <si>
    <t>PBUT30.674092</t>
  </si>
  <si>
    <t>FAASt [Distribution Pole and Conductor Repair - Caguas Group 5] (Distribution)</t>
  </si>
  <si>
    <t>PBUT30.674096</t>
  </si>
  <si>
    <t>FAASt [Distribution Pole and Conductor Repair - Caguas Group 6] (Distribution)</t>
  </si>
  <si>
    <t>PBUT30.674098</t>
  </si>
  <si>
    <t>FAASt [Distribution Pole and Conductor Repair - Caguas Group 7] (Distribution)</t>
  </si>
  <si>
    <t>PBUT30.678985</t>
  </si>
  <si>
    <t>FAASt [Distribution Pole and Conductor Repair-Bayamon Group 4] (Distribution)</t>
  </si>
  <si>
    <t>PBUT30.678988</t>
  </si>
  <si>
    <t>FAASt [Distribution Pole and Conductor Repair-Bayamon Group 5] (Distribution)</t>
  </si>
  <si>
    <t>PBUT30.679025</t>
  </si>
  <si>
    <t>FAASt [Distribution Pole and Conductor Repair - San Juan Group 4] (Distribution)</t>
  </si>
  <si>
    <t>PBUT30.679026</t>
  </si>
  <si>
    <t>FAASt [Distribution Pole and Conductor Repair - San Juan Group 5] (Distribution)</t>
  </si>
  <si>
    <t>PBUT30.679033</t>
  </si>
  <si>
    <t>FAASt [Distribution Pole and Conductor Repair - Caguas Group 9] (Distribution)</t>
  </si>
  <si>
    <t>PBUT30.679127</t>
  </si>
  <si>
    <t>FAASt [Distribution Pole and Conductor Repair - Arecibo Group 3] (Distribution)</t>
  </si>
  <si>
    <t>PBUT30.679134</t>
  </si>
  <si>
    <t>FAASt [Distribution Pole and Conductor Repair - Caguas Group 10] (Distribution)</t>
  </si>
  <si>
    <t>PBUT30.679149</t>
  </si>
  <si>
    <t>FAASt Distribution Pole and Conductor Repair - Mayagüez Group 5 (Distribution)</t>
  </si>
  <si>
    <t>PBUT30.679153</t>
  </si>
  <si>
    <t>FAASt Distribution Pole and Conductor Repair - Mayagüez Group 6 (Distribution)</t>
  </si>
  <si>
    <t>PBUT30.679457</t>
  </si>
  <si>
    <t>FAASt [Distribution Pole and Conductor Repair - Ponce Group 3] (Distribution)</t>
  </si>
  <si>
    <t>PBUT30.679458</t>
  </si>
  <si>
    <t>FAASt [Distribution Pole and Conductor Repair - Ponce Group 4] (Distribution)</t>
  </si>
  <si>
    <t>PBUT30.682028</t>
  </si>
  <si>
    <t>FAASt [Pole and Conductor Repair - San Juan Group 8] (Distribution)</t>
  </si>
  <si>
    <t>PBUT30.682031</t>
  </si>
  <si>
    <t>FAASt [Distribution Pole and Conductor Repair - San Juan Group 9] (Distribution)</t>
  </si>
  <si>
    <t>PBUT30.682135</t>
  </si>
  <si>
    <t>FAASt [Distribution Pole and Conductor Repair-Bayamon Group 8] (Distribution)</t>
  </si>
  <si>
    <t>PBUT30.682136</t>
  </si>
  <si>
    <t>FAASt [Distribution Pole and Conductor Repair-Bayamon Group 9] (Distribution)</t>
  </si>
  <si>
    <t>PBUT30.682172</t>
  </si>
  <si>
    <t>FAASt [Distribution Pole and Conductor Repair - Arecibo Group 8] (Distribution)</t>
  </si>
  <si>
    <t>PBUT30.682178</t>
  </si>
  <si>
    <t>FAASt [Pole and Conductor Repair - Arecibo Group 7] (Distribution )</t>
  </si>
  <si>
    <t>PBUT30.682180</t>
  </si>
  <si>
    <t>FAASt [Pole and Conductor Repair - Mayagüez Group 10] (Distribution)</t>
  </si>
  <si>
    <t>PBUT30.682210</t>
  </si>
  <si>
    <t>FAASt [Pole and Conductor Repair - Mayagüez Group 9] (Distribution)</t>
  </si>
  <si>
    <t>PBUT30.682228</t>
  </si>
  <si>
    <t>FAASt [Pole and Conductor Repair - Ponce Group 8] (Distribution)</t>
  </si>
  <si>
    <t>PBUT30.682324</t>
  </si>
  <si>
    <t>FAASt [Distribution Pole and Conductor Repair - Caguas Group 13] (Distribution)</t>
  </si>
  <si>
    <t>PBUT30.682373</t>
  </si>
  <si>
    <t>FAASt [Distribution Pole and Conductor Repair - Caguas Group 14] (Distribution)</t>
  </si>
  <si>
    <t>PBUT30.682865</t>
  </si>
  <si>
    <t>FAASt [Distribution Pole and Conductor Repair - San Juan Group 7] (Distribution)</t>
  </si>
  <si>
    <t>PBUT30.682870</t>
  </si>
  <si>
    <t>FAASt [Distribution Pole and Conductor Repair - San Juan Group 6] (Distribution)</t>
  </si>
  <si>
    <t>PBUT30.682882</t>
  </si>
  <si>
    <t>FAASt [Distribution Pole and Conductor Repair - Caguas Group 11] (Distribution)</t>
  </si>
  <si>
    <t>PBUT30.682890</t>
  </si>
  <si>
    <t>FAASt [Distribution Pole and Conductor Repair - Caguas Group 12] (Distribution)</t>
  </si>
  <si>
    <t>PBUT30.682898</t>
  </si>
  <si>
    <t>FAASt [Distribution Pole and Conductor Repair - Bayamón Group 6] (Distribution)</t>
  </si>
  <si>
    <t>PBUT30.682910</t>
  </si>
  <si>
    <t>FAASt [Distribution Pole and Conductor Repair - Bayamón Group 7] (Distribution)</t>
  </si>
  <si>
    <t>PBUT30.685263</t>
  </si>
  <si>
    <t>FAASt Distribution Pole and Conductor Repair - Ponce Group 6 (Distribution)</t>
  </si>
  <si>
    <t>PBUT30.685370</t>
  </si>
  <si>
    <t>FAASt [Pole and Conductor Repair - Mayagüez Group 8] (Distribution)</t>
  </si>
  <si>
    <t>PBUT30.685477</t>
  </si>
  <si>
    <t>FAASt [Pole and Conductor Repair - Arecibo Group 6] (Distribution)</t>
  </si>
  <si>
    <t>PBUT30.685943</t>
  </si>
  <si>
    <t>FAASt Distribution Pole and Conductor Repair Ponce Group 5(Distribution)</t>
  </si>
  <si>
    <t>PBUT30.686453</t>
  </si>
  <si>
    <t>FAASt [Pole and Conductor Repair - Mayagüez Group 7] (Distribution)</t>
  </si>
  <si>
    <t>PBUT30.686471</t>
  </si>
  <si>
    <t xml:space="preserve">FAASt [Pole and Conductor Repair - Arecibo Group 5] (Distribution) </t>
  </si>
  <si>
    <t>PBUT30.686480</t>
  </si>
  <si>
    <t>FAASt [Pole and Conductor Repair - Ponce Group 7] (Distribution)</t>
  </si>
  <si>
    <t>PBUT30.688096</t>
  </si>
  <si>
    <t>FAASt [Distribution Pole and Conductor Repair - Caguas Group 15] (Distribution)</t>
  </si>
  <si>
    <t>PBUT30.688109</t>
  </si>
  <si>
    <t>FAASt [Distribution Pole and Conductor Repair - San Juan Group 11] (Distribution)</t>
  </si>
  <si>
    <t>PBUT30.688198</t>
  </si>
  <si>
    <t>FAASt [Pole and Conductor Repair - Arecibo Group 10] (Distribution)</t>
  </si>
  <si>
    <t>PBUT30.688472</t>
  </si>
  <si>
    <t>FAASt [Pole and Conductor Repair - Mayaguez Group 11] (Distribution)</t>
  </si>
  <si>
    <t>PBUT30.688625</t>
  </si>
  <si>
    <t>FAASt [Pole and Conductor Repair - Ponce Group 10] (Distribution)</t>
  </si>
  <si>
    <t>PBUT30.688627</t>
  </si>
  <si>
    <t>FAASt [Distribution Pole and Conductor Repair - Arecibo Group 9] (Distribution)</t>
  </si>
  <si>
    <t>PBUT30.688629</t>
  </si>
  <si>
    <t>FAASt [Pole and Conductor Repair - Mayagüez Group 13] (Distribution)</t>
  </si>
  <si>
    <t>PBUT30.688630</t>
  </si>
  <si>
    <t>FAASt [Pole and Conductor Repair - Mayagüez Group 12] (Distribution)</t>
  </si>
  <si>
    <t>PBUT30.688774</t>
  </si>
  <si>
    <t>FAASt Distribution Pole and Conductor Repair - Ponce Group 9 (Distribution)</t>
  </si>
  <si>
    <t>PBUT30.689071</t>
  </si>
  <si>
    <t>FAASt [Pole and Conductor Repair - Arecibo Group 11] (Distribution)</t>
  </si>
  <si>
    <t>PBUT30.691246</t>
  </si>
  <si>
    <t>FAASt [Distribution Pole and Conductor Repair - San Juan Group 10] (Distribution)</t>
  </si>
  <si>
    <t>PBUT30.701495</t>
  </si>
  <si>
    <t>FAASt [Pole and Conductor Repair - Mayagüez Group 14] (Distribution)</t>
  </si>
  <si>
    <t>PBUT30.701504</t>
  </si>
  <si>
    <t>FAASt [Pole and Conductor Repair - Arecibo Group 12] (Distribution)</t>
  </si>
  <si>
    <t>PBUT30.701545</t>
  </si>
  <si>
    <t>FAASt [Pole and Conductor Repair - Ponce Group 11] (Distribution)</t>
  </si>
  <si>
    <t>PBUT30.701552</t>
  </si>
  <si>
    <t>FAASt [Pole and Conductor Repair - Ponce Group 12] (Distribution)</t>
  </si>
  <si>
    <t>PBUT30.701555</t>
  </si>
  <si>
    <t>FAASt [Pole and Conductor Repair - Ponce Group 13] (Distribution)</t>
  </si>
  <si>
    <t>PBUT30.701679</t>
  </si>
  <si>
    <t>FAASt [Distribution Pole and Conductor Repair - San Juan Group 12] (Distribution)</t>
  </si>
  <si>
    <t>PBUT30.704750</t>
  </si>
  <si>
    <t>FAASt Distribution Pole and Conductor Repair - Bayamon Group 10 (Distribution)</t>
  </si>
  <si>
    <t>PBUT30.704751</t>
  </si>
  <si>
    <t>FAASt Distribution Pole and Conductor Repair - Bayamon Group 11 (Distribution)</t>
  </si>
  <si>
    <t>PBUT30.704755</t>
  </si>
  <si>
    <t>FAASt [Distribution Pole and Conductor Repair-Bayamon Group 12-13-14] (Distribution)</t>
  </si>
  <si>
    <t>PBUT30.704844</t>
  </si>
  <si>
    <t>FAASt [Distribution Pole and Conductor Repair - Caguas Group 16-17-18-19-20] (Distribution)</t>
  </si>
  <si>
    <t>PBUT30.704916</t>
  </si>
  <si>
    <t>FAASt [Pole and Conductor Repair - Arecibo Group 13-14-15-16] (Distribution)</t>
  </si>
  <si>
    <t>PBUT30.704933</t>
  </si>
  <si>
    <t>FAASt [Distribution Pole and Conductor Repair - San Juan Group 13-14-15-16] (Distribution)</t>
  </si>
  <si>
    <t>PBUT30.705527</t>
  </si>
  <si>
    <t>FAASt [Distribution Pole and Conductor Repair – San Juan 17-18-19-20-21] (Distribution)</t>
  </si>
  <si>
    <t>PBUT30.705584</t>
  </si>
  <si>
    <t>FAASt [Pole and Conductor Repair - Ponce Groups 14 &amp; 15] (Distribution)</t>
  </si>
  <si>
    <t>PBUT30.708579</t>
  </si>
  <si>
    <t>FAASt [Pole and Conductor Repair - Ponce Group 16, 17, 18 &amp; 19] (Distribution)</t>
  </si>
  <si>
    <t>PBUT30.710094</t>
  </si>
  <si>
    <t>FAASt [Pole and Conductor Repair - Bayamon Group 1 - Phase 2] (Distribution)</t>
  </si>
  <si>
    <t>PBUT30.710099</t>
  </si>
  <si>
    <t>FAASt [Pole and Conductor Repair - Arecibo Group 1 - Phase 2] (Distribution)</t>
  </si>
  <si>
    <t>PBUT30.710110</t>
  </si>
  <si>
    <t>FAASt [Distribution Pole and Conductor Repair - Bayamon Group 2 - Phase 2] (Distribution)</t>
  </si>
  <si>
    <t>PBUT30.711856</t>
  </si>
  <si>
    <t>FAASt [Pole and Conductor Repair - Bayamon Group 3 - Phase 2] (Distribution)</t>
  </si>
  <si>
    <t>PBUT30.711888</t>
  </si>
  <si>
    <t>FAASt [Pole and Conductor Repair - Caguas Group 1 - Phase 2] (Distribution)</t>
  </si>
  <si>
    <t>PBUT30.712968</t>
  </si>
  <si>
    <t>FAASt [Pole and Conductor Repair - Arecibo Group 2 - Phase 2] (Distribution)</t>
  </si>
  <si>
    <t>PBUT30.738670</t>
  </si>
  <si>
    <t>FAASt [Pole and Conductor Repair - Ponce Group 1 - Phase 2] (Distribution)</t>
  </si>
  <si>
    <t>PBUT30.738672</t>
  </si>
  <si>
    <t>FAASt [Pole and Conductor Repair - Mayaguez Group 1 - Phase 2] (Distribution)</t>
  </si>
  <si>
    <t>PBUT30.738971</t>
  </si>
  <si>
    <t>FAASt [Pole and Conductor Repair - Caguas Group 2 - Phase 2] (Distribution)</t>
  </si>
  <si>
    <t>PBUT30.742026</t>
  </si>
  <si>
    <t>FAASt [Pole and Conductor Repair - San Juan Group 2 - Phase 2] (Distribution)</t>
  </si>
  <si>
    <t>PBUT30.742070</t>
  </si>
  <si>
    <t>FAASt [Pole and Conductor Repair - San Juan Group 1 - Phase 2] (Distribution)</t>
  </si>
  <si>
    <t>FAASt [Transmission Priority Pole Replacement Program Line 5600 Victoria TC – Añasco TC] (Transmission)</t>
  </si>
  <si>
    <t>FAASt [Transmission Priority Pole Replacement Program Line 2700 Aguadilla Hospital Distrito Sect – Mora TC] (Transmission)</t>
  </si>
  <si>
    <t>PBUT30.750692</t>
  </si>
  <si>
    <t>FAASt [Pole and Conductor Repair - Mayaguez Group 3 - Phase 2] (Distribution)</t>
  </si>
  <si>
    <t>PBUT30.752540</t>
  </si>
  <si>
    <t>FAASt [Pole and Conductor Repair -Mayaguez Group 3 Phase 2] (Distribution)</t>
  </si>
  <si>
    <t>PBUT33.01</t>
  </si>
  <si>
    <t>Line40600 Baymn-Monac(UG Loop)</t>
  </si>
  <si>
    <t>PBUT33.165213</t>
  </si>
  <si>
    <t>FAASt – Line 5400 – Rio Blanco HP to Daguao TC to Punta Lima TO to Vieques 2501 to Culebra 3801 (Transmission)</t>
  </si>
  <si>
    <t>PBUT33.167446</t>
  </si>
  <si>
    <t>FAASt - Line 36100 (115kV) - Dos Bocas HP to Monacillos TC (Transmission)</t>
  </si>
  <si>
    <t>PBUT33.168226</t>
  </si>
  <si>
    <t>FAASt San Juan 115kV Underground Transmission Loop (Transmission)</t>
  </si>
  <si>
    <t>PBUT33.168483</t>
  </si>
  <si>
    <t>FAASt - 115kV Line 36400 - Dos Bocas HP to Ponce TC (Transmission)</t>
  </si>
  <si>
    <t>PBUT33.176913</t>
  </si>
  <si>
    <t xml:space="preserve">FAASt [Palo Seco SP to Catano Sect 38kV Line- 9500] (Transmission) </t>
  </si>
  <si>
    <t>PBUT33.176971</t>
  </si>
  <si>
    <t>FAASt –38kV Line 8200 - San Juan SP to Catano Sect Line (Transmission)</t>
  </si>
  <si>
    <t>PBUT33.180052</t>
  </si>
  <si>
    <t>FAASt Ponce TC to Jobos TC - 38kV 100 &amp; 200 (Transmission)</t>
  </si>
  <si>
    <t>PBUT33.334470</t>
  </si>
  <si>
    <t>FAASt [Line 3100 Monacillos TC to Daguao TC] (Transmission)</t>
  </si>
  <si>
    <t>PBUT33.547251</t>
  </si>
  <si>
    <t>FAASt Line 2400 Dos Bocas HP to America Apparel (Transmission)</t>
  </si>
  <si>
    <t>PBUT33.750729</t>
  </si>
  <si>
    <t>FAASt [Transmission Line 3700 GOAB 3797 to Arroyo Substation 4101] (Transmission)</t>
  </si>
  <si>
    <t>PBUT33.756997</t>
  </si>
  <si>
    <t>FAASt [TL 1900 Caguanas to Lares TO] (Transmission)</t>
  </si>
  <si>
    <t>PBUT33.756999</t>
  </si>
  <si>
    <t>FAASt [TL 1900 Lares TO to San Sebastian] (Transmission)</t>
  </si>
  <si>
    <t>PBUT36.714654</t>
  </si>
  <si>
    <t>FAASt [Advanced Metering Infrastructure (AMI)] (Telecommunications)</t>
  </si>
  <si>
    <t>AMI Implementation Program</t>
  </si>
  <si>
    <t>Microgrid, Phasor Measurement Units (PMU), and Battery Energy Storage Installations and Integration</t>
  </si>
  <si>
    <t xml:space="preserve"> Program Cost Included in PBUT4.688623 </t>
  </si>
  <si>
    <t>PBUT4.745856</t>
  </si>
  <si>
    <t>FAASt [Automation Program Group 14 DAR ARECIBO 8404- FY24] (Distribution)</t>
  </si>
  <si>
    <t>PBUT4.745859</t>
  </si>
  <si>
    <t>FAASt [Automation Program Group 18: DAR – SAN JUAN 2001- FY24] (Distribution)</t>
  </si>
  <si>
    <t>PBUT4.745861</t>
  </si>
  <si>
    <t>FAASt [Automation Program Group 12: DAR – ARECIBO 7402, 7403, 7702 FY24] (Distribution)</t>
  </si>
  <si>
    <t>PBUT4.746309</t>
  </si>
  <si>
    <t>FAASt [Automation Program Group 30- DAR – Bayamon 9203 - FY24] (TL/Distribution)</t>
  </si>
  <si>
    <t>PBUT4.752808</t>
  </si>
  <si>
    <t>FAASt [Automation Program Group 19: Arecibo] (Distribution)</t>
  </si>
  <si>
    <t>PBUT4.752810</t>
  </si>
  <si>
    <t>FAASt [Automation Program Group 20: Caguas] (Distribution)</t>
  </si>
  <si>
    <t>PBUT4.755211</t>
  </si>
  <si>
    <t>FAASt [Automation Program Group 15] (Distribution)</t>
  </si>
  <si>
    <t>PBUT4.757662</t>
  </si>
  <si>
    <t>FAASt [Automation Program Group 21] (Distribution)</t>
  </si>
  <si>
    <t>PBUT4.757687</t>
  </si>
  <si>
    <t>FAASt [Automation Program Group 22] (Distribution)</t>
  </si>
  <si>
    <t>PBUT4.757689</t>
  </si>
  <si>
    <t>FAASt [Automation Program Group 24] (Distribution)</t>
  </si>
  <si>
    <t>PBUT4.757692</t>
  </si>
  <si>
    <t>FAASt [Automation Program Group 26] (Distribution)</t>
  </si>
  <si>
    <t>PBUT4.757694</t>
  </si>
  <si>
    <t>FAASt [Automation Program Group 27] (Distribution)</t>
  </si>
  <si>
    <t>PBUT4.757696</t>
  </si>
  <si>
    <t>FAASt [Automation Program Group 31] (Distribution)</t>
  </si>
  <si>
    <t>PBUT4.757697</t>
  </si>
  <si>
    <t>FAASt [Automation Program Group 32] (Distribution)</t>
  </si>
  <si>
    <t>PBUT4.757698</t>
  </si>
  <si>
    <t>FAASt [Automation Program Group 33] (Distribution)</t>
  </si>
  <si>
    <t>PBUT4.757699</t>
  </si>
  <si>
    <t>FAASt [Automation Program Group 34] (Distribution)</t>
  </si>
  <si>
    <t>PBUT4.757700</t>
  </si>
  <si>
    <t>FAASt [Automation Program Group 35] (Distribution)</t>
  </si>
  <si>
    <t>PBUT4.800286</t>
  </si>
  <si>
    <t>FAASt [Automation Program Group 36] (Distribution)</t>
  </si>
  <si>
    <t>PBUT4.800361</t>
  </si>
  <si>
    <t>FAASt [Automation Program Group 37] (Distribution)</t>
  </si>
  <si>
    <t>PBUT5.542517</t>
  </si>
  <si>
    <t>FAASt [Luquillo Streetlighting] (Distribution)</t>
  </si>
  <si>
    <t>Distribution Streetlighting</t>
  </si>
  <si>
    <t>PBUT5.542687</t>
  </si>
  <si>
    <t>FAASt [Lajas Streetlighting] (Distribution)</t>
  </si>
  <si>
    <t xml:space="preserve"> Program Cost Included in PBUT5.542517 </t>
  </si>
  <si>
    <t>PBUT5.542688</t>
  </si>
  <si>
    <t>FAASt [Aguada Streetlighting] (Distribution)</t>
  </si>
  <si>
    <t>PBUT5.542690</t>
  </si>
  <si>
    <t>FAASt [Maunabo Streetlighting] (Distribution)</t>
  </si>
  <si>
    <t>PBUT5.542756</t>
  </si>
  <si>
    <t>FAASt [Guánica Streetlighting] (Distribution)</t>
  </si>
  <si>
    <t>PBUT5.659623</t>
  </si>
  <si>
    <t>FAASt [Cataño Streetlighting] (Distribution)</t>
  </si>
  <si>
    <t>PBUT5.659625</t>
  </si>
  <si>
    <t>FAASt [Dorado Streetlighting] (Distribution)</t>
  </si>
  <si>
    <t>PBUT5.659715</t>
  </si>
  <si>
    <t>FAASt [Aibonito Streetlighting] (Distribution)</t>
  </si>
  <si>
    <t>PBUT5.659968</t>
  </si>
  <si>
    <t>FAASt [San Germán Streetlighting] (Distribution)</t>
  </si>
  <si>
    <t>PBUT5.660227</t>
  </si>
  <si>
    <t>FAASt [Hatillo Streetlighting] (Distribution)</t>
  </si>
  <si>
    <t>PBUT5.660239</t>
  </si>
  <si>
    <t>FAASt [Villalba Streetlighting] (Distribution)</t>
  </si>
  <si>
    <t>PBUT5.660437</t>
  </si>
  <si>
    <t>FAASt [Manati Streetlighting] (Distribution)</t>
  </si>
  <si>
    <t>PBUT5.671502</t>
  </si>
  <si>
    <t>FAASt [Yabucoa Streetlighting] (Distribution)</t>
  </si>
  <si>
    <t>PBUT5.673504</t>
  </si>
  <si>
    <t>FAASt [Gurabo Streetlighting] (Distribution)</t>
  </si>
  <si>
    <t>PBUT5.678789</t>
  </si>
  <si>
    <t>FAASt [Carolina Streetlighting] (Distribution)</t>
  </si>
  <si>
    <t>PBUT5.678793</t>
  </si>
  <si>
    <t>FAASt [Mayagüez Streetlighting] (Distribution)</t>
  </si>
  <si>
    <t>PBUT5.679039</t>
  </si>
  <si>
    <t>FAASt [Caguas Streetlighting] (Distribution)</t>
  </si>
  <si>
    <t>PBUT5.679780</t>
  </si>
  <si>
    <t>FAASt [Bayamón Streetlighting] (Distribution)</t>
  </si>
  <si>
    <t>PBUT5.690545</t>
  </si>
  <si>
    <t>FAASt [Aguadilla Streetlighting] (Distribution)</t>
  </si>
  <si>
    <t>PBUT5.691702</t>
  </si>
  <si>
    <t>FAASt [Trujillo Alto Streetlighting] (Distribution)</t>
  </si>
  <si>
    <t>PBUT5.698424</t>
  </si>
  <si>
    <t>FAASt [Florida Streetlighting] (Distribution)</t>
  </si>
  <si>
    <t>PBUT5.698439</t>
  </si>
  <si>
    <t>FAASt [Las Marias Streetlighting] (Distribution)</t>
  </si>
  <si>
    <t>PBUT5.698458</t>
  </si>
  <si>
    <t xml:space="preserve">FAASt [Guaynabo Streetlighting] (Distribution) </t>
  </si>
  <si>
    <t>PBUT5.698511</t>
  </si>
  <si>
    <t>FAASt [Culebra Streetlighting] (Distribution)</t>
  </si>
  <si>
    <t>PBUT5.698570</t>
  </si>
  <si>
    <t>FAASt [Corozal Streetlighting] (Distribution)</t>
  </si>
  <si>
    <t>PBUT5.698579</t>
  </si>
  <si>
    <t>FAASt [Orocovis Streetlighting] (Distribution)</t>
  </si>
  <si>
    <t>PBUT5.701472</t>
  </si>
  <si>
    <t>FAASt [Comerio Streetlighting] (Distribution)</t>
  </si>
  <si>
    <t>PBUT5.703535</t>
  </si>
  <si>
    <t>FAASt [Toa Baja Streetlighting] (Distribution)</t>
  </si>
  <si>
    <t>PBUT5.704679</t>
  </si>
  <si>
    <t>FAASt [Coamo Streetlighting] (Distribution)</t>
  </si>
  <si>
    <t>PBUT5.704849</t>
  </si>
  <si>
    <t>FAASt [Naguabo Streetlighting] (Distribution)</t>
  </si>
  <si>
    <t>PBUT5.704868</t>
  </si>
  <si>
    <t>FAASt [Ceiba Streetlighting] (Distribution)</t>
  </si>
  <si>
    <t>PBUT5.704921</t>
  </si>
  <si>
    <t>FAASt [Barranquitas Streetlighting] (Distribution)</t>
  </si>
  <si>
    <t>PBUT5.704927</t>
  </si>
  <si>
    <t>FAASt [Añasco Streetlighting] (Distribution)</t>
  </si>
  <si>
    <t>PBUT5.704938</t>
  </si>
  <si>
    <t>FAASt [Las Piedras Streetlighting] (Distribution)</t>
  </si>
  <si>
    <t>PBUT5.704943</t>
  </si>
  <si>
    <t>FAASt [Naranjito Streetlighting] (Distribution)</t>
  </si>
  <si>
    <t>PBUT5.709631</t>
  </si>
  <si>
    <t>FAASt [Morovis Streetlighting] (Distribution)</t>
  </si>
  <si>
    <t>PBUT5.714641</t>
  </si>
  <si>
    <t>FAASt [Rincón Streetlighting] (Distribution)</t>
  </si>
  <si>
    <t>PBUT5.724600</t>
  </si>
  <si>
    <t>FAASt [Jayuya Streetlighting] (Distribution)</t>
  </si>
  <si>
    <t>PBUT5.724601</t>
  </si>
  <si>
    <t>FAASt [Salinas Streetlighting] (Distribution)</t>
  </si>
  <si>
    <t>PBUT5.724698</t>
  </si>
  <si>
    <t>FAASt [Adjuntas Streetlighting] (Distribution)</t>
  </si>
  <si>
    <t>PBUT5.724703</t>
  </si>
  <si>
    <t>FAASt [Arroyo Streetlighting] (Distribution)</t>
  </si>
  <si>
    <t>PBUT5.724825</t>
  </si>
  <si>
    <t>PBUT5.724938</t>
  </si>
  <si>
    <t>FAASt [Vega Alta Streetlighting] (Distribution)</t>
  </si>
  <si>
    <t>PBUT5.735474</t>
  </si>
  <si>
    <t>PBUT5.738120</t>
  </si>
  <si>
    <t>FAASt [Pole and Conductor Repair-Carolina Group 2- Phase 2] (Distribution)</t>
  </si>
  <si>
    <t>PBUT6.01</t>
  </si>
  <si>
    <t>Distribution Line Rebuild</t>
  </si>
  <si>
    <t>PBUT6.02</t>
  </si>
  <si>
    <t>PBUT6.03</t>
  </si>
  <si>
    <t>PBUT6.04</t>
  </si>
  <si>
    <t>PBUT6.07</t>
  </si>
  <si>
    <t>PBUT6.08</t>
  </si>
  <si>
    <t>PBUT6.165226</t>
  </si>
  <si>
    <t>FAASt [Feeders Vieques &amp; Culebra] (Distribution)</t>
  </si>
  <si>
    <t>PBUT6.334488</t>
  </si>
  <si>
    <t>FAASt [Distribution Pole and Conductor Repair – Caguas Group 4 (Distribution)</t>
  </si>
  <si>
    <t>PBUT6.797148</t>
  </si>
  <si>
    <t>FAASt [Distribution Feeder Rebuild # 8101-03] (Distribution)</t>
  </si>
  <si>
    <t xml:space="preserve"> Program Cost Included in PBUT6.797148</t>
  </si>
  <si>
    <t>PBUT6.798275</t>
  </si>
  <si>
    <t>FAASt [Distribution Feeder Rebuild # 1620-02] (Distribution)</t>
  </si>
  <si>
    <t xml:space="preserve"> Program Cost Included in PBUT6.798275</t>
  </si>
  <si>
    <t>PBUT7.01</t>
  </si>
  <si>
    <t>GuanicaTC H.Vol.Eq.Repl.MinRep</t>
  </si>
  <si>
    <t>Substation Reliability</t>
  </si>
  <si>
    <t>PBUT7.02</t>
  </si>
  <si>
    <t>Monacillo TCBreak&amp;TransforRep</t>
  </si>
  <si>
    <t>PBUT7.03</t>
  </si>
  <si>
    <t>PBUT7.04</t>
  </si>
  <si>
    <t>PBUT7.05</t>
  </si>
  <si>
    <t>PBUT7.06</t>
  </si>
  <si>
    <t>PBUT7.07</t>
  </si>
  <si>
    <t>PBUT7.08</t>
  </si>
  <si>
    <t>L 51100 prot EcoElec to C Sur</t>
  </si>
  <si>
    <t>PBUT7.09</t>
  </si>
  <si>
    <t>Reliability CanovanasTC</t>
  </si>
  <si>
    <t>PBUT7.10</t>
  </si>
  <si>
    <t>Reliability BerwindTC</t>
  </si>
  <si>
    <t>PBUT7.746660</t>
  </si>
  <si>
    <t>FAASt [Minor Protection, Automation, and Control [PAC] Replacement] (Substation)</t>
  </si>
  <si>
    <t xml:space="preserve"> Program Cost Included in PBUT7.746660 </t>
  </si>
  <si>
    <t>PBUT8.165209</t>
  </si>
  <si>
    <t>FAASt - EPC - Culebra Substation 3801 and New Culebra Substation 3802 (Substation)</t>
  </si>
  <si>
    <t>Substation Rebuilds</t>
  </si>
  <si>
    <t>PBUT8.165225</t>
  </si>
  <si>
    <t>FAASt - EPC - Vieques 2501 substation repairs &amp; New Vieques 2502 substation (Substation)</t>
  </si>
  <si>
    <t>PBUT8.165268</t>
  </si>
  <si>
    <t>FAASt Rio Grande Estate Substation CH-2306 (Substation)</t>
  </si>
  <si>
    <t>PBUT8.169058</t>
  </si>
  <si>
    <t>FAASt - Llorens Torres MC 1106 - Equipment Repair &amp; Replacement - (Substations)</t>
  </si>
  <si>
    <t>PBUT8.169266</t>
  </si>
  <si>
    <t>FAASt Centro Medico 1327/1359 Equipment Repair &amp; Replacement (Substation)</t>
  </si>
  <si>
    <t>PBUT8.169276</t>
  </si>
  <si>
    <t>FAASt Substation - Viaducto TC -  MC 1100 - Equipment Repair &amp; Replacement [Substation]</t>
  </si>
  <si>
    <t>PBUT8.169495</t>
  </si>
  <si>
    <t>FAASt  [Substations - Tapia GIS Rebuilt Equipment Repair &amp; Replacement] (Substations)</t>
  </si>
  <si>
    <t>PBUT8.169500</t>
  </si>
  <si>
    <t>FAASt  [Bayamon TC – MC-BKRS-Y1] (Substation)</t>
  </si>
  <si>
    <t>PBUT8.169896</t>
  </si>
  <si>
    <t>FAASt - Costa Sur SP TC – Equipment Repair and Replacement (Substation)</t>
  </si>
  <si>
    <t>PBUT8.174422</t>
  </si>
  <si>
    <t>FAASt - Catano-Rebuild 1801(Substation)</t>
  </si>
  <si>
    <t>PBUT8.178258</t>
  </si>
  <si>
    <t>FAASt - [Taft - MC 1105] (Substations)</t>
  </si>
  <si>
    <t>PBUT8.178503</t>
  </si>
  <si>
    <t>FAASt [Aguirre TC - BKRS] (Substations)</t>
  </si>
  <si>
    <t>PBUT8.178577</t>
  </si>
  <si>
    <t>FAASt [Cachete – MC 1526] (Substations)</t>
  </si>
  <si>
    <t>PBUT8.179558</t>
  </si>
  <si>
    <t>FAASt - Manatí TC - BRKS 230 kV - (Substation)</t>
  </si>
  <si>
    <t>PBUT8.542758</t>
  </si>
  <si>
    <t>FAASt [Minor Repairs -Group B] (Substation)</t>
  </si>
  <si>
    <t>PBUT8.546370</t>
  </si>
  <si>
    <t>FAASt - Substation Minor Repairs Group A (Substation)</t>
  </si>
  <si>
    <t xml:space="preserve"> Program Cost Included in PBUT8.542758 </t>
  </si>
  <si>
    <t>PBUT8.546371</t>
  </si>
  <si>
    <t>FAASt- Substation Minor Repairs  Group C (Substation)</t>
  </si>
  <si>
    <t>PBUT8.547187</t>
  </si>
  <si>
    <t>PBUT8.549715</t>
  </si>
  <si>
    <t>FAASt Substation Minor Repairs - Group D (Substation)</t>
  </si>
  <si>
    <t>PBUT8.549725</t>
  </si>
  <si>
    <t>FAASt [Substation Minor Repairs - Group E] (Substation)</t>
  </si>
  <si>
    <t>PBUT8.550106</t>
  </si>
  <si>
    <t>FAASt [Conquistador CH] (Substation)</t>
  </si>
  <si>
    <t>PBUT8.550950</t>
  </si>
  <si>
    <t>FAASt - EPC - [Monacillo TC] (Substations)</t>
  </si>
  <si>
    <t>PBUT8.551914</t>
  </si>
  <si>
    <t>FAASt [Caparra 1911 &amp; 1924] (Substation)</t>
  </si>
  <si>
    <t>PBUT8.682121</t>
  </si>
  <si>
    <t>FAASt - EPC -Aguirre TC-Phase II (Substation)</t>
  </si>
  <si>
    <t>PBUT8.682328</t>
  </si>
  <si>
    <t>FAASt [Bayamón TC - Rebuild] (Substation)</t>
  </si>
  <si>
    <t>PBUT8.682645</t>
  </si>
  <si>
    <t>FAASt [Maunabo TC] (Substation)</t>
  </si>
  <si>
    <t>PBUT8.682834</t>
  </si>
  <si>
    <t>FAASt [EPC - Costa Sur TC - Phase II &amp; III ] (Substation)</t>
  </si>
  <si>
    <t>PBUT8.684920</t>
  </si>
  <si>
    <t>FAASt Substation High Voltage Replacement_Group 1 (Substation)</t>
  </si>
  <si>
    <t>PBUT8.723002</t>
  </si>
  <si>
    <t>FAASt - EPC - Jobos TC (Substation)</t>
  </si>
  <si>
    <t>PBUT8.723077</t>
  </si>
  <si>
    <t>FAASt - EPC - [Sabana Llana TC] (Substation)</t>
  </si>
  <si>
    <t>PBUT8.723078</t>
  </si>
  <si>
    <t>FAASt - EPC - [San Juan SP TC] (Substation)</t>
  </si>
  <si>
    <t>PBUT8.729286</t>
  </si>
  <si>
    <t>FAASt HV Equipment Replacement Group 2 (Substation)</t>
  </si>
  <si>
    <t>PBUT8.743399</t>
  </si>
  <si>
    <t xml:space="preserve"> Program Cost Included in PUBT37.750503 </t>
  </si>
  <si>
    <t>PUBT37.751655</t>
  </si>
  <si>
    <t>FAASt [Vieques Microgrid] (Transmission)</t>
  </si>
  <si>
    <t>PUBT37.751656</t>
  </si>
  <si>
    <t>FAASt [Culebra Microgrid] (Transmission)</t>
  </si>
  <si>
    <r>
      <rPr>
        <sz val="9"/>
        <color rgb="FF000000"/>
        <rFont val="Arial"/>
        <family val="2"/>
      </rPr>
      <t xml:space="preserve">Note: 
</t>
    </r>
    <r>
      <rPr>
        <vertAlign val="superscript"/>
        <sz val="9"/>
        <color rgb="FF000000"/>
        <rFont val="Arial"/>
        <family val="2"/>
      </rPr>
      <t xml:space="preserve">1 </t>
    </r>
    <r>
      <rPr>
        <sz val="9"/>
        <color rgb="FF000000"/>
        <rFont val="Arial"/>
        <family val="2"/>
      </rPr>
      <t xml:space="preserve">For Non-Federally Funded projects, the “Estimated Cost ($)” column reflects the estimated Total Cost of the Project as part of the Long-Term Investment Plan estimates and for Federally Funded projects, the “Estimated Cost ($)” column reflects the obligated amount approved by FEMA.
</t>
    </r>
    <r>
      <rPr>
        <vertAlign val="superscript"/>
        <sz val="9"/>
        <color rgb="FF000000"/>
        <rFont val="Arial"/>
        <family val="2"/>
      </rPr>
      <t xml:space="preserve">2 </t>
    </r>
    <r>
      <rPr>
        <sz val="9"/>
        <color rgb="FF000000"/>
        <rFont val="Arial"/>
        <family val="2"/>
      </rPr>
      <t xml:space="preserve">The “Cost ($)” column reflects either the estimated cost of the Initial Scope of Work approved by the Energy Bureau for Federally-Funded projects, or, for Non-Federally Funded projects, the funding allocated to the project in the current Fiscal Year Budget approved by the Energy Bureau.
</t>
    </r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 xml:space="preserve">For federally funded projects, completion dates reflect all field activities that must be completed before a project can effectively be closed out and are aligned with the % complete. The energized column does not imply overall project completion. </t>
    </r>
  </si>
  <si>
    <t>PBFM1.01</t>
  </si>
  <si>
    <t>FMS Santurce Parking Rehab</t>
  </si>
  <si>
    <t>OT Telecom Systems &amp; Network</t>
  </si>
  <si>
    <t xml:space="preserve">Pending Obligation </t>
  </si>
  <si>
    <t>PBOP7.956330</t>
  </si>
  <si>
    <t>FAASt [Caguas Region 4 - Feeder 3007-03] (Vegetation)</t>
  </si>
  <si>
    <t xml:space="preserve"> Program Cost Included in PBOP7.956330</t>
  </si>
  <si>
    <t>PBOP7.956331</t>
  </si>
  <si>
    <t>FAASt [Mayaguez Region 5 Feeder 6014-02] (Vegetation)</t>
  </si>
  <si>
    <t xml:space="preserve"> Program Cost Included in PBOP7.956331</t>
  </si>
  <si>
    <t>PBOP7.956332</t>
  </si>
  <si>
    <t>FAASt [San Juan Region 1 - Feeder 2401-01] (Vegetation)</t>
  </si>
  <si>
    <t xml:space="preserve"> Program Cost Included in PBOP7.956332</t>
  </si>
  <si>
    <t>PBOP7.956335</t>
  </si>
  <si>
    <t>FAASt [San Juan Region 1 - Feeder 2301-02] (Vegetation)</t>
  </si>
  <si>
    <t xml:space="preserve"> Program Cost Included in PBOP7.956335</t>
  </si>
  <si>
    <t>PBOP7.956337</t>
  </si>
  <si>
    <t>FAASt [Mayaguez Region 5 Feeder 6012-02] (Vegetation)</t>
  </si>
  <si>
    <t xml:space="preserve"> Program Cost Included in PBOP7.956337</t>
  </si>
  <si>
    <t>PBOP7.956339</t>
  </si>
  <si>
    <t>FAASt [Caguas Region 4 - Feeder 3301-01] (Vegetation)</t>
  </si>
  <si>
    <t xml:space="preserve"> Program Cost Included in PBOP7.956339</t>
  </si>
  <si>
    <t>PBOP7.956340</t>
  </si>
  <si>
    <t>FAASt [Ponce Region 6 Feeder 5602-02] (Vegetation)</t>
  </si>
  <si>
    <t xml:space="preserve"> Program Cost Included in PBOP7.956340</t>
  </si>
  <si>
    <t>PBOP7.956341</t>
  </si>
  <si>
    <t>FAASt [Ponce Region 6 Feeder 5803-02] (Vegetation)</t>
  </si>
  <si>
    <t xml:space="preserve"> Program Cost Included in PBOP7.956341</t>
  </si>
  <si>
    <t>PBOP7.956342</t>
  </si>
  <si>
    <t>FAASt [Arecibo Region 2 Transmission Line 36400 – Ponce TC to Dos Bocas HP] (Vegetation)</t>
  </si>
  <si>
    <t xml:space="preserve"> Program Cost Included in PBOP7.956342</t>
  </si>
  <si>
    <t>PBOP7.956345</t>
  </si>
  <si>
    <t>FAASt [Arecibo Region 2 Transmission Line 2400 – Dos Bocas HP to Coronillas 2] (Vegetation)</t>
  </si>
  <si>
    <t xml:space="preserve"> Program Cost Included in PBOP7.956345</t>
  </si>
  <si>
    <t>PBOP7.956348</t>
  </si>
  <si>
    <t>FAASt [Bayamon Region 3 Transmission Line 10000 – Bayamon Pueblo to Magnolia TO] (Vegetation)</t>
  </si>
  <si>
    <t xml:space="preserve"> Program Cost Included in PBOP7.956348</t>
  </si>
  <si>
    <t>PBOP7.956349</t>
  </si>
  <si>
    <t>FAASt [San Juan Region 1 Transmission Line 36800 – Canovanas TC to Palmer TC] (Vegetation)</t>
  </si>
  <si>
    <t xml:space="preserve"> Program Cost Included in PBOP7.956349</t>
  </si>
  <si>
    <t>PBOP7.956353</t>
  </si>
  <si>
    <t>FAASt [Arecibo Region 2 Transmission Line 36100 – Dos Bocas HP to Barrio Pina] (Vegetation)</t>
  </si>
  <si>
    <t xml:space="preserve"> Program Cost Included in PBOP7.956353</t>
  </si>
  <si>
    <t>PBOP7.956356</t>
  </si>
  <si>
    <t>FAASt [Ponce Region 6 Transmission Line 39000 – Aguas Buenas Substation to Hacienda San Jose] (Vegetation)</t>
  </si>
  <si>
    <t xml:space="preserve"> Program Cost Included in PBOP7.956356</t>
  </si>
  <si>
    <t>PBOP7.956357</t>
  </si>
  <si>
    <t>FAASt [Mayaguez Region 5 Transmission Line 1900 – Dos Bocas HP to San Sebastian TC] (Vegetation)</t>
  </si>
  <si>
    <t xml:space="preserve"> Program Cost Included in PBOP7.956357</t>
  </si>
  <si>
    <t xml:space="preserve">10000-Bayamon Pueblo SECT-Magnolia TO </t>
  </si>
  <si>
    <t>Priority Stabilization Plan</t>
  </si>
  <si>
    <t>PBUT13.02</t>
  </si>
  <si>
    <t>10700-HATO TEJAS SECT-BAYAMON PUEBLO SECT-</t>
  </si>
  <si>
    <t>PBUT13.03</t>
  </si>
  <si>
    <t>16500-FAJARDO TC-DOS MARINAS-</t>
  </si>
  <si>
    <t>PBUT13.04</t>
  </si>
  <si>
    <t>1700-GUANICA TC-YAUCO 2 HP-</t>
  </si>
  <si>
    <t>PBUT13.05</t>
  </si>
  <si>
    <t>2300-Arecibo SECT-Cambalache TC</t>
  </si>
  <si>
    <t>PBUT13.06</t>
  </si>
  <si>
    <t>3000-CAGUAS TC-CAGUAX SECT-F</t>
  </si>
  <si>
    <t>PBUT13.07</t>
  </si>
  <si>
    <t>3000-CAGUAX SECT-JUNCOS TC-F</t>
  </si>
  <si>
    <t>PBUT13.08</t>
  </si>
  <si>
    <t>3000-JUNCOS TC-RIO BLANCO HP-F</t>
  </si>
  <si>
    <t>PBUT13.09</t>
  </si>
  <si>
    <t xml:space="preserve">3100-Canovanas SECT-Rio Grande TO </t>
  </si>
  <si>
    <t>PBUT13.10</t>
  </si>
  <si>
    <t>3100-CAROLINA-CANOVANAS TC-</t>
  </si>
  <si>
    <t>PBUT13.11</t>
  </si>
  <si>
    <t xml:space="preserve">3200-Monacillos TC-Venezuela SECT </t>
  </si>
  <si>
    <t>PBUT13.12</t>
  </si>
  <si>
    <t xml:space="preserve">3300-Viaducto TC-Egozcue SECT </t>
  </si>
  <si>
    <t>PBUT13.13</t>
  </si>
  <si>
    <t>3600-Llorens Torres SECT-Martin Peña</t>
  </si>
  <si>
    <t>PBUT13.14</t>
  </si>
  <si>
    <t xml:space="preserve">3600-Monacillos TC-Sabana Llana TC </t>
  </si>
  <si>
    <t>PBUT13.15</t>
  </si>
  <si>
    <t xml:space="preserve">3600-Sabana Llana TC-Los Ángeles SECT </t>
  </si>
  <si>
    <t>PBUT13.16</t>
  </si>
  <si>
    <t>4500-CANAS TC - LA RAMBLA SECT</t>
  </si>
  <si>
    <t>PBUT13.17</t>
  </si>
  <si>
    <t>700-COSTA SUR SP-YAUCO 2 HP-</t>
  </si>
  <si>
    <t>PBUT13.18</t>
  </si>
  <si>
    <t xml:space="preserve">7400-Hato Rey TC-Tres Monjitas SECT </t>
  </si>
  <si>
    <t>PBUT13.19</t>
  </si>
  <si>
    <t>800-COMSAT SECT - CIDRA SECT</t>
  </si>
  <si>
    <t>PBUT13.20</t>
  </si>
  <si>
    <t xml:space="preserve">9400-Dorado TC-Toa Alta </t>
  </si>
  <si>
    <t>PBUT13.749060</t>
  </si>
  <si>
    <t>PBUT13.749072</t>
  </si>
  <si>
    <t>Substation Physical Security</t>
  </si>
  <si>
    <t>FAASt [Physical Security - Group 4] (Substation)</t>
  </si>
  <si>
    <t>PBUT19.01</t>
  </si>
  <si>
    <t>CCTV&amp;accessReg&amp;Tech Facility</t>
  </si>
  <si>
    <t>Regional Operationas Physical Security</t>
  </si>
  <si>
    <t>PBUT19.02</t>
  </si>
  <si>
    <t>CCTV&amp;accessCustomerExpFacility</t>
  </si>
  <si>
    <t>PBUT19.03</t>
  </si>
  <si>
    <t>CCTV&amp;accessPaloSeco</t>
  </si>
  <si>
    <t>PBUT19.04</t>
  </si>
  <si>
    <t>CCTV SatelliteWarehouses</t>
  </si>
  <si>
    <t>PBUT19.05</t>
  </si>
  <si>
    <t>CCTV&amp;accessRegionalWarehouses</t>
  </si>
  <si>
    <t>PBUT30.790443</t>
  </si>
  <si>
    <t>FAASt [Pole and Conductor Repair -San Juan Group 3 Phase 2 (Distribution)</t>
  </si>
  <si>
    <t>PBUT33.02</t>
  </si>
  <si>
    <t>36100 Fast Track-NFC Structure</t>
  </si>
  <si>
    <t>PBUT33.03</t>
  </si>
  <si>
    <t>Restorat.of UG TL Segment 2200</t>
  </si>
  <si>
    <t>PBUT33.04</t>
  </si>
  <si>
    <t>Restorat.of UG TL Segment16800</t>
  </si>
  <si>
    <t>PBUT33.05</t>
  </si>
  <si>
    <t>DOE TL 2100</t>
  </si>
  <si>
    <t>11/31/2025</t>
  </si>
  <si>
    <t>PBUT33.06</t>
  </si>
  <si>
    <t>DOE TL 9100</t>
  </si>
  <si>
    <t>PBUT33.07</t>
  </si>
  <si>
    <t>Line 100/200 out of service segment</t>
  </si>
  <si>
    <t>Under Assessment</t>
  </si>
  <si>
    <t>PBUT33.08</t>
  </si>
  <si>
    <t>Line 16800</t>
  </si>
  <si>
    <t>PBUT37.01</t>
  </si>
  <si>
    <t>BESS Land Purchase</t>
  </si>
  <si>
    <t>PBUT38.02</t>
  </si>
  <si>
    <t>17-1-243 WR6351877MCasasFulReh</t>
  </si>
  <si>
    <t>New Business Connections</t>
  </si>
  <si>
    <t>PBUT38.03</t>
  </si>
  <si>
    <t>15-5-0293 Los Tubos Beach</t>
  </si>
  <si>
    <t>PBUT38.04</t>
  </si>
  <si>
    <t>WR6325133-6385841 Terrumo LLC</t>
  </si>
  <si>
    <t>PBUT38.05</t>
  </si>
  <si>
    <t>ANTENA LIBERTY CRAN 09-165 NPC</t>
  </si>
  <si>
    <t>PBUT38.06</t>
  </si>
  <si>
    <t>Hacienda Peñonales 20-5-0076</t>
  </si>
  <si>
    <t>PBUT38.07</t>
  </si>
  <si>
    <t>HYDROPHONIC LLC</t>
  </si>
  <si>
    <t>9/26/205</t>
  </si>
  <si>
    <t>PBUT38.08</t>
  </si>
  <si>
    <t>La Maquina SG 22-4-0558</t>
  </si>
  <si>
    <t>PBUT38.09</t>
  </si>
  <si>
    <t>UG Repairs Sanchez Osorio Ave</t>
  </si>
  <si>
    <t>PBUT38.10</t>
  </si>
  <si>
    <t>Virgen M. Ayala 25-4-0007-EE</t>
  </si>
  <si>
    <t>Grid Automation</t>
  </si>
  <si>
    <t>FAASt [Cidra Streetlighting] (Distribution)</t>
  </si>
  <si>
    <t>FAASt [Pole and Conductor Repair -Caguas Group 3 Phase 2] (Distribution)</t>
  </si>
  <si>
    <t>Feeder 1657-01 UG Repair</t>
  </si>
  <si>
    <t>Feeder 1658-13 UG Repair</t>
  </si>
  <si>
    <t>Martin Peña GIS - 1111-01 UG</t>
  </si>
  <si>
    <t>Grana - 1907-05 UG</t>
  </si>
  <si>
    <t>PBUT6.05</t>
  </si>
  <si>
    <t>Canovanas TC - 2404-06 UG</t>
  </si>
  <si>
    <t>PBUT6.06</t>
  </si>
  <si>
    <t>Candelero - 2604-01 UG</t>
  </si>
  <si>
    <t>Villa del Carmen - 5016-01 UG</t>
  </si>
  <si>
    <t>System Improv. for Subst. 7301</t>
  </si>
  <si>
    <t>PBUT6.801166</t>
  </si>
  <si>
    <t>FAASt [Distribution Feeder Rebuild # 6601-03] (Distribution)</t>
  </si>
  <si>
    <t xml:space="preserve"> Program Cost Included in PBUT6.801166</t>
  </si>
  <si>
    <t>PBUT6.801172</t>
  </si>
  <si>
    <t>FAASt [Distribution Feeder Rebuild # 1529-15] (Distribution)</t>
  </si>
  <si>
    <t xml:space="preserve"> Program Cost Included in PBUT6.801172</t>
  </si>
  <si>
    <t>PBUT6.812569</t>
  </si>
  <si>
    <t>FAASt [Distribution Feeder Rebuild 3502-02]</t>
  </si>
  <si>
    <t xml:space="preserve"> Program Cost Included in PBUT6.812569</t>
  </si>
  <si>
    <t>PBUT6.817956</t>
  </si>
  <si>
    <t>FAASt [Feeder Rebuild # 1303-02] (Distribution)</t>
  </si>
  <si>
    <t xml:space="preserve"> Program Cost Included in PBUT6.817956</t>
  </si>
  <si>
    <t>Maunabo TC</t>
  </si>
  <si>
    <t>Reliability AltRioGrande</t>
  </si>
  <si>
    <t>Reliability AreciboHospDist</t>
  </si>
  <si>
    <t>Reliability HatoReyTC</t>
  </si>
  <si>
    <t>Reliability CeibaBaja</t>
  </si>
  <si>
    <t>Reliability CharcoHondo</t>
  </si>
  <si>
    <t>Reliability Ciales</t>
  </si>
  <si>
    <t>Reliability FortAllen</t>
  </si>
  <si>
    <t>PBUT7.16</t>
  </si>
  <si>
    <t>PBUT7.17</t>
  </si>
  <si>
    <t>PBUT7.18</t>
  </si>
  <si>
    <t>PBUT7.20</t>
  </si>
  <si>
    <t>Emer.MonacTC115/38kVTransfRepl</t>
  </si>
  <si>
    <t>PBUT7.22</t>
  </si>
  <si>
    <t>Arecibo Rural 8003 Transf.Repl</t>
  </si>
  <si>
    <t>PBUT7.25</t>
  </si>
  <si>
    <t>San Juan SP RTU Replacement</t>
  </si>
  <si>
    <t>PBUT7.30</t>
  </si>
  <si>
    <t>Once De Agosto  6014-01 CB</t>
  </si>
  <si>
    <t>PBUT7.34</t>
  </si>
  <si>
    <t>Monacillo Bank#1 &amp; #3 Trf.Repl</t>
  </si>
  <si>
    <t>PBUT7.45</t>
  </si>
  <si>
    <t>AES 50270 230kV-CB Replacement</t>
  </si>
  <si>
    <t>PBUT7.49</t>
  </si>
  <si>
    <t>HatilloTCTranRelayRplcFeed2120</t>
  </si>
  <si>
    <t>PBUT7.50</t>
  </si>
  <si>
    <t>IslaGrandeTranRelFeeder 0010</t>
  </si>
  <si>
    <t>PBUT7.51</t>
  </si>
  <si>
    <t>JobosTCTranRelFeeder 3750</t>
  </si>
  <si>
    <t>PBUT7.54</t>
  </si>
  <si>
    <t>Fajardo 6T01 Replacement</t>
  </si>
  <si>
    <t>PBUT7.55</t>
  </si>
  <si>
    <t>Bayamon TC - Phase 1 Trnsformr</t>
  </si>
  <si>
    <t>PBUT7.56</t>
  </si>
  <si>
    <t>Caguas TC - Phase 1 Transfrmer</t>
  </si>
  <si>
    <t>PBUT7.57</t>
  </si>
  <si>
    <t>Centro Medico - Phase 1 Trnsfo</t>
  </si>
  <si>
    <t>PBUT7.58</t>
  </si>
  <si>
    <t>Costa Sur - Phase 1 Transfrmer</t>
  </si>
  <si>
    <t>PBUT7.59</t>
  </si>
  <si>
    <t>Factor - Phase 1 Transformer</t>
  </si>
  <si>
    <t>PBUT7.60</t>
  </si>
  <si>
    <t>Mora - Phase 1 Transformer</t>
  </si>
  <si>
    <t>PBUT7.61</t>
  </si>
  <si>
    <t>DOE LlorensT13kVMetalcladReplc</t>
  </si>
  <si>
    <t>PBUT7.62</t>
  </si>
  <si>
    <t>DOE Mayaguez TC 115kv cable</t>
  </si>
  <si>
    <t>PBUT7.63</t>
  </si>
  <si>
    <t>DOE-OOS Relays</t>
  </si>
  <si>
    <t>PBUT7.64</t>
  </si>
  <si>
    <t>Monacillo 1346</t>
  </si>
  <si>
    <t>PBUT7.65</t>
  </si>
  <si>
    <t>Sabana Llana – 544MVA</t>
  </si>
  <si>
    <t>FAASt - [Substation Component Replacement Program] (Substation)</t>
  </si>
  <si>
    <t>FAASt [High Voltage Equipment Replacement - Group 3] (Substation)</t>
  </si>
  <si>
    <t>PBUT8.825843</t>
  </si>
  <si>
    <t>FAAST [Guanica Transformer Replacement] (Substation)</t>
  </si>
  <si>
    <t xml:space="preserve"> Program Cost Included in PBUT8.825843</t>
  </si>
  <si>
    <t>PBUT8.956593</t>
  </si>
  <si>
    <t>FAASt [Factor Sect 8014 Transformer Replacement] (Substation)</t>
  </si>
  <si>
    <t xml:space="preserve"> Program Cost Included in PBUT8.956593</t>
  </si>
  <si>
    <t>PBUT8.957578</t>
  </si>
  <si>
    <t>FAASt [Costa Sur TC Underground Cable Failure Replacement on Transformer Lead Bank #2] (Substation)</t>
  </si>
  <si>
    <t xml:space="preserve"> Program Cost Included in PBUT8.957578</t>
  </si>
  <si>
    <t>Grid Modernization</t>
  </si>
  <si>
    <t>Completion Date</t>
  </si>
  <si>
    <t>Energized</t>
  </si>
  <si>
    <t>%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</si>
</sst>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vertAlign val="superscript"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sz val="9"/>
      <name val="Arial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20"/>
      <name val="Arial"/>
      <family val="2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17214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Continuous" vertical="center" wrapText="1"/>
    </xf>
    <xf numFmtId="164" fontId="5" fillId="2" borderId="4" xfId="0" applyNumberFormat="1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164" fontId="5" fillId="2" borderId="11" xfId="0" applyNumberFormat="1" applyFont="1" applyFill="1" applyBorder="1" applyAlignment="1">
      <alignment horizontal="centerContinuous" vertical="center" wrapText="1"/>
    </xf>
    <xf numFmtId="164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5" fillId="2" borderId="5" xfId="0" applyNumberFormat="1" applyFont="1" applyFill="1" applyBorder="1" applyAlignment="1" applyProtection="1">
      <alignment horizontal="centerContinuous" vertical="center" wrapText="1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4" fillId="3" borderId="10" xfId="1" applyNumberFormat="1" applyFont="1" applyFill="1" applyBorder="1" applyAlignment="1">
      <alignment horizontal="left" vertical="center"/>
    </xf>
    <xf numFmtId="14" fontId="12" fillId="3" borderId="10" xfId="0" applyNumberFormat="1" applyFont="1" applyFill="1" applyBorder="1" applyAlignment="1">
      <alignment horizontal="left" vertical="center"/>
    </xf>
    <xf numFmtId="14" fontId="12" fillId="3" borderId="10" xfId="0" applyNumberFormat="1" applyFont="1" applyFill="1" applyBorder="1" applyAlignment="1" applyProtection="1">
      <alignment horizontal="left" vertical="center"/>
      <protection locked="0"/>
    </xf>
    <xf numFmtId="0" fontId="12" fillId="3" borderId="10" xfId="0" applyFont="1" applyFill="1" applyBorder="1" applyAlignment="1" applyProtection="1">
      <alignment horizontal="left" vertical="center"/>
      <protection locked="0"/>
    </xf>
    <xf numFmtId="0" fontId="12" fillId="3" borderId="10" xfId="1" applyNumberFormat="1" applyFont="1" applyFill="1" applyBorder="1" applyAlignment="1" applyProtection="1">
      <alignment horizontal="left" vertical="center"/>
    </xf>
    <xf numFmtId="14" fontId="14" fillId="3" borderId="10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3" borderId="10" xfId="1" applyNumberFormat="1" applyFont="1" applyFill="1" applyBorder="1" applyAlignment="1" applyProtection="1">
      <alignment horizontal="center" vertical="center"/>
    </xf>
    <xf numFmtId="44" fontId="12" fillId="3" borderId="10" xfId="1" applyFont="1" applyFill="1" applyBorder="1" applyAlignment="1" applyProtection="1">
      <alignment horizontal="left" vertical="center"/>
    </xf>
    <xf numFmtId="14" fontId="12" fillId="3" borderId="10" xfId="0" applyNumberFormat="1" applyFont="1" applyFill="1" applyBorder="1" applyAlignment="1" applyProtection="1">
      <alignment horizontal="right" vertical="center"/>
      <protection locked="0"/>
    </xf>
    <xf numFmtId="9" fontId="12" fillId="3" borderId="10" xfId="2" applyFont="1" applyFill="1" applyBorder="1" applyAlignment="1" applyProtection="1">
      <alignment horizontal="center" vertical="center"/>
      <protection locked="0"/>
    </xf>
    <xf numFmtId="14" fontId="14" fillId="3" borderId="10" xfId="0" applyNumberFormat="1" applyFont="1" applyFill="1" applyBorder="1" applyAlignment="1" applyProtection="1">
      <alignment horizontal="right" vertical="center"/>
      <protection locked="0"/>
    </xf>
    <xf numFmtId="0" fontId="14" fillId="3" borderId="10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center" vertical="center"/>
    </xf>
    <xf numFmtId="8" fontId="14" fillId="3" borderId="10" xfId="0" applyNumberFormat="1" applyFont="1" applyFill="1" applyBorder="1" applyAlignment="1">
      <alignment horizontal="left" vertical="center"/>
    </xf>
    <xf numFmtId="14" fontId="14" fillId="3" borderId="10" xfId="0" applyNumberFormat="1" applyFont="1" applyFill="1" applyBorder="1" applyAlignment="1">
      <alignment horizontal="center" vertical="center"/>
    </xf>
    <xf numFmtId="9" fontId="14" fillId="3" borderId="10" xfId="0" applyNumberFormat="1" applyFont="1" applyFill="1" applyBorder="1" applyAlignment="1">
      <alignment horizontal="center" vertical="center"/>
    </xf>
    <xf numFmtId="14" fontId="14" fillId="3" borderId="20" xfId="0" applyNumberFormat="1" applyFont="1" applyFill="1" applyBorder="1" applyAlignment="1">
      <alignment horizontal="center" vertical="center"/>
    </xf>
    <xf numFmtId="14" fontId="14" fillId="3" borderId="0" xfId="0" applyNumberFormat="1" applyFont="1" applyFill="1" applyAlignment="1">
      <alignment horizontal="left" vertical="center"/>
    </xf>
    <xf numFmtId="14" fontId="18" fillId="3" borderId="10" xfId="0" applyNumberFormat="1" applyFont="1" applyFill="1" applyBorder="1" applyAlignment="1">
      <alignment horizontal="right"/>
    </xf>
    <xf numFmtId="43" fontId="12" fillId="3" borderId="10" xfId="3" applyFont="1" applyFill="1" applyBorder="1" applyAlignment="1" applyProtection="1">
      <alignment horizontal="right" vertical="center"/>
    </xf>
    <xf numFmtId="8" fontId="14" fillId="3" borderId="10" xfId="0" applyNumberFormat="1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7214C"/>
      <color rgb="FF49B7E9"/>
      <color rgb="FF78BE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99839</xdr:colOff>
      <xdr:row>0</xdr:row>
      <xdr:rowOff>13509</xdr:rowOff>
    </xdr:from>
    <xdr:to>
      <xdr:col>11</xdr:col>
      <xdr:colOff>431717</xdr:colOff>
      <xdr:row>1</xdr:row>
      <xdr:rowOff>37851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A7FB0F-DCC8-884E-A74C-8B9207B71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86" b="57272"/>
        <a:stretch/>
      </xdr:blipFill>
      <xdr:spPr>
        <a:xfrm>
          <a:off x="99839" y="13509"/>
          <a:ext cx="16976667" cy="31009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55562</xdr:rowOff>
    </xdr:from>
    <xdr:to>
      <xdr:col>1</xdr:col>
      <xdr:colOff>850265</xdr:colOff>
      <xdr:row>0</xdr:row>
      <xdr:rowOff>247149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73D95-7DDF-848E-C523-C2D23FB1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5562"/>
          <a:ext cx="796290" cy="191587"/>
        </a:xfrm>
        <a:prstGeom prst="rect">
          <a:avLst/>
        </a:prstGeom>
      </xdr:spPr>
    </xdr:pic>
    <xdr:clientData/>
  </xdr:twoCellAnchor>
  <xdr:twoCellAnchor>
    <xdr:from>
      <xdr:col>2</xdr:col>
      <xdr:colOff>667009</xdr:colOff>
      <xdr:row>0</xdr:row>
      <xdr:rowOff>22383</xdr:rowOff>
    </xdr:from>
    <xdr:to>
      <xdr:col>5</xdr:col>
      <xdr:colOff>18400</xdr:colOff>
      <xdr:row>1</xdr:row>
      <xdr:rowOff>1428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34192B3-2723-E137-706B-178FE8180179}"/>
            </a:ext>
          </a:extLst>
        </xdr:cNvPr>
        <xdr:cNvSpPr txBox="1"/>
      </xdr:nvSpPr>
      <xdr:spPr>
        <a:xfrm>
          <a:off x="1853304" y="22383"/>
          <a:ext cx="8962982" cy="264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17214C"/>
              </a:solidFill>
              <a:latin typeface="Arial" panose="020B0604020202020204" pitchFamily="34" charset="0"/>
              <a:cs typeface="Arial" panose="020B0604020202020204" pitchFamily="34" charset="0"/>
            </a:rPr>
            <a:t>Annex 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uantaservices.sharepoint.com/sites/LUMA/REG/DepartmentWorkspace/FY%202026/5._PREB%20Approved%20Investments/Q1_FY2026/Support/PREB%20Approved%20Investments%20Q1%20FY2026%20Tool.xlsx" TargetMode="External"/><Relationship Id="rId1" Type="http://schemas.openxmlformats.org/officeDocument/2006/relationships/externalLinkPath" Target="https://quantaservices.sharepoint.com/sites/LUMA/REG/DepartmentWorkspace/FY%202026/5._PREB%20Approved%20Investments/Q1_FY2026/Support/PREB%20Approved%20Investments%20Q1%20FY2026%20T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SfSSBTEE5Euo8m3cJfRc4sJSB62NRFBPqSTfOXd9yvX94Sj-Y9ptRISrV_uzFgi7" itemId="01VTS3QELMEY3WQO2TQFEYJZAAYGXGQUEQ">
      <xxl21:absoluteUrl r:id="rId2"/>
    </xxl21:alternateUrls>
    <sheetNames>
      <sheetName val="NFC Internal Tracker"/>
      <sheetName val="Instructions"/>
      <sheetName val="Project List"/>
      <sheetName val="Reference Only --&gt;"/>
      <sheetName val="PM Summary B2A + Forecast"/>
      <sheetName val="LTIP Estimated Cost"/>
      <sheetName val="GridCo___Project_Classificatio_"/>
      <sheetName val="Imp Prog Summary"/>
    </sheetNames>
    <sheetDataSet>
      <sheetData sheetId="0"/>
      <sheetData sheetId="1"/>
      <sheetData sheetId="2"/>
      <sheetData sheetId="3"/>
      <sheetData sheetId="4"/>
      <sheetData sheetId="5">
        <row r="1">
          <cell r="B1"/>
          <cell r="AG1"/>
        </row>
        <row r="2">
          <cell r="B2" t="str">
            <v>Project Name</v>
          </cell>
          <cell r="AG2" t="str">
            <v>Comments FP&amp;A</v>
          </cell>
        </row>
        <row r="3">
          <cell r="B3" t="str">
            <v>Workday Hypercare (L)</v>
          </cell>
          <cell r="AG3" t="str">
            <v>OK</v>
          </cell>
        </row>
        <row r="4">
          <cell r="B4" t="str">
            <v>EBS Hypercare (L)</v>
          </cell>
          <cell r="AG4" t="str">
            <v>OK</v>
          </cell>
        </row>
        <row r="5">
          <cell r="B5" t="str">
            <v>Kronos Hypercare (L)</v>
          </cell>
          <cell r="AG5" t="str">
            <v>OK</v>
          </cell>
        </row>
        <row r="6">
          <cell r="B6" t="str">
            <v>Card access to doors Carolina</v>
          </cell>
          <cell r="AG6" t="str">
            <v>OK</v>
          </cell>
        </row>
        <row r="7">
          <cell r="B7" t="str">
            <v>Billing Accuracy &amp; Back Office</v>
          </cell>
          <cell r="AG7" t="str">
            <v>OK</v>
          </cell>
        </row>
        <row r="8">
          <cell r="B8" t="str">
            <v>Street Light Audit/Tracking</v>
          </cell>
          <cell r="AG8" t="str">
            <v>OK</v>
          </cell>
        </row>
        <row r="9">
          <cell r="B9" t="str">
            <v>Unified Agent Desktop</v>
          </cell>
          <cell r="AG9" t="str">
            <v>OK</v>
          </cell>
        </row>
        <row r="10">
          <cell r="B10" t="str">
            <v>Contact Center Platform (IVR</v>
          </cell>
          <cell r="AG10" t="str">
            <v>OK</v>
          </cell>
        </row>
        <row r="11">
          <cell r="B11" t="str">
            <v>Contact Center Outbound Dialer</v>
          </cell>
          <cell r="AG11" t="str">
            <v>OK</v>
          </cell>
        </row>
        <row r="12">
          <cell r="B12" t="str">
            <v>Proactive Outbound Notificatio</v>
          </cell>
          <cell r="AG12" t="str">
            <v>OK</v>
          </cell>
        </row>
        <row r="13">
          <cell r="B13" t="str">
            <v>Contact Center Chat &amp; Social C</v>
          </cell>
          <cell r="AG13" t="str">
            <v>OK</v>
          </cell>
        </row>
        <row r="14">
          <cell r="B14" t="str">
            <v>Voice of the Customer</v>
          </cell>
          <cell r="AG14" t="str">
            <v>OK</v>
          </cell>
        </row>
        <row r="15">
          <cell r="B15" t="str">
            <v>OMS Capital Stabilization</v>
          </cell>
          <cell r="AG15" t="str">
            <v>OK</v>
          </cell>
        </row>
        <row r="16">
          <cell r="B16" t="str">
            <v>WayTo Software Implementation</v>
          </cell>
          <cell r="AG16" t="str">
            <v>OK</v>
          </cell>
        </row>
        <row r="17">
          <cell r="B17" t="str">
            <v>Oracle Expense Module Implem.</v>
          </cell>
          <cell r="AG17" t="str">
            <v>OK</v>
          </cell>
        </row>
        <row r="18">
          <cell r="B18" t="str">
            <v>Workday Implementation Modules</v>
          </cell>
          <cell r="AG18" t="str">
            <v>OK</v>
          </cell>
        </row>
        <row r="19">
          <cell r="B19" t="str">
            <v>Canas TC-Transf.&amp; Breaker Repl</v>
          </cell>
          <cell r="AG19" t="str">
            <v>OK</v>
          </cell>
        </row>
        <row r="20">
          <cell r="B20" t="str">
            <v>Outage Prediction Model Tool</v>
          </cell>
          <cell r="AG20" t="str">
            <v>OK</v>
          </cell>
        </row>
        <row r="21">
          <cell r="B21" t="str">
            <v>Pta Lima PPA Interconn Studies</v>
          </cell>
          <cell r="AG21" t="str">
            <v>OK</v>
          </cell>
        </row>
        <row r="22">
          <cell r="B22" t="str">
            <v>GuanicaTC H.Vol.Eq.Repl.MinRep</v>
          </cell>
          <cell r="AG22" t="str">
            <v>OK</v>
          </cell>
        </row>
        <row r="23">
          <cell r="B23" t="str">
            <v>End User Device Management</v>
          </cell>
          <cell r="AG23" t="str">
            <v>OK</v>
          </cell>
        </row>
        <row r="24">
          <cell r="B24" t="str">
            <v>IT OT Collaboration</v>
          </cell>
          <cell r="AG24" t="str">
            <v>OK</v>
          </cell>
        </row>
        <row r="25">
          <cell r="B25" t="str">
            <v>IT OT Analytics.</v>
          </cell>
          <cell r="AG25" t="str">
            <v>OK</v>
          </cell>
        </row>
        <row r="26">
          <cell r="B26" t="str">
            <v>Establish Emergency Op Center</v>
          </cell>
          <cell r="AG26" t="str">
            <v>OK</v>
          </cell>
        </row>
        <row r="27">
          <cell r="B27" t="str">
            <v>Emergency Damage Assess Progr</v>
          </cell>
          <cell r="AG27" t="str">
            <v>OK</v>
          </cell>
        </row>
        <row r="28">
          <cell r="B28" t="str">
            <v>Implem In Mngmt Platfo(WEBEOC)</v>
          </cell>
          <cell r="AG28" t="str">
            <v>OK</v>
          </cell>
        </row>
        <row r="29">
          <cell r="B29" t="str">
            <v>CBA/Recruitment</v>
          </cell>
          <cell r="AG29" t="str">
            <v>OK</v>
          </cell>
        </row>
        <row r="30">
          <cell r="B30" t="str">
            <v>FMS-Tools-carts-dollies &amp; bins</v>
          </cell>
          <cell r="AG30" t="str">
            <v>OK</v>
          </cell>
        </row>
        <row r="31">
          <cell r="B31" t="str">
            <v>CAP Asset Suite Work Man</v>
          </cell>
          <cell r="AG31" t="str">
            <v>OK</v>
          </cell>
        </row>
        <row r="32">
          <cell r="B32" t="str">
            <v>FMS - Furniture Projects</v>
          </cell>
          <cell r="AG32" t="str">
            <v>OK</v>
          </cell>
        </row>
        <row r="33">
          <cell r="B33" t="str">
            <v>Feeder 1908-03 Buen Pastor</v>
          </cell>
          <cell r="AG33" t="str">
            <v>OK</v>
          </cell>
        </row>
        <row r="34">
          <cell r="B34" t="str">
            <v>Grid Reinforcement</v>
          </cell>
          <cell r="AG34" t="str">
            <v>OK</v>
          </cell>
        </row>
        <row r="35">
          <cell r="B35" t="str">
            <v>DR (IT) Facility Relocation</v>
          </cell>
          <cell r="AG35" t="str">
            <v>OK</v>
          </cell>
        </row>
        <row r="36">
          <cell r="B36" t="str">
            <v>Maunabo TC</v>
          </cell>
          <cell r="AG36" t="str">
            <v>OK</v>
          </cell>
        </row>
        <row r="37">
          <cell r="B37" t="str">
            <v>Billing Accuracy&amp;Back Office</v>
          </cell>
          <cell r="AG37" t="str">
            <v>OK</v>
          </cell>
        </row>
        <row r="38">
          <cell r="B38" t="str">
            <v>Building Roof &amp; Floor Repairs</v>
          </cell>
          <cell r="AG38" t="str">
            <v>OK</v>
          </cell>
        </row>
        <row r="39">
          <cell r="B39" t="str">
            <v>19908 Construction &amp; Infrast</v>
          </cell>
          <cell r="AG39" t="str">
            <v>OK</v>
          </cell>
        </row>
        <row r="40">
          <cell r="B40" t="str">
            <v>19738 Viaducto TC New Ctrl</v>
          </cell>
          <cell r="AG40" t="str">
            <v>OK</v>
          </cell>
        </row>
        <row r="41">
          <cell r="B41" t="str">
            <v>19740 Monacillo TC New Ctrl</v>
          </cell>
          <cell r="AG41" t="str">
            <v>OK</v>
          </cell>
        </row>
        <row r="42">
          <cell r="B42" t="str">
            <v>16987 Switchyard 38 kV San J</v>
          </cell>
          <cell r="AG42" t="str">
            <v>OK</v>
          </cell>
        </row>
        <row r="43">
          <cell r="B43" t="str">
            <v>8600 Caguas</v>
          </cell>
          <cell r="AG43" t="str">
            <v>OK</v>
          </cell>
        </row>
        <row r="44">
          <cell r="B44" t="str">
            <v>12444 Anasco 115/13.2 kV (L)</v>
          </cell>
          <cell r="AG44" t="str">
            <v>OK</v>
          </cell>
        </row>
        <row r="45">
          <cell r="B45" t="str">
            <v>Project Management Software</v>
          </cell>
          <cell r="AG45" t="str">
            <v>OK</v>
          </cell>
        </row>
        <row r="46">
          <cell r="B46" t="str">
            <v>BILL REDESIGN (L)</v>
          </cell>
          <cell r="AG46" t="str">
            <v>OK</v>
          </cell>
        </row>
        <row r="47">
          <cell r="B47" t="str">
            <v>Rhino Ring meter locks</v>
          </cell>
          <cell r="AG47" t="str">
            <v>OK</v>
          </cell>
        </row>
        <row r="48">
          <cell r="B48" t="str">
            <v>Locks for Distribution switche</v>
          </cell>
          <cell r="AG48" t="str">
            <v>OK</v>
          </cell>
        </row>
        <row r="49">
          <cell r="B49" t="str">
            <v>Locks  - 15 CIP LOW BES Sites</v>
          </cell>
          <cell r="AG49" t="str">
            <v>OK</v>
          </cell>
        </row>
        <row r="50">
          <cell r="B50" t="str">
            <v>PBIT2 MFA - Multi-Factor Auth</v>
          </cell>
          <cell r="AG50" t="str">
            <v>OK</v>
          </cell>
        </row>
        <row r="51">
          <cell r="B51" t="str">
            <v>PBIT2 Network Perimeter Sec</v>
          </cell>
          <cell r="AG51" t="str">
            <v>OK</v>
          </cell>
        </row>
        <row r="52">
          <cell r="B52" t="str">
            <v>PBIT2 PAM-Priv Access Mngmt</v>
          </cell>
          <cell r="AG52" t="str">
            <v>OK</v>
          </cell>
        </row>
        <row r="53">
          <cell r="B53" t="str">
            <v>On-Site Test Equipment</v>
          </cell>
          <cell r="AG53" t="str">
            <v>OK</v>
          </cell>
        </row>
        <row r="54">
          <cell r="B54" t="str">
            <v>Meter Test Boards</v>
          </cell>
          <cell r="AG54" t="str">
            <v>OK</v>
          </cell>
        </row>
        <row r="55">
          <cell r="B55" t="str">
            <v>TWACS Subst.Comm.Eq.Hardw.Upgr</v>
          </cell>
          <cell r="AG55" t="str">
            <v>OK</v>
          </cell>
        </row>
        <row r="56">
          <cell r="B56" t="str">
            <v>Dist Pole &amp; Conductor Repair</v>
          </cell>
          <cell r="AG56" t="str">
            <v>No in LTIP</v>
          </cell>
        </row>
        <row r="57">
          <cell r="B57" t="str">
            <v>Fleet Capital Vehicle Purch.</v>
          </cell>
          <cell r="AG57" t="str">
            <v>OK</v>
          </cell>
        </row>
        <row r="58">
          <cell r="B58" t="str">
            <v>DR (IT) Facility Reloc NME</v>
          </cell>
          <cell r="AG58" t="str">
            <v>OK</v>
          </cell>
        </row>
        <row r="59">
          <cell r="B59" t="str">
            <v>PBIT2 Improve EndPnt Security</v>
          </cell>
          <cell r="AG59" t="str">
            <v>OK</v>
          </cell>
        </row>
        <row r="60">
          <cell r="B60" t="str">
            <v>PBIT2 Network Sec Architecture</v>
          </cell>
          <cell r="AG60" t="str">
            <v>OK</v>
          </cell>
        </row>
        <row r="61">
          <cell r="B61" t="str">
            <v>OPFLT10 FleetShopToolEq(Large)</v>
          </cell>
          <cell r="AG61" t="str">
            <v>OK</v>
          </cell>
        </row>
        <row r="62">
          <cell r="B62" t="str">
            <v>OPMAT8 NME WOilFiEqOilC(Large)</v>
          </cell>
          <cell r="AG62" t="str">
            <v>OK</v>
          </cell>
        </row>
        <row r="63">
          <cell r="B63" t="str">
            <v>Tools Repair &amp; Management</v>
          </cell>
          <cell r="AG63" t="str">
            <v>OK</v>
          </cell>
        </row>
        <row r="64">
          <cell r="B64" t="str">
            <v>Procu Rev Protect SoftwareTool</v>
          </cell>
          <cell r="AG64" t="str">
            <v>OK</v>
          </cell>
        </row>
        <row r="65">
          <cell r="B65" t="str">
            <v>Procur TheftDetection Tool Set</v>
          </cell>
          <cell r="AG65" t="str">
            <v>OK</v>
          </cell>
        </row>
        <row r="66">
          <cell r="B66" t="str">
            <v>EnhncmntRevProtecToolFieldEqui</v>
          </cell>
          <cell r="AG66" t="str">
            <v>OK</v>
          </cell>
        </row>
        <row r="67">
          <cell r="B67" t="str">
            <v>FMS San Juan Region Projects</v>
          </cell>
          <cell r="AG67" t="str">
            <v>OK</v>
          </cell>
        </row>
        <row r="68">
          <cell r="B68" t="str">
            <v>FMS Caguas Region Projects</v>
          </cell>
          <cell r="AG68" t="str">
            <v>OK</v>
          </cell>
        </row>
        <row r="69">
          <cell r="B69" t="str">
            <v>FMS Ponce Region Projects</v>
          </cell>
          <cell r="AG69" t="str">
            <v>OK</v>
          </cell>
        </row>
        <row r="70">
          <cell r="B70" t="str">
            <v>FMS Mayaguez Region Projects</v>
          </cell>
          <cell r="AG70" t="str">
            <v>OK</v>
          </cell>
        </row>
        <row r="71">
          <cell r="B71" t="str">
            <v>FMS Arecibo Region Projects</v>
          </cell>
          <cell r="AG71" t="str">
            <v>OK</v>
          </cell>
        </row>
        <row r="72">
          <cell r="B72" t="str">
            <v>FMS Bayamón Region Projects</v>
          </cell>
          <cell r="AG72" t="str">
            <v>OK</v>
          </cell>
        </row>
        <row r="73">
          <cell r="B73" t="str">
            <v>FMS Generator Acquisitions</v>
          </cell>
          <cell r="AG73" t="str">
            <v>OK</v>
          </cell>
        </row>
        <row r="74">
          <cell r="B74" t="str">
            <v>FMS - HVAC Replacements</v>
          </cell>
          <cell r="AG74" t="str">
            <v>OK</v>
          </cell>
        </row>
        <row r="75">
          <cell r="B75" t="str">
            <v>FMS - Water Cisterns</v>
          </cell>
          <cell r="AG75" t="str">
            <v>OK</v>
          </cell>
        </row>
        <row r="76">
          <cell r="B76" t="str">
            <v>FMS Facilities Rebranding Proj</v>
          </cell>
          <cell r="AG76" t="str">
            <v>OK</v>
          </cell>
        </row>
        <row r="77">
          <cell r="B77" t="str">
            <v>Operational Technology(Capex)</v>
          </cell>
          <cell r="AG77" t="str">
            <v>OK</v>
          </cell>
        </row>
        <row r="78">
          <cell r="B78" t="str">
            <v>AMI Headend</v>
          </cell>
          <cell r="AG78" t="str">
            <v>OK</v>
          </cell>
        </row>
        <row r="79">
          <cell r="B79" t="str">
            <v>Distrib. Line New Extensions</v>
          </cell>
          <cell r="AG79" t="str">
            <v>OK</v>
          </cell>
        </row>
        <row r="80">
          <cell r="B80" t="str">
            <v>Transm. Line New Extensions</v>
          </cell>
          <cell r="AG80" t="str">
            <v>OK</v>
          </cell>
        </row>
        <row r="81">
          <cell r="B81" t="str">
            <v>Substation Power Transf Repl</v>
          </cell>
          <cell r="AG81" t="str">
            <v>OK</v>
          </cell>
        </row>
        <row r="82">
          <cell r="B82" t="str">
            <v>PAC New Eq.Repl.&amp;Upgr.(Trans)</v>
          </cell>
          <cell r="AG82" t="str">
            <v>OK</v>
          </cell>
        </row>
        <row r="83">
          <cell r="B83" t="str">
            <v>PAC New Eq.Repl.&amp; Upgr.(Dist)</v>
          </cell>
          <cell r="AG83" t="str">
            <v>OK</v>
          </cell>
        </row>
        <row r="84">
          <cell r="B84" t="str">
            <v>T&amp;G Demarcation</v>
          </cell>
          <cell r="AG84" t="str">
            <v>OK</v>
          </cell>
        </row>
        <row r="85">
          <cell r="B85" t="str">
            <v>Operator Log Tool Development</v>
          </cell>
          <cell r="AG85" t="str">
            <v>OK</v>
          </cell>
        </row>
        <row r="86">
          <cell r="B86" t="str">
            <v>DG Interconnect.&amp; Net Metering</v>
          </cell>
          <cell r="AG86" t="str">
            <v>OK</v>
          </cell>
        </row>
        <row r="87">
          <cell r="B87" t="str">
            <v>P&amp;C Repository-Phase I-Interim</v>
          </cell>
          <cell r="AG87" t="str">
            <v>OK</v>
          </cell>
        </row>
        <row r="88">
          <cell r="B88" t="str">
            <v>Asset Manag Tools&amp;Sys Crossbow</v>
          </cell>
          <cell r="AG88" t="str">
            <v>OK</v>
          </cell>
        </row>
        <row r="89">
          <cell r="B89" t="str">
            <v>Network Model Management (NMM)</v>
          </cell>
          <cell r="AG89" t="str">
            <v>OK</v>
          </cell>
        </row>
        <row r="90">
          <cell r="B90" t="str">
            <v>PSSE Dynamic Data Collection</v>
          </cell>
          <cell r="AG90" t="str">
            <v>OK</v>
          </cell>
        </row>
        <row r="91">
          <cell r="B91" t="str">
            <v>Reliability Improvement Ini</v>
          </cell>
          <cell r="AG91" t="str">
            <v>OK</v>
          </cell>
        </row>
        <row r="92">
          <cell r="B92" t="str">
            <v>Distribution Automation  NME</v>
          </cell>
          <cell r="AG92" t="str">
            <v>OK</v>
          </cell>
        </row>
        <row r="93">
          <cell r="B93" t="str">
            <v>Oracle Supporting Tools</v>
          </cell>
          <cell r="AG93" t="str">
            <v>OK</v>
          </cell>
        </row>
        <row r="94">
          <cell r="B94" t="str">
            <v>Project Invest Strat and Road</v>
          </cell>
          <cell r="AG94" t="str">
            <v>OK</v>
          </cell>
        </row>
        <row r="95">
          <cell r="B95" t="str">
            <v>Non-NEM Meter Replacement</v>
          </cell>
          <cell r="AG95" t="str">
            <v>OK</v>
          </cell>
        </row>
        <row r="96">
          <cell r="B96" t="str">
            <v>Trans Priority Pole Repl.NME</v>
          </cell>
          <cell r="AG96" t="str">
            <v>OK</v>
          </cell>
        </row>
        <row r="97">
          <cell r="B97" t="str">
            <v>Hexagon GIS Setup</v>
          </cell>
          <cell r="AG97" t="str">
            <v>OK</v>
          </cell>
        </row>
        <row r="98">
          <cell r="B98" t="str">
            <v>Streetlighting Program NME</v>
          </cell>
          <cell r="AG98" t="str">
            <v>OK</v>
          </cell>
        </row>
        <row r="99">
          <cell r="B99" t="str">
            <v>Applic. Modernization Roadmap</v>
          </cell>
          <cell r="AG99" t="str">
            <v>OK</v>
          </cell>
        </row>
        <row r="100">
          <cell r="B100" t="str">
            <v>UG System Repairs - NME</v>
          </cell>
          <cell r="AG100" t="str">
            <v>OK</v>
          </cell>
        </row>
        <row r="101">
          <cell r="B101" t="str">
            <v>TelecomDeviceMgmtConsol&amp;Integr</v>
          </cell>
          <cell r="AG101" t="str">
            <v>OK</v>
          </cell>
        </row>
        <row r="102">
          <cell r="B102" t="str">
            <v>IT Test&amp; DevMigration to Cloud</v>
          </cell>
          <cell r="AG102" t="str">
            <v>OK</v>
          </cell>
        </row>
        <row r="103">
          <cell r="B103" t="str">
            <v>IT ProductionMigration toCloud</v>
          </cell>
          <cell r="AG103" t="str">
            <v>OK</v>
          </cell>
        </row>
        <row r="104">
          <cell r="B104" t="str">
            <v>Investment Strategy</v>
          </cell>
          <cell r="AG104" t="str">
            <v>OK</v>
          </cell>
        </row>
        <row r="105">
          <cell r="B105" t="str">
            <v>OMS- Optimization Project</v>
          </cell>
          <cell r="AG105" t="str">
            <v>OK</v>
          </cell>
        </row>
        <row r="106">
          <cell r="B106" t="str">
            <v xml:space="preserve">T &amp; G Demarcation Hydro </v>
          </cell>
          <cell r="AG106" t="str">
            <v>OK</v>
          </cell>
        </row>
        <row r="107">
          <cell r="B107" t="str">
            <v>DR(IT)SYST MIG2CLOUD-NONFEMA</v>
          </cell>
          <cell r="AG107" t="str">
            <v>OK</v>
          </cell>
        </row>
        <row r="108">
          <cell r="B108" t="str">
            <v>Capital Work Trans PoleReplace</v>
          </cell>
          <cell r="AG108" t="str">
            <v>OK</v>
          </cell>
        </row>
        <row r="109">
          <cell r="B109" t="str">
            <v>Fusing Strategy</v>
          </cell>
          <cell r="AG109" t="str">
            <v>OK</v>
          </cell>
        </row>
        <row r="110">
          <cell r="B110" t="str">
            <v>T &amp; G Demarcation Costa Sur</v>
          </cell>
          <cell r="AG110" t="str">
            <v>OK</v>
          </cell>
        </row>
        <row r="111">
          <cell r="B111" t="str">
            <v>T &amp; G Demarcation Palo Seco</v>
          </cell>
          <cell r="AG111" t="str">
            <v>OK</v>
          </cell>
        </row>
        <row r="112">
          <cell r="B112" t="str">
            <v xml:space="preserve">T &amp; G Demarcation Cambalache </v>
          </cell>
          <cell r="AG112" t="str">
            <v>OK</v>
          </cell>
        </row>
        <row r="113">
          <cell r="B113" t="str">
            <v xml:space="preserve">T &amp; G Demarcation Aguirre </v>
          </cell>
          <cell r="AG113" t="str">
            <v>OK</v>
          </cell>
        </row>
        <row r="114">
          <cell r="B114" t="str">
            <v>T &amp; G Demarcation Mayaguez</v>
          </cell>
          <cell r="AG114" t="str">
            <v>OK</v>
          </cell>
        </row>
        <row r="115">
          <cell r="B115" t="str">
            <v>CostaSur BRK 0082&amp;0074 Replac</v>
          </cell>
          <cell r="AG115" t="str">
            <v>OK</v>
          </cell>
        </row>
        <row r="116">
          <cell r="B116" t="str">
            <v>T &amp; G Demarcation San Juan</v>
          </cell>
          <cell r="AG116" t="str">
            <v>OK</v>
          </cell>
        </row>
        <row r="117">
          <cell r="B117" t="str">
            <v>T &amp; G Demarcation Peakers</v>
          </cell>
          <cell r="AG117" t="str">
            <v>OK</v>
          </cell>
        </row>
        <row r="118">
          <cell r="B118" t="str">
            <v>Distr.Gen.over25kW direct appl</v>
          </cell>
          <cell r="AG118" t="str">
            <v>OK</v>
          </cell>
        </row>
        <row r="119">
          <cell r="B119" t="str">
            <v>SAN FERMIN INTERCONNEC STUDIES</v>
          </cell>
          <cell r="AG119" t="str">
            <v>OK</v>
          </cell>
        </row>
        <row r="120">
          <cell r="B120" t="str">
            <v>Time Rec. &amp; Process Enhancem.</v>
          </cell>
          <cell r="AG120" t="str">
            <v>OK</v>
          </cell>
        </row>
        <row r="121">
          <cell r="B121" t="str">
            <v>Procure to Pay-ORACLE Implem.</v>
          </cell>
          <cell r="AG121" t="str">
            <v>OK</v>
          </cell>
        </row>
        <row r="122">
          <cell r="B122" t="str">
            <v>TAShelix Mobile Platf.Implem.</v>
          </cell>
          <cell r="AG122" t="str">
            <v>OK</v>
          </cell>
        </row>
        <row r="123">
          <cell r="B123" t="str">
            <v>DistPole&amp;ConducRep-AreciboGRp3</v>
          </cell>
          <cell r="AG123" t="str">
            <v>No in LTIP</v>
          </cell>
        </row>
        <row r="124">
          <cell r="B124" t="str">
            <v>DistPole&amp;ConducRep-BayamGRp4</v>
          </cell>
          <cell r="AG124" t="str">
            <v>OK</v>
          </cell>
        </row>
        <row r="125">
          <cell r="B125" t="str">
            <v>DistPole&amp;ConducRep-CaguasGRp9</v>
          </cell>
          <cell r="AG125" t="str">
            <v>OK</v>
          </cell>
        </row>
        <row r="126">
          <cell r="B126" t="str">
            <v>DistPole&amp;ConducRep-MayaguGRp5</v>
          </cell>
          <cell r="AG126" t="str">
            <v>OK</v>
          </cell>
        </row>
        <row r="127">
          <cell r="B127" t="str">
            <v>DistPole&amp;ConducRep-PonceGRp3</v>
          </cell>
          <cell r="AG127" t="str">
            <v>OK</v>
          </cell>
        </row>
        <row r="128">
          <cell r="B128" t="str">
            <v>DistPole&amp;ConducRep-SanJuanGRp4</v>
          </cell>
          <cell r="AG128" t="str">
            <v>OK</v>
          </cell>
        </row>
        <row r="129">
          <cell r="B129" t="str">
            <v>DistPole&amp;ConducRep-AreciboGRp4</v>
          </cell>
          <cell r="AG129" t="str">
            <v>OK</v>
          </cell>
        </row>
        <row r="130">
          <cell r="B130" t="str">
            <v>DistPole&amp;ConducRep-BayamGRp5</v>
          </cell>
          <cell r="AG130" t="str">
            <v>OK</v>
          </cell>
        </row>
        <row r="131">
          <cell r="B131" t="str">
            <v>DistPole&amp;ConducRep-CaguasGRp10</v>
          </cell>
          <cell r="AG131" t="str">
            <v>OK</v>
          </cell>
        </row>
        <row r="132">
          <cell r="B132" t="str">
            <v>DistPole&amp;ConducRep-MayaguGRp6</v>
          </cell>
          <cell r="AG132" t="str">
            <v>OK</v>
          </cell>
        </row>
        <row r="133">
          <cell r="B133" t="str">
            <v>DistPole&amp;ConducRep-PonceGRp4</v>
          </cell>
          <cell r="AG133" t="str">
            <v>OK</v>
          </cell>
        </row>
        <row r="134">
          <cell r="B134" t="str">
            <v>DistPole&amp;ConducRep-SanJuanGRp5</v>
          </cell>
          <cell r="AG134" t="str">
            <v>OK</v>
          </cell>
        </row>
        <row r="135">
          <cell r="B135" t="str">
            <v>UG  Transmission Syst Rep- NME</v>
          </cell>
          <cell r="AG135" t="str">
            <v>OK</v>
          </cell>
        </row>
        <row r="136">
          <cell r="B136" t="str">
            <v>PRW-Distr.Pole.Repl.Mar-22-FWD</v>
          </cell>
          <cell r="AG136" t="str">
            <v>OK</v>
          </cell>
        </row>
        <row r="137">
          <cell r="B137" t="str">
            <v>Recor System Land</v>
          </cell>
          <cell r="AG137" t="str">
            <v>OK</v>
          </cell>
        </row>
        <row r="138">
          <cell r="B138" t="str">
            <v>Fleet Telematics</v>
          </cell>
          <cell r="AG138" t="str">
            <v>OK</v>
          </cell>
        </row>
        <row r="139">
          <cell r="B139" t="str">
            <v>Loiza Street Revitalization</v>
          </cell>
          <cell r="AG139" t="str">
            <v>OK</v>
          </cell>
        </row>
        <row r="140">
          <cell r="B140" t="str">
            <v>CCTV&amp;accessReg&amp;Tech Facility</v>
          </cell>
          <cell r="AG140" t="str">
            <v>OK</v>
          </cell>
        </row>
        <row r="141">
          <cell r="B141" t="str">
            <v>CCTV&amp;accessCustomerExpFacility</v>
          </cell>
          <cell r="AG141" t="str">
            <v>OK</v>
          </cell>
        </row>
        <row r="142">
          <cell r="B142" t="str">
            <v>CCTV&amp;accessPaloSeco</v>
          </cell>
          <cell r="AG142" t="str">
            <v>OK</v>
          </cell>
        </row>
        <row r="143">
          <cell r="B143" t="str">
            <v>CCTV SatelliteWarehouses</v>
          </cell>
          <cell r="AG143" t="str">
            <v>OK</v>
          </cell>
        </row>
        <row r="144">
          <cell r="B144" t="str">
            <v>CCTV&amp;accessRegionalWarehouses</v>
          </cell>
          <cell r="AG144" t="str">
            <v>OK</v>
          </cell>
        </row>
        <row r="145">
          <cell r="B145" t="str">
            <v>Fence SatelliteWarehouses</v>
          </cell>
          <cell r="AG145" t="str">
            <v>OK</v>
          </cell>
        </row>
        <row r="146">
          <cell r="B146" t="str">
            <v>Fencing &amp; CCTV WorkCamps</v>
          </cell>
          <cell r="AG146" t="str">
            <v>OK</v>
          </cell>
        </row>
        <row r="147">
          <cell r="B147" t="str">
            <v>Line40600 Baymn-Monac(UG Loop)</v>
          </cell>
          <cell r="AG147" t="str">
            <v>OK</v>
          </cell>
        </row>
        <row r="148">
          <cell r="B148" t="str">
            <v>Energy Effy/Dmnd Respse Implem</v>
          </cell>
          <cell r="AG148" t="str">
            <v>OK</v>
          </cell>
        </row>
        <row r="149">
          <cell r="B149" t="str">
            <v>Substation Battery Bank repla</v>
          </cell>
          <cell r="AG149" t="str">
            <v>OK</v>
          </cell>
        </row>
        <row r="150">
          <cell r="B150" t="str">
            <v>Substation Grounding AntiTheft</v>
          </cell>
          <cell r="AG150" t="str">
            <v>OK</v>
          </cell>
        </row>
        <row r="151">
          <cell r="B151" t="str">
            <v>Operations Tools&amp;Equip-Substat</v>
          </cell>
          <cell r="AG151" t="str">
            <v>OK</v>
          </cell>
        </row>
        <row r="152">
          <cell r="B152" t="str">
            <v>Tool Crib</v>
          </cell>
          <cell r="AG152" t="str">
            <v>OK</v>
          </cell>
        </row>
        <row r="153">
          <cell r="B153" t="str">
            <v>Compliance Mngmnt</v>
          </cell>
          <cell r="AG153" t="str">
            <v>OK</v>
          </cell>
        </row>
        <row r="154">
          <cell r="B154" t="str">
            <v>Data Loss Prevention DLP</v>
          </cell>
          <cell r="AG154" t="str">
            <v>OK</v>
          </cell>
        </row>
        <row r="155">
          <cell r="B155" t="str">
            <v>Endpoint Image Mngmnt</v>
          </cell>
          <cell r="AG155" t="str">
            <v>OK</v>
          </cell>
        </row>
        <row r="156">
          <cell r="B156" t="str">
            <v>Network Segmentation</v>
          </cell>
          <cell r="AG156" t="str">
            <v>OK</v>
          </cell>
        </row>
        <row r="157">
          <cell r="B157" t="str">
            <v>Vuln Mngmt&amp;Scan(OT Devs-SCADA)</v>
          </cell>
          <cell r="AG157" t="str">
            <v>OK</v>
          </cell>
        </row>
        <row r="158">
          <cell r="B158" t="str">
            <v>PA Budget and Forecast Tools</v>
          </cell>
          <cell r="AG158" t="str">
            <v>OK</v>
          </cell>
        </row>
        <row r="159">
          <cell r="B159" t="str">
            <v>CC&amp;B Opt-User Roles Functions</v>
          </cell>
          <cell r="AG159" t="str">
            <v>OK</v>
          </cell>
        </row>
        <row r="160">
          <cell r="B160" t="str">
            <v>UIP CC&amp;B Reporting Analytics</v>
          </cell>
          <cell r="AG160" t="str">
            <v>OK</v>
          </cell>
        </row>
        <row r="161">
          <cell r="B161" t="str">
            <v>CC&amp;B Optim - Service Orders</v>
          </cell>
          <cell r="AG161" t="str">
            <v>OK</v>
          </cell>
        </row>
        <row r="162">
          <cell r="B162" t="str">
            <v>Unstructured Data Protection</v>
          </cell>
          <cell r="AG162" t="str">
            <v>OK</v>
          </cell>
        </row>
        <row r="163">
          <cell r="B163" t="str">
            <v>Aguadilla Contact Center NME</v>
          </cell>
          <cell r="AG163" t="str">
            <v>OK</v>
          </cell>
        </row>
        <row r="164">
          <cell r="B164" t="str">
            <v>Hormigerous Contact Cent NME</v>
          </cell>
          <cell r="AG164" t="str">
            <v>OK</v>
          </cell>
        </row>
        <row r="165">
          <cell r="B165" t="str">
            <v>Humacao Contact Centre NME</v>
          </cell>
          <cell r="AG165" t="str">
            <v>OK</v>
          </cell>
        </row>
        <row r="166">
          <cell r="B166" t="str">
            <v>Ponce Contact Centre NME</v>
          </cell>
          <cell r="AG166" t="str">
            <v>OK</v>
          </cell>
        </row>
        <row r="167">
          <cell r="B167" t="str">
            <v>Isabela Contact Centre NME</v>
          </cell>
          <cell r="AG167" t="str">
            <v>OK</v>
          </cell>
        </row>
        <row r="168">
          <cell r="B168" t="str">
            <v>DatalakeRepServOrdrRout&amp;Dashbs</v>
          </cell>
          <cell r="AG168" t="str">
            <v>OK</v>
          </cell>
        </row>
        <row r="169">
          <cell r="B169" t="str">
            <v>FMS-CAGUAS REGIONAL PROJECT II</v>
          </cell>
          <cell r="AG169" t="str">
            <v>OK</v>
          </cell>
        </row>
        <row r="170">
          <cell r="B170" t="str">
            <v>CC&amp;B Severance Proc Automtn</v>
          </cell>
          <cell r="AG170" t="str">
            <v>OK</v>
          </cell>
        </row>
        <row r="171">
          <cell r="B171" t="str">
            <v>High Voltage Equipment Replace</v>
          </cell>
          <cell r="AG171" t="str">
            <v>OK</v>
          </cell>
        </row>
        <row r="172">
          <cell r="B172" t="str">
            <v>Trans Replace-Sabana Llana</v>
          </cell>
          <cell r="AG172" t="str">
            <v>OK</v>
          </cell>
        </row>
        <row r="173">
          <cell r="B173" t="str">
            <v>Transf Replace-El Conquistador</v>
          </cell>
          <cell r="AG173" t="str">
            <v>OK</v>
          </cell>
        </row>
        <row r="174">
          <cell r="B174" t="str">
            <v>Storage Containers for Transfo</v>
          </cell>
          <cell r="AG174" t="str">
            <v>OK</v>
          </cell>
        </row>
        <row r="175">
          <cell r="B175" t="str">
            <v>TPA Pole Repository Capital</v>
          </cell>
          <cell r="AG175" t="str">
            <v>OK</v>
          </cell>
        </row>
        <row r="176">
          <cell r="B176" t="str">
            <v>Monacillo TCBreak&amp;TransforRep</v>
          </cell>
          <cell r="AG176" t="str">
            <v>OK</v>
          </cell>
        </row>
        <row r="177">
          <cell r="B177" t="str">
            <v>Santurce Complex CCTV</v>
          </cell>
          <cell r="AG177" t="str">
            <v>OK</v>
          </cell>
        </row>
        <row r="178">
          <cell r="B178" t="str">
            <v>Ln Exten 6705-01/02 Balan Load</v>
          </cell>
          <cell r="AG178" t="str">
            <v>OK</v>
          </cell>
        </row>
        <row r="179">
          <cell r="B179" t="str">
            <v>Reliability AdjuntasPueblo</v>
          </cell>
          <cell r="AG179" t="str">
            <v>OK</v>
          </cell>
        </row>
        <row r="180">
          <cell r="B180" t="str">
            <v>Reliability AltRioGrande</v>
          </cell>
          <cell r="AG180" t="str">
            <v>OK</v>
          </cell>
        </row>
        <row r="181">
          <cell r="B181" t="str">
            <v>Reliability AreciboHospDist</v>
          </cell>
          <cell r="AG181" t="str">
            <v>OK</v>
          </cell>
        </row>
        <row r="182">
          <cell r="B182" t="str">
            <v>Reliability HatoReyTC</v>
          </cell>
          <cell r="AG182" t="str">
            <v>OK</v>
          </cell>
        </row>
        <row r="183">
          <cell r="B183" t="str">
            <v>Reliability CanasTC</v>
          </cell>
          <cell r="AG183" t="str">
            <v>OK</v>
          </cell>
        </row>
        <row r="184">
          <cell r="B184" t="str">
            <v>Reliability CeibaBaja</v>
          </cell>
          <cell r="AG184" t="str">
            <v>OK</v>
          </cell>
        </row>
        <row r="185">
          <cell r="B185" t="str">
            <v>Reliability CharcoHondo</v>
          </cell>
          <cell r="AG185" t="str">
            <v>OK</v>
          </cell>
        </row>
        <row r="186">
          <cell r="B186" t="str">
            <v>Reliability Ciales</v>
          </cell>
          <cell r="AG186" t="str">
            <v>OK</v>
          </cell>
        </row>
        <row r="187">
          <cell r="B187" t="str">
            <v>Reliability FortAllen</v>
          </cell>
          <cell r="AG187" t="str">
            <v>OK</v>
          </cell>
        </row>
        <row r="188">
          <cell r="B188" t="str">
            <v>Reliability GuanicaTC</v>
          </cell>
          <cell r="AG188" t="str">
            <v>OK</v>
          </cell>
        </row>
        <row r="189">
          <cell r="B189" t="str">
            <v>Reliability HumacaoTC</v>
          </cell>
          <cell r="AG189" t="str">
            <v>OK</v>
          </cell>
        </row>
        <row r="190">
          <cell r="B190" t="str">
            <v>Reliability JobosTC</v>
          </cell>
          <cell r="AG190" t="str">
            <v>OK</v>
          </cell>
        </row>
        <row r="191">
          <cell r="B191" t="str">
            <v>Reliability JuanMartin</v>
          </cell>
          <cell r="AG191" t="str">
            <v>OK</v>
          </cell>
        </row>
        <row r="192">
          <cell r="B192" t="str">
            <v>Reliability LasPiedras</v>
          </cell>
          <cell r="AG192" t="str">
            <v>OK</v>
          </cell>
        </row>
        <row r="193">
          <cell r="B193" t="str">
            <v>Reliability ManatiTC</v>
          </cell>
          <cell r="AG193" t="str">
            <v>OK</v>
          </cell>
        </row>
        <row r="194">
          <cell r="B194" t="str">
            <v>Reliability Monacillos</v>
          </cell>
          <cell r="AG194" t="str">
            <v>OK</v>
          </cell>
        </row>
        <row r="195">
          <cell r="B195" t="str">
            <v>Reliability OjodeAgua</v>
          </cell>
          <cell r="AG195" t="str">
            <v>OK</v>
          </cell>
        </row>
        <row r="196">
          <cell r="B196" t="str">
            <v>Reliability PuntadelMar</v>
          </cell>
          <cell r="AG196" t="str">
            <v>OK</v>
          </cell>
        </row>
        <row r="197">
          <cell r="B197" t="str">
            <v>Reliability BayamonTC</v>
          </cell>
          <cell r="AG197" t="str">
            <v>OK</v>
          </cell>
        </row>
        <row r="198">
          <cell r="B198" t="str">
            <v>Reliability SanFernando</v>
          </cell>
          <cell r="AG198" t="str">
            <v>OK</v>
          </cell>
        </row>
        <row r="199">
          <cell r="B199" t="str">
            <v>Reliability SanGermanTC</v>
          </cell>
          <cell r="AG199" t="str">
            <v>OK</v>
          </cell>
        </row>
        <row r="200">
          <cell r="B200" t="str">
            <v>Reliability VegaAlta9101</v>
          </cell>
          <cell r="AG200" t="str">
            <v>OK</v>
          </cell>
        </row>
        <row r="201">
          <cell r="B201" t="str">
            <v>Reliability VegaAlta9105</v>
          </cell>
          <cell r="AG201" t="str">
            <v>OK</v>
          </cell>
        </row>
        <row r="202">
          <cell r="B202" t="str">
            <v>Reliability VegaBajaTC</v>
          </cell>
          <cell r="AG202" t="str">
            <v>OK</v>
          </cell>
        </row>
        <row r="203">
          <cell r="B203" t="str">
            <v>Reliability Venezuela</v>
          </cell>
          <cell r="AG203" t="str">
            <v>OK</v>
          </cell>
        </row>
        <row r="204">
          <cell r="B204" t="str">
            <v>Reliability Verdemar</v>
          </cell>
          <cell r="AG204" t="str">
            <v>OK</v>
          </cell>
        </row>
        <row r="205">
          <cell r="B205" t="str">
            <v>Reliability Viaducto</v>
          </cell>
          <cell r="AG205" t="str">
            <v>OK</v>
          </cell>
        </row>
        <row r="206">
          <cell r="B206" t="str">
            <v>Reliability YaucoPlazaPDS</v>
          </cell>
          <cell r="AG206" t="str">
            <v>OK</v>
          </cell>
        </row>
        <row r="207">
          <cell r="B207" t="str">
            <v>Reliability YaucoPueb1</v>
          </cell>
          <cell r="AG207" t="str">
            <v>OK</v>
          </cell>
        </row>
        <row r="208">
          <cell r="B208" t="str">
            <v>L 51100 prot EcoElec to C Sur</v>
          </cell>
          <cell r="AG208" t="str">
            <v>OK</v>
          </cell>
        </row>
        <row r="209">
          <cell r="B209" t="str">
            <v>Reliability Hotspot Repair</v>
          </cell>
          <cell r="AG209" t="str">
            <v>OK</v>
          </cell>
        </row>
        <row r="210">
          <cell r="B210" t="str">
            <v>Worst Performing Feeders</v>
          </cell>
          <cell r="AG210" t="str">
            <v>OK</v>
          </cell>
        </row>
        <row r="211">
          <cell r="B211" t="str">
            <v>Reliability Regional Requests</v>
          </cell>
          <cell r="AG211" t="str">
            <v>OK</v>
          </cell>
        </row>
        <row r="212">
          <cell r="B212" t="str">
            <v>New Connections</v>
          </cell>
          <cell r="AG212" t="str">
            <v>OK</v>
          </cell>
        </row>
        <row r="213">
          <cell r="B213" t="str">
            <v>Net Metering Meter change</v>
          </cell>
          <cell r="AG213" t="str">
            <v>OK</v>
          </cell>
        </row>
        <row r="214">
          <cell r="B214" t="str">
            <v>Eladia Cosme-WR6312521</v>
          </cell>
          <cell r="AG214" t="str">
            <v>No in LTIP</v>
          </cell>
        </row>
        <row r="215">
          <cell r="B215" t="str">
            <v>Rattan Furniture-WR6273092</v>
          </cell>
          <cell r="AG215" t="str">
            <v>No in LTIP</v>
          </cell>
        </row>
        <row r="216">
          <cell r="B216" t="str">
            <v>Pedro Rodriguez Sola-WR6297016</v>
          </cell>
          <cell r="AG216" t="str">
            <v>No in LTIP</v>
          </cell>
        </row>
        <row r="217">
          <cell r="B217" t="str">
            <v>YAMIL ORTIZ-WR6304873</v>
          </cell>
          <cell r="AG217" t="str">
            <v>No in LTIP</v>
          </cell>
        </row>
        <row r="218">
          <cell r="B218" t="str">
            <v>Alejandro Torres-WR6311363</v>
          </cell>
          <cell r="AG218" t="str">
            <v>No in LTIP</v>
          </cell>
        </row>
        <row r="219">
          <cell r="B219" t="str">
            <v>SANTOS CACERES-WR6326228</v>
          </cell>
          <cell r="AG219" t="str">
            <v>No in LTIP</v>
          </cell>
        </row>
        <row r="220">
          <cell r="B220" t="str">
            <v>JOEL PERDOMO-WR6333657</v>
          </cell>
          <cell r="AG220" t="str">
            <v>No in LTIP</v>
          </cell>
        </row>
        <row r="221">
          <cell r="B221" t="str">
            <v>Miguel Fonseca-WR6315192</v>
          </cell>
          <cell r="AG221" t="str">
            <v>No in LTIP</v>
          </cell>
        </row>
        <row r="222">
          <cell r="B222" t="str">
            <v>Feeder 1115-02 UG Repair</v>
          </cell>
          <cell r="AG222" t="str">
            <v>No in LTIP</v>
          </cell>
        </row>
        <row r="223">
          <cell r="B223" t="str">
            <v>Feeder 1115-03 UG Repair</v>
          </cell>
          <cell r="AG223" t="str">
            <v>No in LTIP</v>
          </cell>
        </row>
        <row r="224">
          <cell r="B224" t="str">
            <v>Feeder 1115-04 UG Repair</v>
          </cell>
          <cell r="AG224" t="str">
            <v>No in LTIP</v>
          </cell>
        </row>
        <row r="225">
          <cell r="B225" t="str">
            <v>Feeder 1117-07 UG Repair</v>
          </cell>
          <cell r="AG225" t="str">
            <v>No in LTIP</v>
          </cell>
        </row>
        <row r="226">
          <cell r="B226" t="str">
            <v>Feeder 1424-07 UG Repair</v>
          </cell>
          <cell r="AG226" t="str">
            <v>No in LTIP</v>
          </cell>
        </row>
        <row r="227">
          <cell r="B227" t="str">
            <v>Feeder 1424-08 UG Repair</v>
          </cell>
          <cell r="AG227" t="str">
            <v>No in LTIP</v>
          </cell>
        </row>
        <row r="228">
          <cell r="B228" t="str">
            <v>UG Switch Replacement</v>
          </cell>
          <cell r="AG228" t="str">
            <v>No in LTIP</v>
          </cell>
        </row>
        <row r="229">
          <cell r="B229" t="str">
            <v>Business Intelligence &amp; Report</v>
          </cell>
          <cell r="AG229" t="str">
            <v>OK</v>
          </cell>
        </row>
        <row r="230">
          <cell r="B230" t="str">
            <v>Aguada Transformer Replacement</v>
          </cell>
          <cell r="AG230" t="str">
            <v>No in LTIP</v>
          </cell>
        </row>
        <row r="231">
          <cell r="B231" t="str">
            <v>T&amp;D New Business</v>
          </cell>
          <cell r="AG231" t="str">
            <v>No in LTIP</v>
          </cell>
        </row>
        <row r="232">
          <cell r="B232" t="str">
            <v>Situational Awareness</v>
          </cell>
          <cell r="AG232" t="str">
            <v>Budget in B-IT04-N-007</v>
          </cell>
        </row>
        <row r="233">
          <cell r="B233" t="str">
            <v>WR6106088 11-30-2023 Trf(14-01</v>
          </cell>
          <cell r="AG233" t="str">
            <v>No in LTIP</v>
          </cell>
        </row>
        <row r="234">
          <cell r="B234" t="str">
            <v>UG Cable Injection</v>
          </cell>
          <cell r="AG234" t="str">
            <v>No in LTIP</v>
          </cell>
        </row>
        <row r="235">
          <cell r="B235" t="str">
            <v>Feeder 1657-01 UG Repair</v>
          </cell>
          <cell r="AG235" t="str">
            <v>No in LTIP</v>
          </cell>
        </row>
        <row r="236">
          <cell r="B236" t="str">
            <v>Feeder 1658-13 UG Repair</v>
          </cell>
          <cell r="AG236" t="str">
            <v>No in LTIP</v>
          </cell>
        </row>
        <row r="237">
          <cell r="B237" t="str">
            <v>Unstruc.DataProtec.&amp;Classif.</v>
          </cell>
          <cell r="AG237" t="str">
            <v>No in LTIP</v>
          </cell>
        </row>
        <row r="238">
          <cell r="B238" t="str">
            <v>NetworkOptimization&amp;Reliabilit</v>
          </cell>
          <cell r="AG238" t="str">
            <v>No in LTIP</v>
          </cell>
        </row>
        <row r="239">
          <cell r="B239" t="str">
            <v>Network Switches Edge</v>
          </cell>
          <cell r="AG239" t="str">
            <v>No in LTIP</v>
          </cell>
        </row>
        <row r="240">
          <cell r="B240" t="str">
            <v>Martin Peña GIS - 1111-01 UG</v>
          </cell>
          <cell r="AG240" t="str">
            <v>No in LTIP</v>
          </cell>
        </row>
        <row r="241">
          <cell r="B241" t="str">
            <v>Santurce - 1117-08 UG</v>
          </cell>
          <cell r="AG241" t="str">
            <v>No in LTIP</v>
          </cell>
        </row>
        <row r="242">
          <cell r="B242" t="str">
            <v>Grana - 1907-05 UG</v>
          </cell>
          <cell r="AG242" t="str">
            <v>No in LTIP</v>
          </cell>
        </row>
        <row r="243">
          <cell r="B243" t="str">
            <v>Canovanas TC - 2404-06 UG</v>
          </cell>
          <cell r="AG243" t="str">
            <v>No in LTIP</v>
          </cell>
        </row>
        <row r="244">
          <cell r="B244" t="str">
            <v>Candelero - 2604-01 UG</v>
          </cell>
          <cell r="AG244" t="str">
            <v>No in LTIP</v>
          </cell>
        </row>
        <row r="245">
          <cell r="B245" t="str">
            <v>Villa del Carmen - 5016-01 UG</v>
          </cell>
          <cell r="AG245" t="str">
            <v>No in LTIP</v>
          </cell>
        </row>
        <row r="246">
          <cell r="B246" t="str">
            <v>Reliability Candelero</v>
          </cell>
          <cell r="AG246" t="str">
            <v>OK</v>
          </cell>
        </row>
        <row r="247">
          <cell r="B247" t="str">
            <v>Reliability RioGrandeEstates</v>
          </cell>
          <cell r="AG247" t="str">
            <v>OK</v>
          </cell>
        </row>
        <row r="248">
          <cell r="B248" t="str">
            <v>Reliability CanovanasTC</v>
          </cell>
          <cell r="AG248" t="str">
            <v>OK</v>
          </cell>
        </row>
        <row r="249">
          <cell r="B249" t="str">
            <v>Reliability BerwindTC</v>
          </cell>
          <cell r="AG249" t="str">
            <v>OK</v>
          </cell>
        </row>
        <row r="250">
          <cell r="B250" t="str">
            <v>Reliability Aguada</v>
          </cell>
          <cell r="AG250" t="str">
            <v>OK</v>
          </cell>
        </row>
        <row r="251">
          <cell r="B251" t="str">
            <v>Reliability Cana</v>
          </cell>
          <cell r="AG251" t="str">
            <v>OK</v>
          </cell>
        </row>
        <row r="252">
          <cell r="B252" t="str">
            <v>Reliability SierraLinda</v>
          </cell>
          <cell r="AG252" t="str">
            <v>OK</v>
          </cell>
        </row>
        <row r="253">
          <cell r="B253" t="str">
            <v>Reliability Conquistador</v>
          </cell>
          <cell r="AG253" t="str">
            <v>OK</v>
          </cell>
        </row>
        <row r="254">
          <cell r="B254" t="str">
            <v>Reliability DoradoTC</v>
          </cell>
          <cell r="AG254" t="str">
            <v>OK</v>
          </cell>
        </row>
        <row r="255">
          <cell r="B255" t="str">
            <v>Reliability Guaynabo</v>
          </cell>
          <cell r="AG255" t="str">
            <v>OK</v>
          </cell>
        </row>
        <row r="256">
          <cell r="B256" t="str">
            <v>Reliability PargueraPDS</v>
          </cell>
          <cell r="AG256" t="str">
            <v>OK</v>
          </cell>
        </row>
        <row r="257">
          <cell r="B257" t="str">
            <v>Customers Without Power</v>
          </cell>
          <cell r="AG257" t="str">
            <v>No in LTIP</v>
          </cell>
        </row>
        <row r="258">
          <cell r="B258" t="str">
            <v>FCI Initiative</v>
          </cell>
          <cell r="AG258" t="str">
            <v>OK</v>
          </cell>
        </row>
        <row r="259">
          <cell r="B259" t="str">
            <v>3rdPartyDamageUrgentPoleRepair</v>
          </cell>
          <cell r="AG259" t="str">
            <v>No in LTIP</v>
          </cell>
        </row>
        <row r="260">
          <cell r="B260" t="str">
            <v>Programmable Repairs</v>
          </cell>
          <cell r="AG260" t="str">
            <v>No in LTIP</v>
          </cell>
        </row>
        <row r="261">
          <cell r="B261" t="str">
            <v>BayamonTC 230kVTransformerRepl</v>
          </cell>
          <cell r="AG261" t="str">
            <v>No in LTIP</v>
          </cell>
        </row>
        <row r="262">
          <cell r="B262" t="str">
            <v>115kV U/G Mayaguez</v>
          </cell>
          <cell r="AG262" t="str">
            <v>OK</v>
          </cell>
        </row>
        <row r="263">
          <cell r="B263" t="str">
            <v>HV EquipReplac(FY2024Remaining</v>
          </cell>
          <cell r="AG263" t="str">
            <v>No in LTIP</v>
          </cell>
        </row>
        <row r="264">
          <cell r="B264" t="str">
            <v>36100 Fast Track-NFC Structure</v>
          </cell>
          <cell r="AG264" t="str">
            <v>No in LTIP</v>
          </cell>
        </row>
        <row r="265">
          <cell r="B265" t="str">
            <v>Emer.MonacTC115/38kVTransfRepl</v>
          </cell>
          <cell r="AG265" t="str">
            <v>No in LTIP</v>
          </cell>
        </row>
        <row r="266">
          <cell r="B266" t="str">
            <v>Emer.Monaci.TC38kVbrkrRepl/Rep</v>
          </cell>
          <cell r="AG266" t="str">
            <v>No in LTIP</v>
          </cell>
        </row>
        <row r="267">
          <cell r="B267" t="str">
            <v>Emer.S.LLanaTC BrkerRepl.0040</v>
          </cell>
          <cell r="AG267" t="str">
            <v>No in LTIP</v>
          </cell>
        </row>
        <row r="268">
          <cell r="B268" t="str">
            <v>HatoReyTC-Transf1420 Emer.Repl</v>
          </cell>
          <cell r="AG268" t="str">
            <v>No in LTIP</v>
          </cell>
        </row>
        <row r="269">
          <cell r="B269" t="str">
            <v>Maunabo Pueblo 4301-02 CB</v>
          </cell>
          <cell r="AG269" t="str">
            <v>No in LTIP</v>
          </cell>
        </row>
        <row r="270">
          <cell r="B270" t="str">
            <v>NB-Cust.Contributions(KVA Fee)</v>
          </cell>
          <cell r="AG270" t="str">
            <v>No in LTIP</v>
          </cell>
        </row>
        <row r="271">
          <cell r="B271" t="str">
            <v>D&amp;T-NB Evaluations</v>
          </cell>
          <cell r="AG271" t="str">
            <v>OK</v>
          </cell>
        </row>
        <row r="272">
          <cell r="B272" t="str">
            <v>D&amp;T-NB Endorsements</v>
          </cell>
          <cell r="AG272" t="str">
            <v>OK</v>
          </cell>
        </row>
        <row r="273">
          <cell r="B273" t="str">
            <v>D&amp;T-NB Inspections</v>
          </cell>
          <cell r="AG273" t="str">
            <v>OK</v>
          </cell>
        </row>
        <row r="274">
          <cell r="B274" t="str">
            <v>New Business System Upgrades</v>
          </cell>
          <cell r="AG274" t="str">
            <v>Budget in B-UT38-N-005</v>
          </cell>
        </row>
        <row r="275">
          <cell r="B275" t="str">
            <v>Proyecto Hostos</v>
          </cell>
          <cell r="AG275" t="str">
            <v>No in LTIP</v>
          </cell>
        </row>
        <row r="276">
          <cell r="B276" t="str">
            <v>Arecibo Rural 8003 Transf.Repl</v>
          </cell>
          <cell r="AG276" t="str">
            <v>No in LTIP</v>
          </cell>
        </row>
        <row r="277">
          <cell r="B277" t="str">
            <v>14-01 New Transformers Instal</v>
          </cell>
          <cell r="AG277" t="str">
            <v>No in LTIP</v>
          </cell>
        </row>
        <row r="278">
          <cell r="B278" t="str">
            <v>Workforce Management System</v>
          </cell>
          <cell r="AG278" t="str">
            <v>No in LTIP</v>
          </cell>
        </row>
        <row r="279">
          <cell r="B279" t="str">
            <v>SJ Steam Plant Circuit Brakers</v>
          </cell>
          <cell r="AG279" t="str">
            <v>OK</v>
          </cell>
        </row>
        <row r="280">
          <cell r="B280" t="str">
            <v>Yabucoa TC RTU Replacement</v>
          </cell>
          <cell r="AG280" t="str">
            <v>No in LTIP</v>
          </cell>
        </row>
        <row r="281">
          <cell r="B281" t="str">
            <v>San Juan SP RTU Replacement</v>
          </cell>
          <cell r="AG281" t="str">
            <v>No in LTIP</v>
          </cell>
        </row>
        <row r="282">
          <cell r="B282" t="str">
            <v>Lloren Torres 1118-08 DA Relay</v>
          </cell>
          <cell r="AG282" t="str">
            <v>No in LTIP</v>
          </cell>
        </row>
        <row r="283">
          <cell r="B283" t="str">
            <v>Minillas 1114 DA Relay Repl</v>
          </cell>
          <cell r="AG283" t="str">
            <v>No in LTIP</v>
          </cell>
        </row>
        <row r="284">
          <cell r="B284" t="str">
            <v>BTC-Bayamon  1716-02 DA Relay</v>
          </cell>
          <cell r="AG284" t="str">
            <v>No in LTIP</v>
          </cell>
        </row>
        <row r="285">
          <cell r="B285" t="str">
            <v>Naguabo 2701-03 DA Relay Repl</v>
          </cell>
          <cell r="AG285" t="str">
            <v>No in LTIP</v>
          </cell>
        </row>
        <row r="286">
          <cell r="B286" t="str">
            <v>Once De Agosto  6014-01 CB</v>
          </cell>
          <cell r="AG286" t="str">
            <v>No in LTIP</v>
          </cell>
        </row>
        <row r="287">
          <cell r="B287" t="str">
            <v>Verde Mar 2605-02 DA RelayRepl</v>
          </cell>
          <cell r="AG287" t="str">
            <v>No in LTIP</v>
          </cell>
        </row>
        <row r="288">
          <cell r="B288" t="str">
            <v>PlantaSanturce1117-11 DA Relay</v>
          </cell>
          <cell r="AG288" t="str">
            <v>No in LTIP</v>
          </cell>
        </row>
        <row r="289">
          <cell r="B289" t="str">
            <v>Villamar 1657 - 02 DA Relay</v>
          </cell>
          <cell r="AG289" t="str">
            <v>No in LTIP</v>
          </cell>
        </row>
        <row r="290">
          <cell r="B290" t="str">
            <v>Emergency PAC Replacements</v>
          </cell>
          <cell r="AG290" t="str">
            <v>OK</v>
          </cell>
        </row>
        <row r="291">
          <cell r="B291" t="str">
            <v>Monacillo Bank#3 Emerg.Repl</v>
          </cell>
          <cell r="AG291" t="str">
            <v>No in LTIP</v>
          </cell>
        </row>
        <row r="292">
          <cell r="B292" t="str">
            <v>Executive Conference Systems</v>
          </cell>
          <cell r="AG292" t="str">
            <v>OK</v>
          </cell>
        </row>
        <row r="293">
          <cell r="B293" t="str">
            <v>Yabucoa 230Kv CB Replcmnt-0040</v>
          </cell>
          <cell r="AG293" t="str">
            <v>No in LTIP</v>
          </cell>
        </row>
        <row r="294">
          <cell r="B294" t="str">
            <v>11190 Canóvanas Sect. 38kV</v>
          </cell>
          <cell r="AG294" t="str">
            <v>No in LTIP</v>
          </cell>
        </row>
        <row r="295">
          <cell r="B295" t="str">
            <v>AguadillaHosp.Distr.7003-02 CB</v>
          </cell>
          <cell r="AG295" t="str">
            <v>No in LTIP</v>
          </cell>
        </row>
        <row r="296">
          <cell r="B296" t="str">
            <v>Dos Bocas 8005-2 CB</v>
          </cell>
          <cell r="AG296" t="str">
            <v>No in LTIP</v>
          </cell>
        </row>
        <row r="297">
          <cell r="B297" t="str">
            <v>Manatí 8401-02 CB</v>
          </cell>
          <cell r="AG297" t="str">
            <v>No in LTIP</v>
          </cell>
        </row>
        <row r="298">
          <cell r="B298" t="str">
            <v>Ojo de Agua 7002-2 CB</v>
          </cell>
          <cell r="AG298" t="str">
            <v>No in LTIP</v>
          </cell>
        </row>
        <row r="299">
          <cell r="B299" t="str">
            <v>Ojo de Agua 7002-3 CB</v>
          </cell>
          <cell r="AG299" t="str">
            <v>No in LTIP</v>
          </cell>
        </row>
        <row r="300">
          <cell r="B300" t="str">
            <v>Pajuil 7702-03 CB</v>
          </cell>
          <cell r="AG300" t="str">
            <v>No in LTIP</v>
          </cell>
        </row>
        <row r="301">
          <cell r="B301" t="str">
            <v>Peñuelas 5401-01 CB</v>
          </cell>
          <cell r="AG301" t="str">
            <v>No in LTIP</v>
          </cell>
        </row>
        <row r="302">
          <cell r="B302" t="str">
            <v>Wheeling</v>
          </cell>
          <cell r="AG302" t="str">
            <v>OK</v>
          </cell>
        </row>
        <row r="303">
          <cell r="B303" t="str">
            <v>Decommissioning Project (Luma Equipment)</v>
          </cell>
          <cell r="AG303" t="str">
            <v>OK</v>
          </cell>
        </row>
        <row r="304">
          <cell r="B304" t="str">
            <v>Decommissioning Project (Prepa Equipment/Documents)</v>
          </cell>
          <cell r="AG304" t="str">
            <v>OK</v>
          </cell>
        </row>
        <row r="305">
          <cell r="B305" t="str">
            <v xml:space="preserve">Santurce Parking lot project </v>
          </cell>
          <cell r="AG305" t="str">
            <v>OK</v>
          </cell>
        </row>
        <row r="306">
          <cell r="B306" t="str">
            <v>ITFSC.5 Other Financial Transformation Projects</v>
          </cell>
          <cell r="AG306" t="str">
            <v>OK</v>
          </cell>
        </row>
        <row r="307">
          <cell r="B307" t="str">
            <v>Network Segmentation - Phase 2</v>
          </cell>
          <cell r="AG307" t="str">
            <v>OK</v>
          </cell>
        </row>
        <row r="308">
          <cell r="B308" t="str">
            <v>Network Detection &amp; Response (NDR) - Next Generation IDS</v>
          </cell>
          <cell r="AG308" t="str">
            <v>OK</v>
          </cell>
        </row>
        <row r="309">
          <cell r="B309" t="str">
            <v>Unstructure Data Protection (FY2024)</v>
          </cell>
          <cell r="AG309" t="str">
            <v>OK</v>
          </cell>
        </row>
        <row r="310">
          <cell r="B310" t="str">
            <v>New Physical Servers (4 DNS, 3 Veam Proxy, 2 Veeam Server, 1 Spare)</v>
          </cell>
          <cell r="AG310" t="str">
            <v>OK</v>
          </cell>
        </row>
        <row r="311">
          <cell r="B311" t="str">
            <v xml:space="preserve">OSI PI Hardware </v>
          </cell>
          <cell r="AG311" t="str">
            <v>OK</v>
          </cell>
        </row>
        <row r="312">
          <cell r="B312" t="str">
            <v>HPE 3par 8440 - EOL Monacillos</v>
          </cell>
          <cell r="AG312" t="str">
            <v>OK</v>
          </cell>
        </row>
        <row r="313">
          <cell r="B313" t="str">
            <v>HPE MSL 4048 Replacement - EOL Monacillos / DRC</v>
          </cell>
          <cell r="AG313" t="str">
            <v>OK</v>
          </cell>
        </row>
        <row r="314">
          <cell r="B314" t="str">
            <v>HPE StrEasy 1650 - EOL HUB/Monacillos/DRC</v>
          </cell>
          <cell r="AG314" t="str">
            <v>OK</v>
          </cell>
        </row>
        <row r="315">
          <cell r="B315" t="str">
            <v>Storage Capaciy 3par and Sharepoint Online</v>
          </cell>
          <cell r="AG315" t="str">
            <v>OK</v>
          </cell>
        </row>
        <row r="316">
          <cell r="B316" t="str">
            <v>Situational Awareness</v>
          </cell>
          <cell r="AG316" t="str">
            <v>OK</v>
          </cell>
        </row>
        <row r="317">
          <cell r="B317" t="str">
            <v>Network Edge Equipment</v>
          </cell>
          <cell r="AG317" t="str">
            <v>OK</v>
          </cell>
        </row>
        <row r="318">
          <cell r="B318" t="str">
            <v>Helicopter Repairs and Inspections</v>
          </cell>
          <cell r="AG318" t="str">
            <v>OK</v>
          </cell>
        </row>
        <row r="319">
          <cell r="B319" t="str">
            <v>Fire Mitigation</v>
          </cell>
          <cell r="AG319" t="str">
            <v>OK</v>
          </cell>
        </row>
        <row r="320">
          <cell r="B320" t="str">
            <v>Asset Tagging</v>
          </cell>
          <cell r="AG320" t="str">
            <v>OK</v>
          </cell>
        </row>
        <row r="321">
          <cell r="B321" t="str">
            <v>Hexagon GIS Work/ Feeder Mapping</v>
          </cell>
          <cell r="AG321" t="str">
            <v>OK</v>
          </cell>
        </row>
        <row r="322">
          <cell r="B322" t="str">
            <v>FEMA Non Reimbursable</v>
          </cell>
          <cell r="AG322" t="str">
            <v>OK</v>
          </cell>
        </row>
        <row r="323">
          <cell r="B323" t="str">
            <v>10-01 New Transformers Instalations</v>
          </cell>
          <cell r="AG323" t="str">
            <v>OK</v>
          </cell>
        </row>
        <row r="324">
          <cell r="B324" t="str">
            <v>New Business System Upgrades</v>
          </cell>
          <cell r="AG324" t="str">
            <v>OK</v>
          </cell>
        </row>
        <row r="325">
          <cell r="B325" t="str">
            <v>Cutout Initiative</v>
          </cell>
          <cell r="AG325" t="str">
            <v>OK</v>
          </cell>
        </row>
        <row r="326">
          <cell r="B326" t="str">
            <v>FEMA Non Reimbursable</v>
          </cell>
          <cell r="AG326" t="str">
            <v>OK</v>
          </cell>
        </row>
        <row r="327">
          <cell r="B327" t="str">
            <v>Optical Sensors</v>
          </cell>
          <cell r="AG327" t="str">
            <v>OK</v>
          </cell>
        </row>
        <row r="328">
          <cell r="B328" t="str">
            <v>UGWPF - Cables (Short Term)</v>
          </cell>
          <cell r="AG328" t="str">
            <v>OK</v>
          </cell>
        </row>
        <row r="329">
          <cell r="B329" t="str">
            <v xml:space="preserve">Mid Term </v>
          </cell>
          <cell r="AG329" t="str">
            <v>OK</v>
          </cell>
        </row>
        <row r="330">
          <cell r="B330" t="str">
            <v xml:space="preserve">Customers long secondary connections. </v>
          </cell>
          <cell r="AG330" t="str">
            <v>OK</v>
          </cell>
        </row>
        <row r="331">
          <cell r="B331" t="str">
            <v>Capacity expansion</v>
          </cell>
          <cell r="AG331" t="str">
            <v>OK</v>
          </cell>
        </row>
        <row r="332">
          <cell r="B332" t="str">
            <v xml:space="preserve">Renewable support </v>
          </cell>
          <cell r="AG332" t="str">
            <v>OK</v>
          </cell>
        </row>
        <row r="333">
          <cell r="B333" t="str">
            <v>FEMA Non Reimbursable</v>
          </cell>
          <cell r="AG333" t="str">
            <v>OK</v>
          </cell>
        </row>
        <row r="334">
          <cell r="B334" t="str">
            <v xml:space="preserve">U/G Cable Injection </v>
          </cell>
          <cell r="AG334" t="str">
            <v>OK</v>
          </cell>
        </row>
        <row r="335">
          <cell r="B335" t="str">
            <v>U/G Switch Replacements</v>
          </cell>
          <cell r="AG335" t="str">
            <v>OK</v>
          </cell>
        </row>
        <row r="336">
          <cell r="B336" t="str">
            <v>PBUT7.02 Power Transformers</v>
          </cell>
          <cell r="AG336" t="str">
            <v>OK</v>
          </cell>
        </row>
        <row r="337">
          <cell r="B337" t="str">
            <v>PBUT7.03 PAC</v>
          </cell>
          <cell r="AG337" t="str">
            <v>OK</v>
          </cell>
        </row>
        <row r="338">
          <cell r="B338" t="str">
            <v>PBUT7.05 HV Equipment</v>
          </cell>
          <cell r="AG338" t="str">
            <v>OK</v>
          </cell>
        </row>
        <row r="339">
          <cell r="B339" t="str">
            <v>Net Metering (GL Manual Item)</v>
          </cell>
          <cell r="AG339" t="str">
            <v>OK</v>
          </cell>
        </row>
        <row r="340">
          <cell r="B340" t="str">
            <v>Interconnections / New Line Distributions (GL Manual Item)</v>
          </cell>
          <cell r="AG340" t="str">
            <v>No in LTIP</v>
          </cell>
        </row>
        <row r="341">
          <cell r="B341" t="str">
            <v>Distribution Meter Replacement &amp; Maintenance (GL Manual Item)</v>
          </cell>
          <cell r="AG341" t="str">
            <v>OK</v>
          </cell>
        </row>
        <row r="342">
          <cell r="B342" t="str">
            <v xml:space="preserve">Renewable Support </v>
          </cell>
          <cell r="AG342" t="str">
            <v>OK</v>
          </cell>
        </row>
        <row r="343">
          <cell r="B343" t="str">
            <v>New Business Customer Contributions</v>
          </cell>
          <cell r="AG343" t="str">
            <v>OK</v>
          </cell>
        </row>
        <row r="344">
          <cell r="B344" t="str">
            <v>CC&amp;B to CCS Conversion (Rate Case)</v>
          </cell>
          <cell r="AG344" t="str">
            <v>MANUALLY ADDED</v>
          </cell>
        </row>
        <row r="345">
          <cell r="B345" t="str">
            <v>No detail</v>
          </cell>
          <cell r="AG345" t="str">
            <v>MANUALLY ADDED</v>
          </cell>
        </row>
        <row r="346">
          <cell r="B346" t="str">
            <v>No detail</v>
          </cell>
          <cell r="AG346" t="str">
            <v>MANUALLY ADDED</v>
          </cell>
        </row>
        <row r="347">
          <cell r="B347" t="str">
            <v>No detail</v>
          </cell>
          <cell r="AG347" t="str">
            <v>MANUALLY ADDED</v>
          </cell>
        </row>
        <row r="348">
          <cell r="B348" t="str">
            <v>No detail</v>
          </cell>
          <cell r="AG348" t="str">
            <v>MANUALLY ADDED</v>
          </cell>
        </row>
        <row r="349">
          <cell r="B349" t="str">
            <v>No detail</v>
          </cell>
          <cell r="AG349" t="str">
            <v>MANUALLY ADDED</v>
          </cell>
        </row>
        <row r="350">
          <cell r="B350" t="str">
            <v>No detail</v>
          </cell>
          <cell r="AG350" t="str">
            <v>MANUALLY ADDED</v>
          </cell>
        </row>
        <row r="351">
          <cell r="B351" t="str">
            <v>No detail</v>
          </cell>
          <cell r="AG351" t="str">
            <v>MANUALLY ADDED</v>
          </cell>
        </row>
        <row r="352">
          <cell r="B352" t="str">
            <v>No detail</v>
          </cell>
          <cell r="AG352" t="str">
            <v>MANUALLY ADDED</v>
          </cell>
        </row>
        <row r="353">
          <cell r="B353" t="str">
            <v>No detail</v>
          </cell>
          <cell r="AG353" t="str">
            <v>MANUALLY ADDED</v>
          </cell>
        </row>
        <row r="354">
          <cell r="B354" t="str">
            <v>No detail</v>
          </cell>
          <cell r="AG354" t="str">
            <v>MANUALLY ADDED</v>
          </cell>
        </row>
        <row r="355">
          <cell r="B355" t="str">
            <v>No detail</v>
          </cell>
          <cell r="AG355" t="str">
            <v>MANUALLY ADDED</v>
          </cell>
        </row>
        <row r="356">
          <cell r="B356" t="str">
            <v>No detail</v>
          </cell>
          <cell r="AG356" t="str">
            <v>MANUALLY ADDED</v>
          </cell>
        </row>
        <row r="357">
          <cell r="B357" t="str">
            <v>No detail</v>
          </cell>
          <cell r="AG357" t="str">
            <v>MANUALLY ADDED</v>
          </cell>
        </row>
        <row r="358">
          <cell r="B358" t="str">
            <v>No detail</v>
          </cell>
          <cell r="AG358" t="str">
            <v>MANUALLY ADDED</v>
          </cell>
        </row>
        <row r="359">
          <cell r="B359" t="str">
            <v>No detail</v>
          </cell>
          <cell r="AG359" t="str">
            <v>MANUALLY ADDED</v>
          </cell>
        </row>
        <row r="360">
          <cell r="B360" t="str">
            <v>No detail</v>
          </cell>
          <cell r="AG360" t="str">
            <v>MANUALLY ADDED</v>
          </cell>
        </row>
        <row r="361">
          <cell r="B361" t="str">
            <v>No detail</v>
          </cell>
          <cell r="AG361" t="str">
            <v>MANUALLY ADDED</v>
          </cell>
        </row>
        <row r="362">
          <cell r="B362" t="str">
            <v>No detail</v>
          </cell>
          <cell r="AG362" t="str">
            <v>MANUALLY ADDED</v>
          </cell>
        </row>
        <row r="363">
          <cell r="B363" t="str">
            <v>No detail</v>
          </cell>
          <cell r="AG363" t="str">
            <v>MANUALLY ADDED</v>
          </cell>
        </row>
        <row r="364">
          <cell r="B364" t="str">
            <v>No detail</v>
          </cell>
          <cell r="AG364" t="str">
            <v>MANUALLY ADDED</v>
          </cell>
        </row>
        <row r="365">
          <cell r="B365" t="str">
            <v>No detail</v>
          </cell>
          <cell r="AG365" t="str">
            <v>MANUALLY ADDED</v>
          </cell>
        </row>
        <row r="366">
          <cell r="B366" t="str">
            <v>No detail</v>
          </cell>
          <cell r="AG366" t="str">
            <v>MANUALLY ADDED</v>
          </cell>
        </row>
        <row r="367">
          <cell r="B367" t="str">
            <v>No detail</v>
          </cell>
          <cell r="AG367" t="str">
            <v>MANUALLY ADDED</v>
          </cell>
        </row>
        <row r="368">
          <cell r="B368" t="str">
            <v>No detail</v>
          </cell>
          <cell r="AG368" t="str">
            <v>MANUALLY ADDED</v>
          </cell>
        </row>
        <row r="369">
          <cell r="B369" t="str">
            <v>No detail</v>
          </cell>
          <cell r="AG369" t="str">
            <v>MANUALLY ADDED</v>
          </cell>
        </row>
        <row r="370">
          <cell r="B370" t="str">
            <v>No detail</v>
          </cell>
          <cell r="AG370" t="str">
            <v>MANUALLY ADDED</v>
          </cell>
        </row>
        <row r="371">
          <cell r="B371" t="str">
            <v>No detail</v>
          </cell>
          <cell r="AG371" t="str">
            <v>MANUALLY ADDED</v>
          </cell>
        </row>
        <row r="372">
          <cell r="B372" t="str">
            <v>No detail</v>
          </cell>
          <cell r="AG372" t="str">
            <v>MANUALLY ADDED</v>
          </cell>
        </row>
        <row r="373">
          <cell r="B373" t="str">
            <v>No detail</v>
          </cell>
          <cell r="AG373" t="str">
            <v>MANUALLY ADDED</v>
          </cell>
        </row>
        <row r="374">
          <cell r="B374" t="str">
            <v>No detail</v>
          </cell>
          <cell r="AG374" t="str">
            <v>MANUALLY ADDED</v>
          </cell>
        </row>
        <row r="375">
          <cell r="B375" t="str">
            <v>No detail</v>
          </cell>
          <cell r="AG375" t="str">
            <v>MANUALLY ADDED</v>
          </cell>
        </row>
        <row r="376">
          <cell r="B376" t="str">
            <v>No detail</v>
          </cell>
          <cell r="AG376" t="str">
            <v>MANUALLY ADDED</v>
          </cell>
        </row>
        <row r="377">
          <cell r="B377" t="str">
            <v>No detail</v>
          </cell>
          <cell r="AG377" t="str">
            <v>MANUALLY ADDED</v>
          </cell>
        </row>
        <row r="378">
          <cell r="B378" t="str">
            <v>No detail</v>
          </cell>
          <cell r="AG378" t="str">
            <v>MANUALLY ADDED</v>
          </cell>
        </row>
        <row r="379">
          <cell r="B379" t="str">
            <v>No detail</v>
          </cell>
          <cell r="AG379" t="str">
            <v>MANUALLY ADDED</v>
          </cell>
        </row>
        <row r="380">
          <cell r="B380" t="str">
            <v>No detail</v>
          </cell>
          <cell r="AG380" t="str">
            <v>MANUALLY ADDED</v>
          </cell>
        </row>
        <row r="381">
          <cell r="B381" t="str">
            <v>No detail</v>
          </cell>
          <cell r="AG381" t="str">
            <v>MANUALLY ADDED</v>
          </cell>
        </row>
        <row r="382">
          <cell r="B382" t="str">
            <v>No detail</v>
          </cell>
          <cell r="AG382" t="str">
            <v>MANUALLY ADDED</v>
          </cell>
        </row>
        <row r="383">
          <cell r="B383" t="str">
            <v>No detail</v>
          </cell>
          <cell r="AG383" t="str">
            <v>MANUALLY ADDED</v>
          </cell>
        </row>
        <row r="384">
          <cell r="B384" t="str">
            <v>No detail</v>
          </cell>
          <cell r="AG384" t="str">
            <v>MANUALLY ADDED</v>
          </cell>
        </row>
        <row r="385">
          <cell r="B385" t="str">
            <v>No detail</v>
          </cell>
          <cell r="AG385" t="str">
            <v>MANUALLY ADDED</v>
          </cell>
        </row>
        <row r="386">
          <cell r="B386" t="str">
            <v>No detail</v>
          </cell>
          <cell r="AG386" t="str">
            <v>MANUALLY ADDED</v>
          </cell>
        </row>
        <row r="387">
          <cell r="B387" t="str">
            <v>New Project - Kronos Upgrade</v>
          </cell>
          <cell r="AG387" t="str">
            <v>MANUALLY ADDED</v>
          </cell>
        </row>
        <row r="388">
          <cell r="B388" t="str">
            <v>EBS Upgrade/Replacement</v>
          </cell>
          <cell r="AG388" t="str">
            <v>MANUALLY ADDED</v>
          </cell>
        </row>
        <row r="389">
          <cell r="B389" t="str">
            <v>Work Force Management System</v>
          </cell>
          <cell r="AG389" t="str">
            <v>MANUALLY ADDED</v>
          </cell>
        </row>
        <row r="390">
          <cell r="B390" t="str">
            <v>Future Improvement Projects</v>
          </cell>
          <cell r="AG390" t="str">
            <v>MANUALLY ADDED</v>
          </cell>
        </row>
        <row r="391">
          <cell r="B391" t="str">
            <v/>
          </cell>
          <cell r="AG391"/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90B6-0995-4DD0-9A29-A8F0C7091173}">
  <sheetPr>
    <tabColor rgb="FF78BE21"/>
    <pageSetUpPr fitToPage="1"/>
  </sheetPr>
  <dimension ref="A1:W378"/>
  <sheetViews>
    <sheetView showGridLines="0" tabSelected="1" topLeftCell="A346" zoomScaleNormal="100" workbookViewId="0">
      <selection activeCell="E25" sqref="E25"/>
    </sheetView>
  </sheetViews>
  <sheetFormatPr defaultColWidth="9.28515625" defaultRowHeight="14.25" x14ac:dyDescent="0.2"/>
  <cols>
    <col min="1" max="1" width="2.28515625" style="1" customWidth="1"/>
    <col min="2" max="2" width="15.28515625" style="1" customWidth="1"/>
    <col min="3" max="3" width="67.7109375" style="1" customWidth="1"/>
    <col min="4" max="4" width="24.7109375" style="2" customWidth="1"/>
    <col min="5" max="5" width="34" style="3" customWidth="1"/>
    <col min="6" max="6" width="10.42578125" style="3" customWidth="1"/>
    <col min="7" max="7" width="14.28515625" style="3" customWidth="1"/>
    <col min="8" max="8" width="37" style="3" customWidth="1"/>
    <col min="9" max="9" width="12" style="3" bestFit="1" customWidth="1"/>
    <col min="10" max="10" width="12.7109375" style="31" bestFit="1" customWidth="1"/>
    <col min="11" max="11" width="12.5703125" style="3" bestFit="1" customWidth="1"/>
    <col min="12" max="12" width="15.7109375" style="31" customWidth="1"/>
    <col min="13" max="13" width="15.28515625" style="31" customWidth="1"/>
    <col min="14" max="14" width="16.42578125" style="31" bestFit="1" customWidth="1"/>
    <col min="15" max="15" width="4.28515625" style="1" customWidth="1"/>
    <col min="16" max="18" width="25.7109375" style="1" customWidth="1"/>
    <col min="19" max="19" width="3.7109375" style="1" customWidth="1"/>
    <col min="20" max="20" width="24.5703125" style="1" customWidth="1"/>
    <col min="21" max="21" width="5.7109375" style="2" customWidth="1"/>
    <col min="22" max="23" width="21.7109375" style="1" customWidth="1"/>
    <col min="24" max="16384" width="9.28515625" style="1"/>
  </cols>
  <sheetData>
    <row r="1" spans="1:23" ht="22.9" customHeight="1" thickTop="1" thickBot="1" x14ac:dyDescent="0.3">
      <c r="A1"/>
      <c r="B1" s="14"/>
      <c r="C1" s="50"/>
      <c r="D1" s="14"/>
      <c r="E1" s="16"/>
      <c r="F1" s="16"/>
      <c r="G1" s="16"/>
      <c r="H1" s="16"/>
      <c r="I1" s="16"/>
      <c r="J1" s="30"/>
      <c r="K1" s="16"/>
      <c r="L1" s="30"/>
      <c r="M1" s="30"/>
      <c r="N1" s="30"/>
      <c r="T1" s="6"/>
      <c r="U1" s="12"/>
      <c r="V1" s="13"/>
      <c r="W1" s="13"/>
    </row>
    <row r="2" spans="1:23" ht="18" customHeight="1" thickTop="1" x14ac:dyDescent="0.2">
      <c r="B2" s="43"/>
      <c r="C2" s="15"/>
      <c r="D2" s="14"/>
      <c r="E2" s="16"/>
      <c r="F2" s="16"/>
      <c r="G2" s="16"/>
      <c r="H2" s="16"/>
      <c r="I2" s="16"/>
      <c r="J2" s="30"/>
      <c r="K2" s="16"/>
      <c r="L2" s="30"/>
      <c r="M2" s="30"/>
      <c r="N2" s="30"/>
      <c r="P2" s="67" t="s">
        <v>599</v>
      </c>
      <c r="Q2" s="68"/>
      <c r="R2" s="68"/>
      <c r="T2" s="7" t="s">
        <v>0</v>
      </c>
      <c r="U2" s="24" t="s">
        <v>1</v>
      </c>
      <c r="V2" s="4" t="s">
        <v>2</v>
      </c>
      <c r="W2" s="7" t="s">
        <v>3</v>
      </c>
    </row>
    <row r="3" spans="1:23" ht="18" customHeight="1" thickBot="1" x14ac:dyDescent="0.25">
      <c r="B3" s="21" t="s">
        <v>4</v>
      </c>
      <c r="C3" s="15"/>
      <c r="D3" s="14"/>
      <c r="E3" s="16"/>
      <c r="F3" s="16"/>
      <c r="G3" s="16"/>
      <c r="H3" s="16"/>
      <c r="I3" s="16"/>
      <c r="J3" s="30"/>
      <c r="K3" s="16"/>
      <c r="L3" s="30"/>
      <c r="M3" s="30"/>
      <c r="N3" s="30"/>
      <c r="P3" s="68"/>
      <c r="Q3" s="68"/>
      <c r="R3" s="68"/>
      <c r="T3" s="8" t="s">
        <v>5</v>
      </c>
      <c r="U3" s="25" t="s">
        <v>6</v>
      </c>
      <c r="V3" s="5" t="s">
        <v>7</v>
      </c>
      <c r="W3" s="8" t="s">
        <v>8</v>
      </c>
    </row>
    <row r="4" spans="1:23" ht="18" customHeight="1" thickTop="1" x14ac:dyDescent="0.2">
      <c r="B4" s="21" t="s">
        <v>9</v>
      </c>
      <c r="D4" s="14"/>
      <c r="E4" s="16"/>
      <c r="F4" s="16"/>
      <c r="G4" s="16"/>
      <c r="H4" s="16"/>
      <c r="I4" s="16"/>
      <c r="J4" s="30"/>
      <c r="K4" s="16"/>
      <c r="L4" s="30"/>
      <c r="M4" s="30"/>
      <c r="N4" s="30"/>
      <c r="P4" s="68"/>
      <c r="Q4" s="68"/>
      <c r="R4" s="68"/>
      <c r="T4" s="8" t="s">
        <v>10</v>
      </c>
      <c r="U4" s="11"/>
      <c r="V4" s="10"/>
      <c r="W4" s="8" t="s">
        <v>11</v>
      </c>
    </row>
    <row r="5" spans="1:23" ht="18" customHeight="1" x14ac:dyDescent="0.2">
      <c r="B5" s="22">
        <v>45930</v>
      </c>
      <c r="C5" s="18"/>
      <c r="D5" s="14"/>
      <c r="E5" s="16"/>
      <c r="F5" s="16"/>
      <c r="G5" s="16"/>
      <c r="H5" s="16"/>
      <c r="I5" s="16"/>
      <c r="J5" s="30"/>
      <c r="K5" s="16"/>
      <c r="L5" s="30"/>
      <c r="M5" s="30"/>
      <c r="N5" s="30"/>
      <c r="P5" s="68"/>
      <c r="Q5" s="68"/>
      <c r="R5" s="68"/>
      <c r="T5" s="8" t="s">
        <v>12</v>
      </c>
      <c r="U5" s="11"/>
      <c r="W5" s="8" t="s">
        <v>13</v>
      </c>
    </row>
    <row r="6" spans="1:23" ht="28.15" customHeight="1" thickBot="1" x14ac:dyDescent="0.25">
      <c r="B6" s="17"/>
      <c r="C6" s="18"/>
      <c r="D6" s="14"/>
      <c r="E6" s="16"/>
      <c r="F6" s="16"/>
      <c r="G6" s="16"/>
      <c r="H6" s="16"/>
      <c r="I6" s="16"/>
      <c r="J6" s="30"/>
      <c r="K6" s="16"/>
      <c r="L6" s="30"/>
      <c r="M6" s="30"/>
      <c r="N6" s="30"/>
      <c r="P6" s="68"/>
      <c r="Q6" s="68"/>
      <c r="R6" s="68"/>
      <c r="T6" s="8" t="s">
        <v>14</v>
      </c>
      <c r="W6" s="9" t="s">
        <v>15</v>
      </c>
    </row>
    <row r="7" spans="1:23" ht="78" customHeight="1" thickTop="1" thickBot="1" x14ac:dyDescent="0.25">
      <c r="B7" s="19"/>
      <c r="C7" s="20"/>
      <c r="L7" s="3"/>
      <c r="M7" s="3"/>
      <c r="P7" s="68"/>
      <c r="Q7" s="68"/>
      <c r="R7" s="68"/>
      <c r="T7" s="8" t="s">
        <v>16</v>
      </c>
    </row>
    <row r="8" spans="1:23" ht="24.6" customHeight="1" thickTop="1" thickBot="1" x14ac:dyDescent="0.25">
      <c r="B8" s="26"/>
      <c r="C8" s="27"/>
      <c r="D8" s="28"/>
      <c r="E8" s="29"/>
      <c r="F8" s="23" t="s">
        <v>17</v>
      </c>
      <c r="G8" s="23"/>
      <c r="H8" s="69" t="s">
        <v>18</v>
      </c>
      <c r="I8" s="69"/>
      <c r="J8" s="32" t="s">
        <v>19</v>
      </c>
      <c r="K8" s="12"/>
      <c r="L8" s="32"/>
      <c r="M8" s="32"/>
      <c r="N8" s="32"/>
      <c r="T8" s="9" t="s">
        <v>20</v>
      </c>
      <c r="U8" s="1"/>
    </row>
    <row r="9" spans="1:23" ht="24" customHeight="1" thickTop="1" thickBot="1" x14ac:dyDescent="0.25">
      <c r="B9" s="33" t="s">
        <v>21</v>
      </c>
      <c r="C9" s="34" t="s">
        <v>22</v>
      </c>
      <c r="D9" s="35" t="s">
        <v>23</v>
      </c>
      <c r="E9" s="36" t="s">
        <v>24</v>
      </c>
      <c r="F9" s="37" t="s">
        <v>25</v>
      </c>
      <c r="G9" s="37" t="s">
        <v>26</v>
      </c>
      <c r="H9" s="37" t="s">
        <v>27</v>
      </c>
      <c r="I9" s="37" t="s">
        <v>28</v>
      </c>
      <c r="J9" s="38" t="s">
        <v>29</v>
      </c>
      <c r="K9" s="39" t="s">
        <v>30</v>
      </c>
      <c r="L9" s="40" t="s">
        <v>834</v>
      </c>
      <c r="M9" s="41" t="s">
        <v>835</v>
      </c>
      <c r="N9" s="42" t="s">
        <v>836</v>
      </c>
    </row>
    <row r="10" spans="1:23" ht="15" thickTop="1" x14ac:dyDescent="0.2">
      <c r="B10" s="48" t="s">
        <v>31</v>
      </c>
      <c r="C10" s="48" t="s">
        <v>32</v>
      </c>
      <c r="D10" s="48" t="s">
        <v>5</v>
      </c>
      <c r="E10" s="48" t="s">
        <v>33</v>
      </c>
      <c r="F10" s="51" t="s">
        <v>34</v>
      </c>
      <c r="G10" s="52">
        <f>_xlfn.XLOOKUP(S10,'[1]LTIP Estimated Cost'!B:B,'[1]LTIP Estimated Cost'!AG:AG)/1000000</f>
        <v>0</v>
      </c>
      <c r="H10" s="64">
        <f>119918.92/1000000</f>
        <v>0.11991892</v>
      </c>
      <c r="I10" s="45">
        <v>45869</v>
      </c>
      <c r="J10" s="47" t="s">
        <v>3</v>
      </c>
      <c r="K10" s="53">
        <v>45474</v>
      </c>
      <c r="L10" s="46">
        <v>47483</v>
      </c>
      <c r="M10" s="46" t="s">
        <v>35</v>
      </c>
      <c r="N10" s="54">
        <v>0</v>
      </c>
    </row>
    <row r="11" spans="1:23" x14ac:dyDescent="0.2">
      <c r="B11" s="48" t="s">
        <v>600</v>
      </c>
      <c r="C11" s="48" t="s">
        <v>601</v>
      </c>
      <c r="D11" s="48" t="s">
        <v>0</v>
      </c>
      <c r="E11" s="48" t="s">
        <v>36</v>
      </c>
      <c r="F11" s="51" t="s">
        <v>34</v>
      </c>
      <c r="G11" s="52">
        <f>_xlfn.XLOOKUP(S11,'[1]LTIP Estimated Cost'!B:B,'[1]LTIP Estimated Cost'!AG:AG)/1000000</f>
        <v>0</v>
      </c>
      <c r="H11" s="64">
        <f>399999.96/1000000</f>
        <v>0.39999996000000004</v>
      </c>
      <c r="I11" s="45">
        <v>45869</v>
      </c>
      <c r="J11" s="47" t="s">
        <v>13</v>
      </c>
      <c r="K11" s="55">
        <v>45717</v>
      </c>
      <c r="L11" s="46">
        <v>46006</v>
      </c>
      <c r="M11" s="46" t="s">
        <v>35</v>
      </c>
      <c r="N11" s="54">
        <v>0.85</v>
      </c>
    </row>
    <row r="12" spans="1:23" x14ac:dyDescent="0.2">
      <c r="B12" s="56" t="s">
        <v>38</v>
      </c>
      <c r="C12" s="56" t="s">
        <v>39</v>
      </c>
      <c r="D12" s="56" t="s">
        <v>20</v>
      </c>
      <c r="E12" s="56" t="s">
        <v>602</v>
      </c>
      <c r="F12" s="57" t="s">
        <v>1</v>
      </c>
      <c r="G12" s="58">
        <v>7.6</v>
      </c>
      <c r="H12" s="65">
        <v>30</v>
      </c>
      <c r="I12" s="59">
        <v>44461</v>
      </c>
      <c r="J12" s="57" t="s">
        <v>13</v>
      </c>
      <c r="K12" s="59">
        <v>44552</v>
      </c>
      <c r="L12" s="49">
        <v>45926</v>
      </c>
      <c r="M12" s="56" t="s">
        <v>40</v>
      </c>
      <c r="N12" s="60">
        <v>0.83</v>
      </c>
    </row>
    <row r="13" spans="1:23" x14ac:dyDescent="0.2">
      <c r="B13" s="56" t="s">
        <v>41</v>
      </c>
      <c r="C13" s="56" t="s">
        <v>42</v>
      </c>
      <c r="D13" s="56" t="s">
        <v>20</v>
      </c>
      <c r="E13" s="56" t="s">
        <v>602</v>
      </c>
      <c r="F13" s="57" t="s">
        <v>1</v>
      </c>
      <c r="G13" s="56" t="s">
        <v>603</v>
      </c>
      <c r="H13" s="66" t="s">
        <v>43</v>
      </c>
      <c r="I13" s="59">
        <v>44461</v>
      </c>
      <c r="J13" s="57" t="s">
        <v>8</v>
      </c>
      <c r="K13" s="59">
        <v>44552</v>
      </c>
      <c r="L13" s="56" t="s">
        <v>37</v>
      </c>
      <c r="M13" s="56" t="s">
        <v>37</v>
      </c>
      <c r="N13" s="60">
        <v>0</v>
      </c>
    </row>
    <row r="14" spans="1:23" x14ac:dyDescent="0.2">
      <c r="B14" s="56" t="s">
        <v>44</v>
      </c>
      <c r="C14" s="56" t="s">
        <v>45</v>
      </c>
      <c r="D14" s="56" t="s">
        <v>20</v>
      </c>
      <c r="E14" s="56" t="s">
        <v>602</v>
      </c>
      <c r="F14" s="57" t="s">
        <v>1</v>
      </c>
      <c r="G14" s="58">
        <v>5.4</v>
      </c>
      <c r="H14" s="65">
        <v>185</v>
      </c>
      <c r="I14" s="59">
        <v>44461</v>
      </c>
      <c r="J14" s="57" t="s">
        <v>11</v>
      </c>
      <c r="K14" s="59">
        <v>44552</v>
      </c>
      <c r="L14" s="49">
        <v>46955</v>
      </c>
      <c r="M14" s="56" t="s">
        <v>40</v>
      </c>
      <c r="N14" s="60">
        <v>0</v>
      </c>
    </row>
    <row r="15" spans="1:23" x14ac:dyDescent="0.2">
      <c r="B15" s="56" t="s">
        <v>46</v>
      </c>
      <c r="C15" s="56" t="s">
        <v>47</v>
      </c>
      <c r="D15" s="56" t="s">
        <v>20</v>
      </c>
      <c r="E15" s="56" t="s">
        <v>602</v>
      </c>
      <c r="F15" s="57" t="s">
        <v>1</v>
      </c>
      <c r="G15" s="56" t="s">
        <v>603</v>
      </c>
      <c r="H15" s="65">
        <v>6</v>
      </c>
      <c r="I15" s="59">
        <v>44461</v>
      </c>
      <c r="J15" s="57" t="s">
        <v>8</v>
      </c>
      <c r="K15" s="59">
        <v>44606</v>
      </c>
      <c r="L15" s="56" t="s">
        <v>37</v>
      </c>
      <c r="M15" s="56" t="s">
        <v>37</v>
      </c>
      <c r="N15" s="60">
        <v>0</v>
      </c>
    </row>
    <row r="16" spans="1:23" x14ac:dyDescent="0.2">
      <c r="B16" s="56" t="s">
        <v>48</v>
      </c>
      <c r="C16" s="56" t="s">
        <v>49</v>
      </c>
      <c r="D16" s="56" t="s">
        <v>20</v>
      </c>
      <c r="E16" s="56" t="s">
        <v>602</v>
      </c>
      <c r="F16" s="57" t="s">
        <v>1</v>
      </c>
      <c r="G16" s="56" t="s">
        <v>603</v>
      </c>
      <c r="H16" s="65">
        <v>96.5</v>
      </c>
      <c r="I16" s="59">
        <v>44461</v>
      </c>
      <c r="J16" s="57" t="s">
        <v>8</v>
      </c>
      <c r="K16" s="59">
        <v>44698</v>
      </c>
      <c r="L16" s="56" t="s">
        <v>37</v>
      </c>
      <c r="M16" s="56" t="s">
        <v>37</v>
      </c>
      <c r="N16" s="60">
        <v>0</v>
      </c>
    </row>
    <row r="17" spans="2:14" x14ac:dyDescent="0.2">
      <c r="B17" s="56" t="s">
        <v>50</v>
      </c>
      <c r="C17" s="56" t="s">
        <v>51</v>
      </c>
      <c r="D17" s="56" t="s">
        <v>20</v>
      </c>
      <c r="E17" s="56" t="s">
        <v>602</v>
      </c>
      <c r="F17" s="57" t="s">
        <v>1</v>
      </c>
      <c r="G17" s="56" t="s">
        <v>603</v>
      </c>
      <c r="H17" s="66" t="s">
        <v>43</v>
      </c>
      <c r="I17" s="59">
        <v>44461</v>
      </c>
      <c r="J17" s="57" t="s">
        <v>8</v>
      </c>
      <c r="K17" s="59">
        <v>44764</v>
      </c>
      <c r="L17" s="56" t="s">
        <v>37</v>
      </c>
      <c r="M17" s="56" t="s">
        <v>37</v>
      </c>
      <c r="N17" s="60">
        <v>0</v>
      </c>
    </row>
    <row r="18" spans="2:14" x14ac:dyDescent="0.2">
      <c r="B18" s="56" t="s">
        <v>52</v>
      </c>
      <c r="C18" s="56" t="s">
        <v>53</v>
      </c>
      <c r="D18" s="56" t="s">
        <v>20</v>
      </c>
      <c r="E18" s="56" t="s">
        <v>602</v>
      </c>
      <c r="F18" s="57" t="s">
        <v>1</v>
      </c>
      <c r="G18" s="56" t="s">
        <v>603</v>
      </c>
      <c r="H18" s="65">
        <v>146</v>
      </c>
      <c r="I18" s="59">
        <v>45419</v>
      </c>
      <c r="J18" s="57" t="s">
        <v>8</v>
      </c>
      <c r="K18" s="59">
        <v>45386</v>
      </c>
      <c r="L18" s="56" t="s">
        <v>37</v>
      </c>
      <c r="M18" s="56" t="s">
        <v>37</v>
      </c>
      <c r="N18" s="60">
        <v>0</v>
      </c>
    </row>
    <row r="19" spans="2:14" x14ac:dyDescent="0.2">
      <c r="B19" s="56" t="s">
        <v>54</v>
      </c>
      <c r="C19" s="56" t="s">
        <v>55</v>
      </c>
      <c r="D19" s="56" t="s">
        <v>12</v>
      </c>
      <c r="E19" s="56" t="s">
        <v>56</v>
      </c>
      <c r="F19" s="57" t="s">
        <v>1</v>
      </c>
      <c r="G19" s="58">
        <v>18.100000000000001</v>
      </c>
      <c r="H19" s="65">
        <v>1200</v>
      </c>
      <c r="I19" s="59">
        <v>45051</v>
      </c>
      <c r="J19" s="57" t="s">
        <v>13</v>
      </c>
      <c r="K19" s="59">
        <v>45103</v>
      </c>
      <c r="L19" s="49">
        <v>46539</v>
      </c>
      <c r="M19" s="56" t="s">
        <v>40</v>
      </c>
      <c r="N19" s="60">
        <v>0.11</v>
      </c>
    </row>
    <row r="20" spans="2:14" x14ac:dyDescent="0.2">
      <c r="B20" s="56" t="s">
        <v>57</v>
      </c>
      <c r="C20" s="56" t="s">
        <v>58</v>
      </c>
      <c r="D20" s="56" t="s">
        <v>12</v>
      </c>
      <c r="E20" s="56" t="s">
        <v>56</v>
      </c>
      <c r="F20" s="57" t="s">
        <v>1</v>
      </c>
      <c r="G20" s="56" t="s">
        <v>603</v>
      </c>
      <c r="H20" s="66" t="s">
        <v>59</v>
      </c>
      <c r="I20" s="59">
        <v>45051</v>
      </c>
      <c r="J20" s="57" t="s">
        <v>8</v>
      </c>
      <c r="K20" s="59">
        <v>45141</v>
      </c>
      <c r="L20" s="56" t="s">
        <v>37</v>
      </c>
      <c r="M20" s="56" t="s">
        <v>37</v>
      </c>
      <c r="N20" s="60">
        <v>0</v>
      </c>
    </row>
    <row r="21" spans="2:14" x14ac:dyDescent="0.2">
      <c r="B21" s="56" t="s">
        <v>60</v>
      </c>
      <c r="C21" s="56" t="s">
        <v>61</v>
      </c>
      <c r="D21" s="56" t="s">
        <v>12</v>
      </c>
      <c r="E21" s="56" t="s">
        <v>56</v>
      </c>
      <c r="F21" s="57" t="s">
        <v>1</v>
      </c>
      <c r="G21" s="56" t="s">
        <v>603</v>
      </c>
      <c r="H21" s="66" t="s">
        <v>59</v>
      </c>
      <c r="I21" s="59">
        <v>45051</v>
      </c>
      <c r="J21" s="57" t="s">
        <v>8</v>
      </c>
      <c r="K21" s="59">
        <v>45141</v>
      </c>
      <c r="L21" s="56" t="s">
        <v>37</v>
      </c>
      <c r="M21" s="56" t="s">
        <v>37</v>
      </c>
      <c r="N21" s="60">
        <v>0</v>
      </c>
    </row>
    <row r="22" spans="2:14" x14ac:dyDescent="0.2">
      <c r="B22" s="56" t="s">
        <v>62</v>
      </c>
      <c r="C22" s="56" t="s">
        <v>63</v>
      </c>
      <c r="D22" s="56" t="s">
        <v>12</v>
      </c>
      <c r="E22" s="56" t="s">
        <v>56</v>
      </c>
      <c r="F22" s="57" t="s">
        <v>1</v>
      </c>
      <c r="G22" s="58">
        <v>25.9</v>
      </c>
      <c r="H22" s="66" t="s">
        <v>59</v>
      </c>
      <c r="I22" s="59">
        <v>45051</v>
      </c>
      <c r="J22" s="57" t="s">
        <v>13</v>
      </c>
      <c r="K22" s="59">
        <v>45141</v>
      </c>
      <c r="L22" s="49">
        <v>46896</v>
      </c>
      <c r="M22" s="56" t="s">
        <v>40</v>
      </c>
      <c r="N22" s="60">
        <v>0.1</v>
      </c>
    </row>
    <row r="23" spans="2:14" x14ac:dyDescent="0.2">
      <c r="B23" s="56" t="s">
        <v>64</v>
      </c>
      <c r="C23" s="56" t="s">
        <v>65</v>
      </c>
      <c r="D23" s="56" t="s">
        <v>12</v>
      </c>
      <c r="E23" s="56" t="s">
        <v>56</v>
      </c>
      <c r="F23" s="57" t="s">
        <v>1</v>
      </c>
      <c r="G23" s="56" t="s">
        <v>603</v>
      </c>
      <c r="H23" s="66" t="s">
        <v>59</v>
      </c>
      <c r="I23" s="59">
        <v>45051</v>
      </c>
      <c r="J23" s="57" t="s">
        <v>8</v>
      </c>
      <c r="K23" s="59">
        <v>45141</v>
      </c>
      <c r="L23" s="56" t="s">
        <v>37</v>
      </c>
      <c r="M23" s="56" t="s">
        <v>37</v>
      </c>
      <c r="N23" s="60">
        <v>0</v>
      </c>
    </row>
    <row r="24" spans="2:14" x14ac:dyDescent="0.2">
      <c r="B24" s="56" t="s">
        <v>66</v>
      </c>
      <c r="C24" s="56" t="s">
        <v>67</v>
      </c>
      <c r="D24" s="56" t="s">
        <v>12</v>
      </c>
      <c r="E24" s="56" t="s">
        <v>56</v>
      </c>
      <c r="F24" s="57" t="s">
        <v>1</v>
      </c>
      <c r="G24" s="56" t="s">
        <v>603</v>
      </c>
      <c r="H24" s="66" t="s">
        <v>59</v>
      </c>
      <c r="I24" s="59">
        <v>45051</v>
      </c>
      <c r="J24" s="57" t="s">
        <v>8</v>
      </c>
      <c r="K24" s="59">
        <v>45141</v>
      </c>
      <c r="L24" s="56" t="s">
        <v>37</v>
      </c>
      <c r="M24" s="56" t="s">
        <v>37</v>
      </c>
      <c r="N24" s="60">
        <v>0</v>
      </c>
    </row>
    <row r="25" spans="2:14" x14ac:dyDescent="0.2">
      <c r="B25" s="56" t="s">
        <v>68</v>
      </c>
      <c r="C25" s="56" t="s">
        <v>69</v>
      </c>
      <c r="D25" s="56" t="s">
        <v>12</v>
      </c>
      <c r="E25" s="56" t="s">
        <v>56</v>
      </c>
      <c r="F25" s="57" t="s">
        <v>1</v>
      </c>
      <c r="G25" s="56" t="s">
        <v>603</v>
      </c>
      <c r="H25" s="66" t="s">
        <v>59</v>
      </c>
      <c r="I25" s="59">
        <v>45051</v>
      </c>
      <c r="J25" s="57" t="s">
        <v>8</v>
      </c>
      <c r="K25" s="59">
        <v>45141</v>
      </c>
      <c r="L25" s="56" t="s">
        <v>37</v>
      </c>
      <c r="M25" s="56" t="s">
        <v>37</v>
      </c>
      <c r="N25" s="60">
        <v>0</v>
      </c>
    </row>
    <row r="26" spans="2:14" x14ac:dyDescent="0.2">
      <c r="B26" s="56" t="s">
        <v>70</v>
      </c>
      <c r="C26" s="56" t="s">
        <v>71</v>
      </c>
      <c r="D26" s="56" t="s">
        <v>12</v>
      </c>
      <c r="E26" s="56" t="s">
        <v>56</v>
      </c>
      <c r="F26" s="57" t="s">
        <v>1</v>
      </c>
      <c r="G26" s="56" t="s">
        <v>603</v>
      </c>
      <c r="H26" s="66" t="s">
        <v>59</v>
      </c>
      <c r="I26" s="59">
        <v>45051</v>
      </c>
      <c r="J26" s="57" t="s">
        <v>8</v>
      </c>
      <c r="K26" s="59">
        <v>45142</v>
      </c>
      <c r="L26" s="56" t="s">
        <v>37</v>
      </c>
      <c r="M26" s="56" t="s">
        <v>37</v>
      </c>
      <c r="N26" s="60">
        <v>0</v>
      </c>
    </row>
    <row r="27" spans="2:14" x14ac:dyDescent="0.2">
      <c r="B27" s="56" t="s">
        <v>72</v>
      </c>
      <c r="C27" s="56" t="s">
        <v>73</v>
      </c>
      <c r="D27" s="56" t="s">
        <v>12</v>
      </c>
      <c r="E27" s="56" t="s">
        <v>56</v>
      </c>
      <c r="F27" s="57" t="s">
        <v>1</v>
      </c>
      <c r="G27" s="56" t="s">
        <v>603</v>
      </c>
      <c r="H27" s="66" t="s">
        <v>59</v>
      </c>
      <c r="I27" s="59">
        <v>45051</v>
      </c>
      <c r="J27" s="57" t="s">
        <v>8</v>
      </c>
      <c r="K27" s="59">
        <v>45142</v>
      </c>
      <c r="L27" s="56" t="s">
        <v>37</v>
      </c>
      <c r="M27" s="56" t="s">
        <v>37</v>
      </c>
      <c r="N27" s="60">
        <v>0</v>
      </c>
    </row>
    <row r="28" spans="2:14" x14ac:dyDescent="0.2">
      <c r="B28" s="56" t="s">
        <v>74</v>
      </c>
      <c r="C28" s="56" t="s">
        <v>75</v>
      </c>
      <c r="D28" s="56" t="s">
        <v>12</v>
      </c>
      <c r="E28" s="56" t="s">
        <v>56</v>
      </c>
      <c r="F28" s="57" t="s">
        <v>1</v>
      </c>
      <c r="G28" s="58">
        <v>28.05</v>
      </c>
      <c r="H28" s="66" t="s">
        <v>59</v>
      </c>
      <c r="I28" s="59">
        <v>45051</v>
      </c>
      <c r="J28" s="57" t="s">
        <v>13</v>
      </c>
      <c r="K28" s="59">
        <v>45142</v>
      </c>
      <c r="L28" s="49">
        <v>46910</v>
      </c>
      <c r="M28" s="56" t="s">
        <v>40</v>
      </c>
      <c r="N28" s="60">
        <v>0.37</v>
      </c>
    </row>
    <row r="29" spans="2:14" x14ac:dyDescent="0.2">
      <c r="B29" s="56" t="s">
        <v>76</v>
      </c>
      <c r="C29" s="56" t="s">
        <v>77</v>
      </c>
      <c r="D29" s="56" t="s">
        <v>12</v>
      </c>
      <c r="E29" s="56" t="s">
        <v>56</v>
      </c>
      <c r="F29" s="57" t="s">
        <v>1</v>
      </c>
      <c r="G29" s="58">
        <v>18.100000000000001</v>
      </c>
      <c r="H29" s="66" t="s">
        <v>59</v>
      </c>
      <c r="I29" s="59">
        <v>45051</v>
      </c>
      <c r="J29" s="57" t="s">
        <v>13</v>
      </c>
      <c r="K29" s="59">
        <v>45155</v>
      </c>
      <c r="L29" s="49">
        <v>46777</v>
      </c>
      <c r="M29" s="56" t="s">
        <v>40</v>
      </c>
      <c r="N29" s="60">
        <v>0.35</v>
      </c>
    </row>
    <row r="30" spans="2:14" x14ac:dyDescent="0.2">
      <c r="B30" s="56" t="s">
        <v>78</v>
      </c>
      <c r="C30" s="56" t="s">
        <v>79</v>
      </c>
      <c r="D30" s="56" t="s">
        <v>12</v>
      </c>
      <c r="E30" s="56" t="s">
        <v>56</v>
      </c>
      <c r="F30" s="57" t="s">
        <v>1</v>
      </c>
      <c r="G30" s="58">
        <v>14.2</v>
      </c>
      <c r="H30" s="66" t="s">
        <v>59</v>
      </c>
      <c r="I30" s="59">
        <v>45051</v>
      </c>
      <c r="J30" s="57" t="s">
        <v>13</v>
      </c>
      <c r="K30" s="59">
        <v>45155</v>
      </c>
      <c r="L30" s="49">
        <v>46727</v>
      </c>
      <c r="M30" s="56" t="s">
        <v>40</v>
      </c>
      <c r="N30" s="60">
        <v>0.43</v>
      </c>
    </row>
    <row r="31" spans="2:14" x14ac:dyDescent="0.2">
      <c r="B31" s="56" t="s">
        <v>80</v>
      </c>
      <c r="C31" s="56" t="s">
        <v>81</v>
      </c>
      <c r="D31" s="56" t="s">
        <v>12</v>
      </c>
      <c r="E31" s="56" t="s">
        <v>56</v>
      </c>
      <c r="F31" s="57" t="s">
        <v>1</v>
      </c>
      <c r="G31" s="56" t="s">
        <v>603</v>
      </c>
      <c r="H31" s="66" t="s">
        <v>59</v>
      </c>
      <c r="I31" s="59">
        <v>45051</v>
      </c>
      <c r="J31" s="57" t="s">
        <v>8</v>
      </c>
      <c r="K31" s="59">
        <v>45275</v>
      </c>
      <c r="L31" s="56" t="s">
        <v>37</v>
      </c>
      <c r="M31" s="56" t="s">
        <v>37</v>
      </c>
      <c r="N31" s="60">
        <v>0</v>
      </c>
    </row>
    <row r="32" spans="2:14" x14ac:dyDescent="0.2">
      <c r="B32" s="56" t="s">
        <v>82</v>
      </c>
      <c r="C32" s="56" t="s">
        <v>83</v>
      </c>
      <c r="D32" s="56" t="s">
        <v>12</v>
      </c>
      <c r="E32" s="56" t="s">
        <v>56</v>
      </c>
      <c r="F32" s="57" t="s">
        <v>1</v>
      </c>
      <c r="G32" s="56" t="s">
        <v>603</v>
      </c>
      <c r="H32" s="66" t="s">
        <v>59</v>
      </c>
      <c r="I32" s="59">
        <v>45051</v>
      </c>
      <c r="J32" s="57" t="s">
        <v>8</v>
      </c>
      <c r="K32" s="59">
        <v>45461</v>
      </c>
      <c r="L32" s="56" t="s">
        <v>37</v>
      </c>
      <c r="M32" s="56" t="s">
        <v>37</v>
      </c>
      <c r="N32" s="60">
        <v>0</v>
      </c>
    </row>
    <row r="33" spans="2:14" x14ac:dyDescent="0.2">
      <c r="B33" s="56" t="s">
        <v>84</v>
      </c>
      <c r="C33" s="56" t="s">
        <v>85</v>
      </c>
      <c r="D33" s="56" t="s">
        <v>12</v>
      </c>
      <c r="E33" s="56" t="s">
        <v>56</v>
      </c>
      <c r="F33" s="57" t="s">
        <v>1</v>
      </c>
      <c r="G33" s="56" t="s">
        <v>603</v>
      </c>
      <c r="H33" s="66" t="s">
        <v>59</v>
      </c>
      <c r="I33" s="59">
        <v>45051</v>
      </c>
      <c r="J33" s="57" t="s">
        <v>8</v>
      </c>
      <c r="K33" s="59">
        <v>45461</v>
      </c>
      <c r="L33" s="56" t="s">
        <v>37</v>
      </c>
      <c r="M33" s="56" t="s">
        <v>37</v>
      </c>
      <c r="N33" s="60">
        <v>0</v>
      </c>
    </row>
    <row r="34" spans="2:14" x14ac:dyDescent="0.2">
      <c r="B34" s="56" t="s">
        <v>86</v>
      </c>
      <c r="C34" s="56" t="s">
        <v>87</v>
      </c>
      <c r="D34" s="56" t="s">
        <v>12</v>
      </c>
      <c r="E34" s="56" t="s">
        <v>56</v>
      </c>
      <c r="F34" s="57" t="s">
        <v>1</v>
      </c>
      <c r="G34" s="56" t="s">
        <v>603</v>
      </c>
      <c r="H34" s="66" t="s">
        <v>59</v>
      </c>
      <c r="I34" s="59">
        <v>45051</v>
      </c>
      <c r="J34" s="57" t="s">
        <v>8</v>
      </c>
      <c r="K34" s="59">
        <v>45461</v>
      </c>
      <c r="L34" s="56" t="s">
        <v>37</v>
      </c>
      <c r="M34" s="56" t="s">
        <v>37</v>
      </c>
      <c r="N34" s="60">
        <v>0</v>
      </c>
    </row>
    <row r="35" spans="2:14" x14ac:dyDescent="0.2">
      <c r="B35" s="56" t="s">
        <v>88</v>
      </c>
      <c r="C35" s="56" t="s">
        <v>89</v>
      </c>
      <c r="D35" s="56" t="s">
        <v>12</v>
      </c>
      <c r="E35" s="56" t="s">
        <v>56</v>
      </c>
      <c r="F35" s="57" t="s">
        <v>1</v>
      </c>
      <c r="G35" s="56" t="s">
        <v>603</v>
      </c>
      <c r="H35" s="66" t="s">
        <v>59</v>
      </c>
      <c r="I35" s="59">
        <v>45051</v>
      </c>
      <c r="J35" s="57" t="s">
        <v>8</v>
      </c>
      <c r="K35" s="59">
        <v>45461</v>
      </c>
      <c r="L35" s="56" t="s">
        <v>37</v>
      </c>
      <c r="M35" s="56" t="s">
        <v>37</v>
      </c>
      <c r="N35" s="60">
        <v>0</v>
      </c>
    </row>
    <row r="36" spans="2:14" x14ac:dyDescent="0.2">
      <c r="B36" s="56" t="s">
        <v>90</v>
      </c>
      <c r="C36" s="56" t="s">
        <v>91</v>
      </c>
      <c r="D36" s="56" t="s">
        <v>12</v>
      </c>
      <c r="E36" s="56" t="s">
        <v>56</v>
      </c>
      <c r="F36" s="57" t="s">
        <v>1</v>
      </c>
      <c r="G36" s="56" t="s">
        <v>603</v>
      </c>
      <c r="H36" s="66" t="s">
        <v>59</v>
      </c>
      <c r="I36" s="59">
        <v>45051</v>
      </c>
      <c r="J36" s="57" t="s">
        <v>8</v>
      </c>
      <c r="K36" s="59">
        <v>45461</v>
      </c>
      <c r="L36" s="56" t="s">
        <v>37</v>
      </c>
      <c r="M36" s="56" t="s">
        <v>37</v>
      </c>
      <c r="N36" s="60">
        <v>0</v>
      </c>
    </row>
    <row r="37" spans="2:14" x14ac:dyDescent="0.2">
      <c r="B37" s="56" t="s">
        <v>604</v>
      </c>
      <c r="C37" s="56" t="s">
        <v>605</v>
      </c>
      <c r="D37" s="56" t="s">
        <v>12</v>
      </c>
      <c r="E37" s="56" t="s">
        <v>56</v>
      </c>
      <c r="F37" s="57" t="s">
        <v>1</v>
      </c>
      <c r="G37" s="56" t="s">
        <v>603</v>
      </c>
      <c r="H37" s="66" t="s">
        <v>606</v>
      </c>
      <c r="I37" s="59">
        <v>45051</v>
      </c>
      <c r="J37" s="57" t="s">
        <v>8</v>
      </c>
      <c r="K37" s="59">
        <v>45826</v>
      </c>
      <c r="L37" s="56" t="s">
        <v>37</v>
      </c>
      <c r="M37" s="56" t="s">
        <v>37</v>
      </c>
      <c r="N37" s="60">
        <v>0</v>
      </c>
    </row>
    <row r="38" spans="2:14" x14ac:dyDescent="0.2">
      <c r="B38" s="56" t="s">
        <v>607</v>
      </c>
      <c r="C38" s="56" t="s">
        <v>608</v>
      </c>
      <c r="D38" s="56" t="s">
        <v>12</v>
      </c>
      <c r="E38" s="56" t="s">
        <v>56</v>
      </c>
      <c r="F38" s="57" t="s">
        <v>1</v>
      </c>
      <c r="G38" s="56" t="s">
        <v>603</v>
      </c>
      <c r="H38" s="66" t="s">
        <v>609</v>
      </c>
      <c r="I38" s="59">
        <v>45051</v>
      </c>
      <c r="J38" s="57" t="s">
        <v>8</v>
      </c>
      <c r="K38" s="59">
        <v>45826</v>
      </c>
      <c r="L38" s="56" t="s">
        <v>37</v>
      </c>
      <c r="M38" s="56" t="s">
        <v>37</v>
      </c>
      <c r="N38" s="60">
        <v>0</v>
      </c>
    </row>
    <row r="39" spans="2:14" x14ac:dyDescent="0.2">
      <c r="B39" s="56" t="s">
        <v>610</v>
      </c>
      <c r="C39" s="56" t="s">
        <v>611</v>
      </c>
      <c r="D39" s="56" t="s">
        <v>12</v>
      </c>
      <c r="E39" s="56" t="s">
        <v>56</v>
      </c>
      <c r="F39" s="57" t="s">
        <v>1</v>
      </c>
      <c r="G39" s="56" t="s">
        <v>603</v>
      </c>
      <c r="H39" s="66" t="s">
        <v>612</v>
      </c>
      <c r="I39" s="59">
        <v>45051</v>
      </c>
      <c r="J39" s="57" t="s">
        <v>8</v>
      </c>
      <c r="K39" s="59">
        <v>45826</v>
      </c>
      <c r="L39" s="56" t="s">
        <v>37</v>
      </c>
      <c r="M39" s="56" t="s">
        <v>37</v>
      </c>
      <c r="N39" s="60">
        <v>0</v>
      </c>
    </row>
    <row r="40" spans="2:14" x14ac:dyDescent="0.2">
      <c r="B40" s="56" t="s">
        <v>613</v>
      </c>
      <c r="C40" s="56" t="s">
        <v>614</v>
      </c>
      <c r="D40" s="56" t="s">
        <v>12</v>
      </c>
      <c r="E40" s="56" t="s">
        <v>56</v>
      </c>
      <c r="F40" s="57" t="s">
        <v>1</v>
      </c>
      <c r="G40" s="56" t="s">
        <v>603</v>
      </c>
      <c r="H40" s="66" t="s">
        <v>615</v>
      </c>
      <c r="I40" s="59">
        <v>45051</v>
      </c>
      <c r="J40" s="57" t="s">
        <v>8</v>
      </c>
      <c r="K40" s="59">
        <v>45826</v>
      </c>
      <c r="L40" s="56" t="s">
        <v>37</v>
      </c>
      <c r="M40" s="56" t="s">
        <v>37</v>
      </c>
      <c r="N40" s="60">
        <v>0</v>
      </c>
    </row>
    <row r="41" spans="2:14" x14ac:dyDescent="0.2">
      <c r="B41" s="56" t="s">
        <v>616</v>
      </c>
      <c r="C41" s="56" t="s">
        <v>617</v>
      </c>
      <c r="D41" s="56" t="s">
        <v>12</v>
      </c>
      <c r="E41" s="56" t="s">
        <v>56</v>
      </c>
      <c r="F41" s="57" t="s">
        <v>1</v>
      </c>
      <c r="G41" s="56" t="s">
        <v>603</v>
      </c>
      <c r="H41" s="66" t="s">
        <v>618</v>
      </c>
      <c r="I41" s="59">
        <v>45051</v>
      </c>
      <c r="J41" s="57" t="s">
        <v>8</v>
      </c>
      <c r="K41" s="59">
        <v>45826</v>
      </c>
      <c r="L41" s="56" t="s">
        <v>37</v>
      </c>
      <c r="M41" s="56" t="s">
        <v>37</v>
      </c>
      <c r="N41" s="60">
        <v>0</v>
      </c>
    </row>
    <row r="42" spans="2:14" x14ac:dyDescent="0.2">
      <c r="B42" s="56" t="s">
        <v>619</v>
      </c>
      <c r="C42" s="56" t="s">
        <v>620</v>
      </c>
      <c r="D42" s="56" t="s">
        <v>12</v>
      </c>
      <c r="E42" s="56" t="s">
        <v>56</v>
      </c>
      <c r="F42" s="57" t="s">
        <v>1</v>
      </c>
      <c r="G42" s="56" t="s">
        <v>603</v>
      </c>
      <c r="H42" s="66" t="s">
        <v>621</v>
      </c>
      <c r="I42" s="59">
        <v>45051</v>
      </c>
      <c r="J42" s="57" t="s">
        <v>8</v>
      </c>
      <c r="K42" s="59">
        <v>45826</v>
      </c>
      <c r="L42" s="56" t="s">
        <v>37</v>
      </c>
      <c r="M42" s="56" t="s">
        <v>37</v>
      </c>
      <c r="N42" s="60">
        <v>0</v>
      </c>
    </row>
    <row r="43" spans="2:14" x14ac:dyDescent="0.2">
      <c r="B43" s="56" t="s">
        <v>622</v>
      </c>
      <c r="C43" s="56" t="s">
        <v>623</v>
      </c>
      <c r="D43" s="56" t="s">
        <v>12</v>
      </c>
      <c r="E43" s="56" t="s">
        <v>56</v>
      </c>
      <c r="F43" s="57" t="s">
        <v>1</v>
      </c>
      <c r="G43" s="56" t="s">
        <v>603</v>
      </c>
      <c r="H43" s="66" t="s">
        <v>624</v>
      </c>
      <c r="I43" s="59">
        <v>45051</v>
      </c>
      <c r="J43" s="57" t="s">
        <v>8</v>
      </c>
      <c r="K43" s="59">
        <v>45826</v>
      </c>
      <c r="L43" s="56" t="s">
        <v>37</v>
      </c>
      <c r="M43" s="56" t="s">
        <v>37</v>
      </c>
      <c r="N43" s="60">
        <v>0</v>
      </c>
    </row>
    <row r="44" spans="2:14" x14ac:dyDescent="0.2">
      <c r="B44" s="56" t="s">
        <v>625</v>
      </c>
      <c r="C44" s="56" t="s">
        <v>626</v>
      </c>
      <c r="D44" s="56" t="s">
        <v>12</v>
      </c>
      <c r="E44" s="56" t="s">
        <v>56</v>
      </c>
      <c r="F44" s="57" t="s">
        <v>1</v>
      </c>
      <c r="G44" s="56" t="s">
        <v>603</v>
      </c>
      <c r="H44" s="66" t="s">
        <v>627</v>
      </c>
      <c r="I44" s="59">
        <v>45051</v>
      </c>
      <c r="J44" s="57" t="s">
        <v>8</v>
      </c>
      <c r="K44" s="59">
        <v>45826</v>
      </c>
      <c r="L44" s="56" t="s">
        <v>37</v>
      </c>
      <c r="M44" s="56" t="s">
        <v>37</v>
      </c>
      <c r="N44" s="60">
        <v>0</v>
      </c>
    </row>
    <row r="45" spans="2:14" x14ac:dyDescent="0.2">
      <c r="B45" s="56" t="s">
        <v>628</v>
      </c>
      <c r="C45" s="56" t="s">
        <v>629</v>
      </c>
      <c r="D45" s="56" t="s">
        <v>12</v>
      </c>
      <c r="E45" s="56" t="s">
        <v>56</v>
      </c>
      <c r="F45" s="57" t="s">
        <v>1</v>
      </c>
      <c r="G45" s="58">
        <v>4</v>
      </c>
      <c r="H45" s="66" t="s">
        <v>630</v>
      </c>
      <c r="I45" s="59">
        <v>45051</v>
      </c>
      <c r="J45" s="57" t="s">
        <v>11</v>
      </c>
      <c r="K45" s="59">
        <v>45826</v>
      </c>
      <c r="L45" s="49">
        <v>46783</v>
      </c>
      <c r="M45" s="56" t="s">
        <v>40</v>
      </c>
      <c r="N45" s="60">
        <v>0</v>
      </c>
    </row>
    <row r="46" spans="2:14" x14ac:dyDescent="0.2">
      <c r="B46" s="56" t="s">
        <v>631</v>
      </c>
      <c r="C46" s="56" t="s">
        <v>632</v>
      </c>
      <c r="D46" s="56" t="s">
        <v>12</v>
      </c>
      <c r="E46" s="56" t="s">
        <v>56</v>
      </c>
      <c r="F46" s="57" t="s">
        <v>1</v>
      </c>
      <c r="G46" s="56" t="s">
        <v>603</v>
      </c>
      <c r="H46" s="66" t="s">
        <v>633</v>
      </c>
      <c r="I46" s="59">
        <v>45051</v>
      </c>
      <c r="J46" s="57" t="s">
        <v>8</v>
      </c>
      <c r="K46" s="59">
        <v>45826</v>
      </c>
      <c r="L46" s="56" t="s">
        <v>37</v>
      </c>
      <c r="M46" s="56" t="s">
        <v>37</v>
      </c>
      <c r="N46" s="60">
        <v>0</v>
      </c>
    </row>
    <row r="47" spans="2:14" x14ac:dyDescent="0.2">
      <c r="B47" s="56" t="s">
        <v>634</v>
      </c>
      <c r="C47" s="56" t="s">
        <v>635</v>
      </c>
      <c r="D47" s="56" t="s">
        <v>12</v>
      </c>
      <c r="E47" s="56" t="s">
        <v>56</v>
      </c>
      <c r="F47" s="57" t="s">
        <v>1</v>
      </c>
      <c r="G47" s="56" t="s">
        <v>603</v>
      </c>
      <c r="H47" s="66" t="s">
        <v>636</v>
      </c>
      <c r="I47" s="59">
        <v>45051</v>
      </c>
      <c r="J47" s="57" t="s">
        <v>8</v>
      </c>
      <c r="K47" s="59">
        <v>45826</v>
      </c>
      <c r="L47" s="56" t="s">
        <v>37</v>
      </c>
      <c r="M47" s="56" t="s">
        <v>37</v>
      </c>
      <c r="N47" s="60">
        <v>0</v>
      </c>
    </row>
    <row r="48" spans="2:14" x14ac:dyDescent="0.2">
      <c r="B48" s="56" t="s">
        <v>637</v>
      </c>
      <c r="C48" s="56" t="s">
        <v>638</v>
      </c>
      <c r="D48" s="56" t="s">
        <v>12</v>
      </c>
      <c r="E48" s="56" t="s">
        <v>56</v>
      </c>
      <c r="F48" s="57" t="s">
        <v>1</v>
      </c>
      <c r="G48" s="58">
        <v>1.3</v>
      </c>
      <c r="H48" s="66" t="s">
        <v>639</v>
      </c>
      <c r="I48" s="59">
        <v>45051</v>
      </c>
      <c r="J48" s="57" t="s">
        <v>11</v>
      </c>
      <c r="K48" s="59">
        <v>45826</v>
      </c>
      <c r="L48" s="49">
        <v>46783</v>
      </c>
      <c r="M48" s="56" t="s">
        <v>40</v>
      </c>
      <c r="N48" s="60">
        <v>0</v>
      </c>
    </row>
    <row r="49" spans="2:14" x14ac:dyDescent="0.2">
      <c r="B49" s="56" t="s">
        <v>640</v>
      </c>
      <c r="C49" s="56" t="s">
        <v>641</v>
      </c>
      <c r="D49" s="56" t="s">
        <v>12</v>
      </c>
      <c r="E49" s="56" t="s">
        <v>56</v>
      </c>
      <c r="F49" s="57" t="s">
        <v>1</v>
      </c>
      <c r="G49" s="58">
        <v>3.7</v>
      </c>
      <c r="H49" s="66" t="s">
        <v>642</v>
      </c>
      <c r="I49" s="59">
        <v>45051</v>
      </c>
      <c r="J49" s="57" t="s">
        <v>11</v>
      </c>
      <c r="K49" s="59">
        <v>45826</v>
      </c>
      <c r="L49" s="49">
        <v>46755</v>
      </c>
      <c r="M49" s="56" t="s">
        <v>40</v>
      </c>
      <c r="N49" s="60">
        <v>0</v>
      </c>
    </row>
    <row r="50" spans="2:14" x14ac:dyDescent="0.2">
      <c r="B50" s="56" t="s">
        <v>643</v>
      </c>
      <c r="C50" s="56" t="s">
        <v>644</v>
      </c>
      <c r="D50" s="56" t="s">
        <v>12</v>
      </c>
      <c r="E50" s="56" t="s">
        <v>56</v>
      </c>
      <c r="F50" s="57" t="s">
        <v>1</v>
      </c>
      <c r="G50" s="58">
        <v>0.33</v>
      </c>
      <c r="H50" s="66" t="s">
        <v>645</v>
      </c>
      <c r="I50" s="59">
        <v>45051</v>
      </c>
      <c r="J50" s="57" t="s">
        <v>11</v>
      </c>
      <c r="K50" s="59">
        <v>45826</v>
      </c>
      <c r="L50" s="49">
        <v>46202</v>
      </c>
      <c r="M50" s="56" t="s">
        <v>40</v>
      </c>
      <c r="N50" s="60">
        <v>0</v>
      </c>
    </row>
    <row r="51" spans="2:14" x14ac:dyDescent="0.2">
      <c r="B51" s="56" t="s">
        <v>646</v>
      </c>
      <c r="C51" s="56" t="s">
        <v>647</v>
      </c>
      <c r="D51" s="56" t="s">
        <v>12</v>
      </c>
      <c r="E51" s="56" t="s">
        <v>56</v>
      </c>
      <c r="F51" s="57" t="s">
        <v>1</v>
      </c>
      <c r="G51" s="56" t="s">
        <v>603</v>
      </c>
      <c r="H51" s="66" t="s">
        <v>648</v>
      </c>
      <c r="I51" s="59">
        <v>45051</v>
      </c>
      <c r="J51" s="57" t="s">
        <v>8</v>
      </c>
      <c r="K51" s="59">
        <v>45826</v>
      </c>
      <c r="L51" s="56" t="s">
        <v>37</v>
      </c>
      <c r="M51" s="56" t="s">
        <v>37</v>
      </c>
      <c r="N51" s="60">
        <v>0</v>
      </c>
    </row>
    <row r="52" spans="2:14" x14ac:dyDescent="0.2">
      <c r="B52" s="48" t="s">
        <v>92</v>
      </c>
      <c r="C52" s="48" t="s">
        <v>649</v>
      </c>
      <c r="D52" s="48" t="s">
        <v>650</v>
      </c>
      <c r="E52" s="48" t="s">
        <v>93</v>
      </c>
      <c r="F52" s="51" t="s">
        <v>34</v>
      </c>
      <c r="G52" s="52">
        <f>_xlfn.XLOOKUP(S52,'[1]LTIP Estimated Cost'!B:B,'[1]LTIP Estimated Cost'!AG:AG)/1000000</f>
        <v>0</v>
      </c>
      <c r="H52" s="64">
        <f>100000/1000000</f>
        <v>0.1</v>
      </c>
      <c r="I52" s="45">
        <v>45869</v>
      </c>
      <c r="J52" s="47" t="s">
        <v>8</v>
      </c>
      <c r="K52" s="55">
        <v>46174</v>
      </c>
      <c r="L52" s="46">
        <v>46203</v>
      </c>
      <c r="M52" s="46" t="s">
        <v>35</v>
      </c>
      <c r="N52" s="54">
        <v>0</v>
      </c>
    </row>
    <row r="53" spans="2:14" x14ac:dyDescent="0.2">
      <c r="B53" s="48" t="s">
        <v>651</v>
      </c>
      <c r="C53" s="48" t="s">
        <v>652</v>
      </c>
      <c r="D53" s="48" t="s">
        <v>650</v>
      </c>
      <c r="E53" s="48" t="s">
        <v>93</v>
      </c>
      <c r="F53" s="51" t="s">
        <v>34</v>
      </c>
      <c r="G53" s="52">
        <f>_xlfn.XLOOKUP(S53,'[1]LTIP Estimated Cost'!B:B,'[1]LTIP Estimated Cost'!AG:AG)/1000000</f>
        <v>0</v>
      </c>
      <c r="H53" s="64">
        <f>500000/1000000</f>
        <v>0.5</v>
      </c>
      <c r="I53" s="45">
        <v>45869</v>
      </c>
      <c r="J53" s="47" t="s">
        <v>8</v>
      </c>
      <c r="K53" s="55">
        <v>46174</v>
      </c>
      <c r="L53" s="46">
        <v>46203</v>
      </c>
      <c r="M53" s="46" t="s">
        <v>35</v>
      </c>
      <c r="N53" s="54">
        <v>0</v>
      </c>
    </row>
    <row r="54" spans="2:14" x14ac:dyDescent="0.2">
      <c r="B54" s="48" t="s">
        <v>653</v>
      </c>
      <c r="C54" s="48" t="s">
        <v>654</v>
      </c>
      <c r="D54" s="48" t="s">
        <v>650</v>
      </c>
      <c r="E54" s="48" t="s">
        <v>93</v>
      </c>
      <c r="F54" s="51" t="s">
        <v>34</v>
      </c>
      <c r="G54" s="52">
        <f>_xlfn.XLOOKUP(S54,'[1]LTIP Estimated Cost'!B:B,'[1]LTIP Estimated Cost'!AG:AG)/1000000</f>
        <v>0</v>
      </c>
      <c r="H54" s="64">
        <f>200000/1000000</f>
        <v>0.2</v>
      </c>
      <c r="I54" s="45">
        <v>45869</v>
      </c>
      <c r="J54" s="47" t="s">
        <v>8</v>
      </c>
      <c r="K54" s="55">
        <v>46174</v>
      </c>
      <c r="L54" s="46">
        <v>46203</v>
      </c>
      <c r="M54" s="46" t="s">
        <v>35</v>
      </c>
      <c r="N54" s="54">
        <v>0</v>
      </c>
    </row>
    <row r="55" spans="2:14" x14ac:dyDescent="0.2">
      <c r="B55" s="48" t="s">
        <v>655</v>
      </c>
      <c r="C55" s="48" t="s">
        <v>656</v>
      </c>
      <c r="D55" s="48" t="s">
        <v>650</v>
      </c>
      <c r="E55" s="48" t="s">
        <v>93</v>
      </c>
      <c r="F55" s="51" t="s">
        <v>34</v>
      </c>
      <c r="G55" s="52">
        <f>_xlfn.XLOOKUP(S55,'[1]LTIP Estimated Cost'!B:B,'[1]LTIP Estimated Cost'!AG:AG)/1000000</f>
        <v>0</v>
      </c>
      <c r="H55" s="64">
        <f>1200000/1000000</f>
        <v>1.2</v>
      </c>
      <c r="I55" s="45">
        <v>45869</v>
      </c>
      <c r="J55" s="47" t="s">
        <v>11</v>
      </c>
      <c r="K55" s="55">
        <v>45970</v>
      </c>
      <c r="L55" s="46">
        <v>46081</v>
      </c>
      <c r="M55" s="46" t="s">
        <v>35</v>
      </c>
      <c r="N55" s="54">
        <v>0</v>
      </c>
    </row>
    <row r="56" spans="2:14" x14ac:dyDescent="0.2">
      <c r="B56" s="48" t="s">
        <v>657</v>
      </c>
      <c r="C56" s="48" t="s">
        <v>658</v>
      </c>
      <c r="D56" s="48" t="s">
        <v>650</v>
      </c>
      <c r="E56" s="48" t="s">
        <v>93</v>
      </c>
      <c r="F56" s="51" t="s">
        <v>34</v>
      </c>
      <c r="G56" s="52">
        <f>_xlfn.XLOOKUP(S56,'[1]LTIP Estimated Cost'!B:B,'[1]LTIP Estimated Cost'!AG:AG)/1000000</f>
        <v>0</v>
      </c>
      <c r="H56" s="64">
        <f>220000/1000000</f>
        <v>0.22</v>
      </c>
      <c r="I56" s="45">
        <v>45869</v>
      </c>
      <c r="J56" s="47" t="s">
        <v>8</v>
      </c>
      <c r="K56" s="55">
        <v>46174</v>
      </c>
      <c r="L56" s="46">
        <v>46203</v>
      </c>
      <c r="M56" s="46" t="s">
        <v>35</v>
      </c>
      <c r="N56" s="54">
        <v>0</v>
      </c>
    </row>
    <row r="57" spans="2:14" x14ac:dyDescent="0.2">
      <c r="B57" s="48" t="s">
        <v>659</v>
      </c>
      <c r="C57" s="48" t="s">
        <v>660</v>
      </c>
      <c r="D57" s="48" t="s">
        <v>650</v>
      </c>
      <c r="E57" s="48" t="s">
        <v>93</v>
      </c>
      <c r="F57" s="51" t="s">
        <v>34</v>
      </c>
      <c r="G57" s="52">
        <f>_xlfn.XLOOKUP(S57,'[1]LTIP Estimated Cost'!B:B,'[1]LTIP Estimated Cost'!AG:AG)/1000000</f>
        <v>0</v>
      </c>
      <c r="H57" s="64">
        <f>115000/1000000</f>
        <v>0.115</v>
      </c>
      <c r="I57" s="45">
        <v>45869</v>
      </c>
      <c r="J57" s="47" t="s">
        <v>8</v>
      </c>
      <c r="K57" s="55">
        <v>46082</v>
      </c>
      <c r="L57" s="46">
        <v>46111</v>
      </c>
      <c r="M57" s="46" t="s">
        <v>35</v>
      </c>
      <c r="N57" s="54">
        <v>0</v>
      </c>
    </row>
    <row r="58" spans="2:14" x14ac:dyDescent="0.2">
      <c r="B58" s="48" t="s">
        <v>661</v>
      </c>
      <c r="C58" s="48" t="s">
        <v>662</v>
      </c>
      <c r="D58" s="48" t="s">
        <v>650</v>
      </c>
      <c r="E58" s="48" t="s">
        <v>93</v>
      </c>
      <c r="F58" s="51" t="s">
        <v>34</v>
      </c>
      <c r="G58" s="52">
        <f>_xlfn.XLOOKUP(S58,'[1]LTIP Estimated Cost'!B:B,'[1]LTIP Estimated Cost'!AG:AG)/1000000</f>
        <v>0</v>
      </c>
      <c r="H58" s="64">
        <f>300000/1000000</f>
        <v>0.3</v>
      </c>
      <c r="I58" s="45">
        <v>45869</v>
      </c>
      <c r="J58" s="47" t="s">
        <v>8</v>
      </c>
      <c r="K58" s="55">
        <v>46113</v>
      </c>
      <c r="L58" s="46">
        <v>46142</v>
      </c>
      <c r="M58" s="46" t="s">
        <v>35</v>
      </c>
      <c r="N58" s="54">
        <v>0</v>
      </c>
    </row>
    <row r="59" spans="2:14" x14ac:dyDescent="0.2">
      <c r="B59" s="48" t="s">
        <v>663</v>
      </c>
      <c r="C59" s="48" t="s">
        <v>664</v>
      </c>
      <c r="D59" s="48" t="s">
        <v>650</v>
      </c>
      <c r="E59" s="48" t="s">
        <v>93</v>
      </c>
      <c r="F59" s="51" t="s">
        <v>34</v>
      </c>
      <c r="G59" s="52">
        <f>_xlfn.XLOOKUP(S59,'[1]LTIP Estimated Cost'!B:B,'[1]LTIP Estimated Cost'!AG:AG)/1000000</f>
        <v>0</v>
      </c>
      <c r="H59" s="64">
        <f>920000/1000000</f>
        <v>0.92</v>
      </c>
      <c r="I59" s="45">
        <v>45869</v>
      </c>
      <c r="J59" s="47" t="s">
        <v>8</v>
      </c>
      <c r="K59" s="55">
        <v>46054</v>
      </c>
      <c r="L59" s="46">
        <v>46111</v>
      </c>
      <c r="M59" s="46" t="s">
        <v>35</v>
      </c>
      <c r="N59" s="54">
        <v>0</v>
      </c>
    </row>
    <row r="60" spans="2:14" x14ac:dyDescent="0.2">
      <c r="B60" s="48" t="s">
        <v>665</v>
      </c>
      <c r="C60" s="48" t="s">
        <v>666</v>
      </c>
      <c r="D60" s="48" t="s">
        <v>650</v>
      </c>
      <c r="E60" s="48" t="s">
        <v>93</v>
      </c>
      <c r="F60" s="51" t="s">
        <v>34</v>
      </c>
      <c r="G60" s="52">
        <f>_xlfn.XLOOKUP(S60,'[1]LTIP Estimated Cost'!B:B,'[1]LTIP Estimated Cost'!AG:AG)/1000000</f>
        <v>0</v>
      </c>
      <c r="H60" s="64">
        <f>700000/1000000</f>
        <v>0.7</v>
      </c>
      <c r="I60" s="45">
        <v>45869</v>
      </c>
      <c r="J60" s="47" t="s">
        <v>8</v>
      </c>
      <c r="K60" s="55">
        <v>46143</v>
      </c>
      <c r="L60" s="46">
        <v>46172</v>
      </c>
      <c r="M60" s="46" t="s">
        <v>35</v>
      </c>
      <c r="N60" s="54">
        <v>0</v>
      </c>
    </row>
    <row r="61" spans="2:14" x14ac:dyDescent="0.2">
      <c r="B61" s="48" t="s">
        <v>667</v>
      </c>
      <c r="C61" s="48" t="s">
        <v>668</v>
      </c>
      <c r="D61" s="48" t="s">
        <v>650</v>
      </c>
      <c r="E61" s="48" t="s">
        <v>93</v>
      </c>
      <c r="F61" s="51" t="s">
        <v>34</v>
      </c>
      <c r="G61" s="52">
        <f>_xlfn.XLOOKUP(S61,'[1]LTIP Estimated Cost'!B:B,'[1]LTIP Estimated Cost'!AG:AG)/1000000</f>
        <v>0</v>
      </c>
      <c r="H61" s="64">
        <f>100000/1000000</f>
        <v>0.1</v>
      </c>
      <c r="I61" s="45">
        <v>45869</v>
      </c>
      <c r="J61" s="47" t="s">
        <v>8</v>
      </c>
      <c r="K61" s="55">
        <v>46113</v>
      </c>
      <c r="L61" s="46">
        <v>46142</v>
      </c>
      <c r="M61" s="46" t="s">
        <v>35</v>
      </c>
      <c r="N61" s="54">
        <v>0</v>
      </c>
    </row>
    <row r="62" spans="2:14" x14ac:dyDescent="0.2">
      <c r="B62" s="48" t="s">
        <v>669</v>
      </c>
      <c r="C62" s="48" t="s">
        <v>670</v>
      </c>
      <c r="D62" s="48" t="s">
        <v>650</v>
      </c>
      <c r="E62" s="48" t="s">
        <v>93</v>
      </c>
      <c r="F62" s="51" t="s">
        <v>34</v>
      </c>
      <c r="G62" s="52">
        <f>_xlfn.XLOOKUP(S62,'[1]LTIP Estimated Cost'!B:B,'[1]LTIP Estimated Cost'!AG:AG)/1000000</f>
        <v>0</v>
      </c>
      <c r="H62" s="64">
        <f>100000/1000000</f>
        <v>0.1</v>
      </c>
      <c r="I62" s="45">
        <v>45869</v>
      </c>
      <c r="J62" s="47" t="s">
        <v>8</v>
      </c>
      <c r="K62" s="55">
        <v>46174</v>
      </c>
      <c r="L62" s="46">
        <v>46203</v>
      </c>
      <c r="M62" s="46" t="s">
        <v>35</v>
      </c>
      <c r="N62" s="54">
        <v>0</v>
      </c>
    </row>
    <row r="63" spans="2:14" x14ac:dyDescent="0.2">
      <c r="B63" s="48" t="s">
        <v>671</v>
      </c>
      <c r="C63" s="48" t="s">
        <v>672</v>
      </c>
      <c r="D63" s="48" t="s">
        <v>650</v>
      </c>
      <c r="E63" s="48" t="s">
        <v>93</v>
      </c>
      <c r="F63" s="51" t="s">
        <v>34</v>
      </c>
      <c r="G63" s="52">
        <f>_xlfn.XLOOKUP(S63,'[1]LTIP Estimated Cost'!B:B,'[1]LTIP Estimated Cost'!AG:AG)/1000000</f>
        <v>0</v>
      </c>
      <c r="H63" s="64">
        <f>100000/1000000</f>
        <v>0.1</v>
      </c>
      <c r="I63" s="45">
        <v>45869</v>
      </c>
      <c r="J63" s="47" t="s">
        <v>8</v>
      </c>
      <c r="K63" s="55">
        <v>46174</v>
      </c>
      <c r="L63" s="46">
        <v>46203</v>
      </c>
      <c r="M63" s="46" t="s">
        <v>35</v>
      </c>
      <c r="N63" s="54">
        <v>0</v>
      </c>
    </row>
    <row r="64" spans="2:14" x14ac:dyDescent="0.2">
      <c r="B64" s="48" t="s">
        <v>673</v>
      </c>
      <c r="C64" s="48" t="s">
        <v>674</v>
      </c>
      <c r="D64" s="48" t="s">
        <v>650</v>
      </c>
      <c r="E64" s="48" t="s">
        <v>93</v>
      </c>
      <c r="F64" s="51" t="s">
        <v>34</v>
      </c>
      <c r="G64" s="52">
        <f>_xlfn.XLOOKUP(S64,'[1]LTIP Estimated Cost'!B:B,'[1]LTIP Estimated Cost'!AG:AG)/1000000</f>
        <v>0</v>
      </c>
      <c r="H64" s="64">
        <f>100000/1000000</f>
        <v>0.1</v>
      </c>
      <c r="I64" s="45">
        <v>45869</v>
      </c>
      <c r="J64" s="47" t="s">
        <v>8</v>
      </c>
      <c r="K64" s="55">
        <v>46174</v>
      </c>
      <c r="L64" s="46">
        <v>46203</v>
      </c>
      <c r="M64" s="46" t="s">
        <v>35</v>
      </c>
      <c r="N64" s="54">
        <v>0</v>
      </c>
    </row>
    <row r="65" spans="2:14" x14ac:dyDescent="0.2">
      <c r="B65" s="48" t="s">
        <v>675</v>
      </c>
      <c r="C65" s="48" t="s">
        <v>676</v>
      </c>
      <c r="D65" s="48" t="s">
        <v>650</v>
      </c>
      <c r="E65" s="48" t="s">
        <v>93</v>
      </c>
      <c r="F65" s="51" t="s">
        <v>34</v>
      </c>
      <c r="G65" s="52">
        <f>_xlfn.XLOOKUP(S65,'[1]LTIP Estimated Cost'!B:B,'[1]LTIP Estimated Cost'!AG:AG)/1000000</f>
        <v>0</v>
      </c>
      <c r="H65" s="64">
        <f>300000/1000000</f>
        <v>0.3</v>
      </c>
      <c r="I65" s="45">
        <v>45869</v>
      </c>
      <c r="J65" s="47" t="s">
        <v>8</v>
      </c>
      <c r="K65" s="55">
        <v>46143</v>
      </c>
      <c r="L65" s="46">
        <v>46172</v>
      </c>
      <c r="M65" s="46" t="s">
        <v>35</v>
      </c>
      <c r="N65" s="54">
        <v>0</v>
      </c>
    </row>
    <row r="66" spans="2:14" x14ac:dyDescent="0.2">
      <c r="B66" s="48" t="s">
        <v>677</v>
      </c>
      <c r="C66" s="48" t="s">
        <v>678</v>
      </c>
      <c r="D66" s="48" t="s">
        <v>650</v>
      </c>
      <c r="E66" s="48" t="s">
        <v>93</v>
      </c>
      <c r="F66" s="51" t="s">
        <v>34</v>
      </c>
      <c r="G66" s="52">
        <f>_xlfn.XLOOKUP(S66,'[1]LTIP Estimated Cost'!B:B,'[1]LTIP Estimated Cost'!AG:AG)/1000000</f>
        <v>0</v>
      </c>
      <c r="H66" s="64">
        <f>100000/1000000</f>
        <v>0.1</v>
      </c>
      <c r="I66" s="45">
        <v>45869</v>
      </c>
      <c r="J66" s="47" t="s">
        <v>8</v>
      </c>
      <c r="K66" s="55">
        <v>46174</v>
      </c>
      <c r="L66" s="46">
        <v>46203</v>
      </c>
      <c r="M66" s="46" t="s">
        <v>35</v>
      </c>
      <c r="N66" s="54">
        <v>0</v>
      </c>
    </row>
    <row r="67" spans="2:14" x14ac:dyDescent="0.2">
      <c r="B67" s="48" t="s">
        <v>679</v>
      </c>
      <c r="C67" s="48" t="s">
        <v>680</v>
      </c>
      <c r="D67" s="48" t="s">
        <v>650</v>
      </c>
      <c r="E67" s="48" t="s">
        <v>93</v>
      </c>
      <c r="F67" s="51" t="s">
        <v>34</v>
      </c>
      <c r="G67" s="52">
        <f>_xlfn.XLOOKUP(S67,'[1]LTIP Estimated Cost'!B:B,'[1]LTIP Estimated Cost'!AG:AG)/1000000</f>
        <v>0</v>
      </c>
      <c r="H67" s="64">
        <f>1400000/1000000</f>
        <v>1.4</v>
      </c>
      <c r="I67" s="45">
        <v>45869</v>
      </c>
      <c r="J67" s="47" t="s">
        <v>8</v>
      </c>
      <c r="K67" s="55">
        <v>46113</v>
      </c>
      <c r="L67" s="46">
        <v>46172</v>
      </c>
      <c r="M67" s="46" t="s">
        <v>35</v>
      </c>
      <c r="N67" s="54">
        <v>0</v>
      </c>
    </row>
    <row r="68" spans="2:14" x14ac:dyDescent="0.2">
      <c r="B68" s="48" t="s">
        <v>681</v>
      </c>
      <c r="C68" s="48" t="s">
        <v>682</v>
      </c>
      <c r="D68" s="48" t="s">
        <v>650</v>
      </c>
      <c r="E68" s="48" t="s">
        <v>93</v>
      </c>
      <c r="F68" s="51" t="s">
        <v>34</v>
      </c>
      <c r="G68" s="52">
        <f>_xlfn.XLOOKUP(S68,'[1]LTIP Estimated Cost'!B:B,'[1]LTIP Estimated Cost'!AG:AG)/1000000</f>
        <v>0</v>
      </c>
      <c r="H68" s="64">
        <f>145000/1000000</f>
        <v>0.14499999999999999</v>
      </c>
      <c r="I68" s="45">
        <v>45869</v>
      </c>
      <c r="J68" s="47" t="s">
        <v>8</v>
      </c>
      <c r="K68" s="55">
        <v>46082</v>
      </c>
      <c r="L68" s="46">
        <v>46111</v>
      </c>
      <c r="M68" s="46" t="s">
        <v>35</v>
      </c>
      <c r="N68" s="54">
        <v>0</v>
      </c>
    </row>
    <row r="69" spans="2:14" x14ac:dyDescent="0.2">
      <c r="B69" s="48" t="s">
        <v>683</v>
      </c>
      <c r="C69" s="48" t="s">
        <v>684</v>
      </c>
      <c r="D69" s="48" t="s">
        <v>650</v>
      </c>
      <c r="E69" s="48" t="s">
        <v>93</v>
      </c>
      <c r="F69" s="51" t="s">
        <v>34</v>
      </c>
      <c r="G69" s="52">
        <f>_xlfn.XLOOKUP(S69,'[1]LTIP Estimated Cost'!B:B,'[1]LTIP Estimated Cost'!AG:AG)/1000000</f>
        <v>0</v>
      </c>
      <c r="H69" s="64">
        <f>100000/1000000</f>
        <v>0.1</v>
      </c>
      <c r="I69" s="45">
        <v>45869</v>
      </c>
      <c r="J69" s="47" t="s">
        <v>8</v>
      </c>
      <c r="K69" s="55">
        <v>46174</v>
      </c>
      <c r="L69" s="46">
        <v>46203</v>
      </c>
      <c r="M69" s="46" t="s">
        <v>35</v>
      </c>
      <c r="N69" s="54">
        <v>0</v>
      </c>
    </row>
    <row r="70" spans="2:14" x14ac:dyDescent="0.2">
      <c r="B70" s="48" t="s">
        <v>685</v>
      </c>
      <c r="C70" s="48" t="s">
        <v>686</v>
      </c>
      <c r="D70" s="48" t="s">
        <v>650</v>
      </c>
      <c r="E70" s="48" t="s">
        <v>93</v>
      </c>
      <c r="F70" s="51" t="s">
        <v>34</v>
      </c>
      <c r="G70" s="52">
        <f>_xlfn.XLOOKUP(S70,'[1]LTIP Estimated Cost'!B:B,'[1]LTIP Estimated Cost'!AG:AG)/1000000</f>
        <v>0</v>
      </c>
      <c r="H70" s="64">
        <f>700000/1000000</f>
        <v>0.7</v>
      </c>
      <c r="I70" s="45">
        <v>45869</v>
      </c>
      <c r="J70" s="47" t="s">
        <v>11</v>
      </c>
      <c r="K70" s="55">
        <v>45992</v>
      </c>
      <c r="L70" s="46">
        <v>46081</v>
      </c>
      <c r="M70" s="46" t="s">
        <v>35</v>
      </c>
      <c r="N70" s="54">
        <v>0</v>
      </c>
    </row>
    <row r="71" spans="2:14" x14ac:dyDescent="0.2">
      <c r="B71" s="48" t="s">
        <v>687</v>
      </c>
      <c r="C71" s="48" t="s">
        <v>688</v>
      </c>
      <c r="D71" s="48" t="s">
        <v>650</v>
      </c>
      <c r="E71" s="48" t="s">
        <v>93</v>
      </c>
      <c r="F71" s="51" t="s">
        <v>34</v>
      </c>
      <c r="G71" s="52">
        <f>_xlfn.XLOOKUP(S71,'[1]LTIP Estimated Cost'!B:B,'[1]LTIP Estimated Cost'!AG:AG)/1000000</f>
        <v>0</v>
      </c>
      <c r="H71" s="64">
        <f>100000/1000000</f>
        <v>0.1</v>
      </c>
      <c r="I71" s="45">
        <v>45869</v>
      </c>
      <c r="J71" s="47" t="s">
        <v>8</v>
      </c>
      <c r="K71" s="55">
        <v>46174</v>
      </c>
      <c r="L71" s="46">
        <v>46203</v>
      </c>
      <c r="M71" s="46" t="s">
        <v>35</v>
      </c>
      <c r="N71" s="54">
        <v>0</v>
      </c>
    </row>
    <row r="72" spans="2:14" x14ac:dyDescent="0.2">
      <c r="B72" s="56" t="s">
        <v>94</v>
      </c>
      <c r="C72" s="56" t="s">
        <v>95</v>
      </c>
      <c r="D72" s="44" t="s">
        <v>20</v>
      </c>
      <c r="E72" s="56" t="s">
        <v>93</v>
      </c>
      <c r="F72" s="57" t="s">
        <v>1</v>
      </c>
      <c r="G72" s="58">
        <v>1.22</v>
      </c>
      <c r="H72" s="66" t="s">
        <v>97</v>
      </c>
      <c r="I72" s="59">
        <v>44428</v>
      </c>
      <c r="J72" s="57" t="s">
        <v>13</v>
      </c>
      <c r="K72" s="59">
        <v>44449</v>
      </c>
      <c r="L72" s="49">
        <v>45956</v>
      </c>
      <c r="M72" s="56" t="s">
        <v>40</v>
      </c>
      <c r="N72" s="60">
        <v>0.93</v>
      </c>
    </row>
    <row r="73" spans="2:14" x14ac:dyDescent="0.2">
      <c r="B73" s="56" t="s">
        <v>98</v>
      </c>
      <c r="C73" s="56" t="s">
        <v>99</v>
      </c>
      <c r="D73" s="44" t="s">
        <v>20</v>
      </c>
      <c r="E73" s="56" t="s">
        <v>93</v>
      </c>
      <c r="F73" s="57" t="s">
        <v>1</v>
      </c>
      <c r="G73" s="58">
        <v>0.69</v>
      </c>
      <c r="H73" s="66" t="s">
        <v>97</v>
      </c>
      <c r="I73" s="59">
        <v>44487</v>
      </c>
      <c r="J73" s="57" t="s">
        <v>13</v>
      </c>
      <c r="K73" s="59">
        <v>44544</v>
      </c>
      <c r="L73" s="49">
        <v>46013</v>
      </c>
      <c r="M73" s="56" t="s">
        <v>100</v>
      </c>
      <c r="N73" s="60">
        <v>0.9</v>
      </c>
    </row>
    <row r="74" spans="2:14" x14ac:dyDescent="0.2">
      <c r="B74" s="56" t="s">
        <v>101</v>
      </c>
      <c r="C74" s="56" t="s">
        <v>102</v>
      </c>
      <c r="D74" s="44" t="s">
        <v>20</v>
      </c>
      <c r="E74" s="56" t="s">
        <v>93</v>
      </c>
      <c r="F74" s="57" t="s">
        <v>1</v>
      </c>
      <c r="G74" s="58">
        <v>0.45</v>
      </c>
      <c r="H74" s="66" t="s">
        <v>97</v>
      </c>
      <c r="I74" s="59">
        <v>44461</v>
      </c>
      <c r="J74" s="57" t="s">
        <v>13</v>
      </c>
      <c r="K74" s="59">
        <v>44649</v>
      </c>
      <c r="L74" s="49">
        <v>45980</v>
      </c>
      <c r="M74" s="56" t="s">
        <v>100</v>
      </c>
      <c r="N74" s="60">
        <v>0.91</v>
      </c>
    </row>
    <row r="75" spans="2:14" x14ac:dyDescent="0.2">
      <c r="B75" s="56" t="s">
        <v>103</v>
      </c>
      <c r="C75" s="56" t="s">
        <v>104</v>
      </c>
      <c r="D75" s="44" t="s">
        <v>20</v>
      </c>
      <c r="E75" s="56" t="s">
        <v>93</v>
      </c>
      <c r="F75" s="57" t="s">
        <v>1</v>
      </c>
      <c r="G75" s="58">
        <v>0.42</v>
      </c>
      <c r="H75" s="66" t="s">
        <v>97</v>
      </c>
      <c r="I75" s="59">
        <v>44461</v>
      </c>
      <c r="J75" s="57" t="s">
        <v>13</v>
      </c>
      <c r="K75" s="59">
        <v>44649</v>
      </c>
      <c r="L75" s="49">
        <v>46030</v>
      </c>
      <c r="M75" s="56" t="s">
        <v>100</v>
      </c>
      <c r="N75" s="60">
        <v>0.94</v>
      </c>
    </row>
    <row r="76" spans="2:14" x14ac:dyDescent="0.2">
      <c r="B76" s="56" t="s">
        <v>105</v>
      </c>
      <c r="C76" s="56" t="s">
        <v>106</v>
      </c>
      <c r="D76" s="44" t="s">
        <v>20</v>
      </c>
      <c r="E76" s="56" t="s">
        <v>93</v>
      </c>
      <c r="F76" s="57" t="s">
        <v>1</v>
      </c>
      <c r="G76" s="58">
        <v>0.22</v>
      </c>
      <c r="H76" s="65">
        <v>378.8</v>
      </c>
      <c r="I76" s="59">
        <v>44461</v>
      </c>
      <c r="J76" s="57" t="s">
        <v>13</v>
      </c>
      <c r="K76" s="59">
        <v>44804</v>
      </c>
      <c r="L76" s="49">
        <v>45860</v>
      </c>
      <c r="M76" s="56" t="s">
        <v>100</v>
      </c>
      <c r="N76" s="60">
        <v>0.9</v>
      </c>
    </row>
    <row r="77" spans="2:14" x14ac:dyDescent="0.2">
      <c r="B77" s="56" t="s">
        <v>107</v>
      </c>
      <c r="C77" s="56" t="s">
        <v>108</v>
      </c>
      <c r="D77" s="44" t="s">
        <v>20</v>
      </c>
      <c r="E77" s="56" t="s">
        <v>93</v>
      </c>
      <c r="F77" s="57" t="s">
        <v>1</v>
      </c>
      <c r="G77" s="58">
        <v>0.37</v>
      </c>
      <c r="H77" s="66" t="s">
        <v>97</v>
      </c>
      <c r="I77" s="59">
        <v>44461</v>
      </c>
      <c r="J77" s="57" t="s">
        <v>13</v>
      </c>
      <c r="K77" s="59">
        <v>44988</v>
      </c>
      <c r="L77" s="49">
        <v>46079</v>
      </c>
      <c r="M77" s="56" t="s">
        <v>40</v>
      </c>
      <c r="N77" s="60">
        <v>0.9</v>
      </c>
    </row>
    <row r="78" spans="2:14" x14ac:dyDescent="0.2">
      <c r="B78" s="56" t="s">
        <v>109</v>
      </c>
      <c r="C78" s="56" t="s">
        <v>110</v>
      </c>
      <c r="D78" s="44" t="s">
        <v>20</v>
      </c>
      <c r="E78" s="56" t="s">
        <v>93</v>
      </c>
      <c r="F78" s="57" t="s">
        <v>1</v>
      </c>
      <c r="G78" s="58">
        <v>0.12</v>
      </c>
      <c r="H78" s="66" t="s">
        <v>97</v>
      </c>
      <c r="I78" s="59">
        <v>44461</v>
      </c>
      <c r="J78" s="57" t="s">
        <v>13</v>
      </c>
      <c r="K78" s="59">
        <v>45016</v>
      </c>
      <c r="L78" s="49">
        <v>46052</v>
      </c>
      <c r="M78" s="56" t="s">
        <v>40</v>
      </c>
      <c r="N78" s="60">
        <v>0.93</v>
      </c>
    </row>
    <row r="79" spans="2:14" x14ac:dyDescent="0.2">
      <c r="B79" s="56" t="s">
        <v>111</v>
      </c>
      <c r="C79" s="56" t="s">
        <v>112</v>
      </c>
      <c r="D79" s="44" t="s">
        <v>20</v>
      </c>
      <c r="E79" s="56" t="s">
        <v>93</v>
      </c>
      <c r="F79" s="57" t="s">
        <v>1</v>
      </c>
      <c r="G79" s="56" t="s">
        <v>603</v>
      </c>
      <c r="H79" s="66" t="s">
        <v>97</v>
      </c>
      <c r="I79" s="59">
        <v>44461</v>
      </c>
      <c r="J79" s="57" t="s">
        <v>8</v>
      </c>
      <c r="K79" s="59">
        <v>45019</v>
      </c>
      <c r="L79" s="56" t="s">
        <v>37</v>
      </c>
      <c r="M79" s="56" t="s">
        <v>37</v>
      </c>
      <c r="N79" s="60">
        <v>0</v>
      </c>
    </row>
    <row r="80" spans="2:14" x14ac:dyDescent="0.2">
      <c r="B80" s="56" t="s">
        <v>113</v>
      </c>
      <c r="C80" s="56" t="s">
        <v>114</v>
      </c>
      <c r="D80" s="44" t="s">
        <v>20</v>
      </c>
      <c r="E80" s="56" t="s">
        <v>93</v>
      </c>
      <c r="F80" s="57" t="s">
        <v>1</v>
      </c>
      <c r="G80" s="58">
        <v>0.63</v>
      </c>
      <c r="H80" s="66" t="s">
        <v>97</v>
      </c>
      <c r="I80" s="59">
        <v>44461</v>
      </c>
      <c r="J80" s="57" t="s">
        <v>13</v>
      </c>
      <c r="K80" s="59">
        <v>45020</v>
      </c>
      <c r="L80" s="49">
        <v>46116</v>
      </c>
      <c r="M80" s="56" t="s">
        <v>40</v>
      </c>
      <c r="N80" s="60">
        <v>0.77</v>
      </c>
    </row>
    <row r="81" spans="2:14" x14ac:dyDescent="0.2">
      <c r="B81" s="56" t="s">
        <v>689</v>
      </c>
      <c r="C81" s="56" t="s">
        <v>327</v>
      </c>
      <c r="D81" s="44" t="s">
        <v>20</v>
      </c>
      <c r="E81" s="56" t="s">
        <v>93</v>
      </c>
      <c r="F81" s="57" t="s">
        <v>1</v>
      </c>
      <c r="G81" s="56" t="s">
        <v>603</v>
      </c>
      <c r="H81" s="66" t="s">
        <v>140</v>
      </c>
      <c r="I81" s="59">
        <v>44461</v>
      </c>
      <c r="J81" s="57" t="s">
        <v>8</v>
      </c>
      <c r="K81" s="59">
        <v>45448</v>
      </c>
      <c r="L81" s="56" t="s">
        <v>37</v>
      </c>
      <c r="M81" s="56" t="s">
        <v>37</v>
      </c>
      <c r="N81" s="60">
        <v>0</v>
      </c>
    </row>
    <row r="82" spans="2:14" x14ac:dyDescent="0.2">
      <c r="B82" s="56" t="s">
        <v>690</v>
      </c>
      <c r="C82" s="56" t="s">
        <v>328</v>
      </c>
      <c r="D82" s="44" t="s">
        <v>20</v>
      </c>
      <c r="E82" s="56" t="s">
        <v>93</v>
      </c>
      <c r="F82" s="57" t="s">
        <v>1</v>
      </c>
      <c r="G82" s="56" t="s">
        <v>603</v>
      </c>
      <c r="H82" s="66" t="s">
        <v>140</v>
      </c>
      <c r="I82" s="59">
        <v>44461</v>
      </c>
      <c r="J82" s="57" t="s">
        <v>8</v>
      </c>
      <c r="K82" s="59">
        <v>45448</v>
      </c>
      <c r="L82" s="56" t="s">
        <v>37</v>
      </c>
      <c r="M82" s="56" t="s">
        <v>37</v>
      </c>
      <c r="N82" s="60">
        <v>0</v>
      </c>
    </row>
    <row r="83" spans="2:14" x14ac:dyDescent="0.2">
      <c r="B83" s="56" t="s">
        <v>115</v>
      </c>
      <c r="C83" s="56" t="s">
        <v>116</v>
      </c>
      <c r="D83" s="44" t="s">
        <v>20</v>
      </c>
      <c r="E83" s="56" t="s">
        <v>93</v>
      </c>
      <c r="F83" s="57" t="s">
        <v>1</v>
      </c>
      <c r="G83" s="56" t="s">
        <v>603</v>
      </c>
      <c r="H83" s="66" t="s">
        <v>97</v>
      </c>
      <c r="I83" s="59">
        <v>44461</v>
      </c>
      <c r="J83" s="57" t="s">
        <v>8</v>
      </c>
      <c r="K83" s="59">
        <v>45463</v>
      </c>
      <c r="L83" s="56" t="s">
        <v>37</v>
      </c>
      <c r="M83" s="56" t="s">
        <v>37</v>
      </c>
      <c r="N83" s="60">
        <v>0</v>
      </c>
    </row>
    <row r="84" spans="2:14" x14ac:dyDescent="0.2">
      <c r="B84" s="56" t="s">
        <v>117</v>
      </c>
      <c r="C84" s="56" t="s">
        <v>118</v>
      </c>
      <c r="D84" s="44" t="s">
        <v>20</v>
      </c>
      <c r="E84" s="56" t="s">
        <v>93</v>
      </c>
      <c r="F84" s="57" t="s">
        <v>1</v>
      </c>
      <c r="G84" s="56" t="s">
        <v>603</v>
      </c>
      <c r="H84" s="66" t="s">
        <v>97</v>
      </c>
      <c r="I84" s="59">
        <v>44461</v>
      </c>
      <c r="J84" s="57" t="s">
        <v>8</v>
      </c>
      <c r="K84" s="59">
        <v>45463</v>
      </c>
      <c r="L84" s="56" t="s">
        <v>37</v>
      </c>
      <c r="M84" s="56" t="s">
        <v>37</v>
      </c>
      <c r="N84" s="60">
        <v>0</v>
      </c>
    </row>
    <row r="85" spans="2:14" x14ac:dyDescent="0.2">
      <c r="B85" s="56" t="s">
        <v>119</v>
      </c>
      <c r="C85" s="56" t="s">
        <v>120</v>
      </c>
      <c r="D85" s="44" t="s">
        <v>20</v>
      </c>
      <c r="E85" s="56" t="s">
        <v>93</v>
      </c>
      <c r="F85" s="57" t="s">
        <v>1</v>
      </c>
      <c r="G85" s="56" t="s">
        <v>603</v>
      </c>
      <c r="H85" s="66" t="s">
        <v>97</v>
      </c>
      <c r="I85" s="59">
        <v>44461</v>
      </c>
      <c r="J85" s="57" t="s">
        <v>8</v>
      </c>
      <c r="K85" s="59">
        <v>45463</v>
      </c>
      <c r="L85" s="56" t="s">
        <v>37</v>
      </c>
      <c r="M85" s="56" t="s">
        <v>37</v>
      </c>
      <c r="N85" s="60">
        <v>0</v>
      </c>
    </row>
    <row r="86" spans="2:14" x14ac:dyDescent="0.2">
      <c r="B86" s="56" t="s">
        <v>121</v>
      </c>
      <c r="C86" s="56" t="s">
        <v>122</v>
      </c>
      <c r="D86" s="44" t="s">
        <v>20</v>
      </c>
      <c r="E86" s="56" t="s">
        <v>93</v>
      </c>
      <c r="F86" s="57" t="s">
        <v>1</v>
      </c>
      <c r="G86" s="56" t="s">
        <v>603</v>
      </c>
      <c r="H86" s="66" t="s">
        <v>97</v>
      </c>
      <c r="I86" s="59">
        <v>44461</v>
      </c>
      <c r="J86" s="57" t="s">
        <v>8</v>
      </c>
      <c r="K86" s="59">
        <v>45527</v>
      </c>
      <c r="L86" s="56" t="s">
        <v>37</v>
      </c>
      <c r="M86" s="56" t="s">
        <v>37</v>
      </c>
      <c r="N86" s="60">
        <v>0</v>
      </c>
    </row>
    <row r="87" spans="2:14" x14ac:dyDescent="0.2">
      <c r="B87" s="56" t="s">
        <v>123</v>
      </c>
      <c r="C87" s="56" t="s">
        <v>124</v>
      </c>
      <c r="D87" s="56" t="s">
        <v>125</v>
      </c>
      <c r="E87" s="56" t="s">
        <v>691</v>
      </c>
      <c r="F87" s="57" t="s">
        <v>1</v>
      </c>
      <c r="G87" s="58">
        <v>2.38</v>
      </c>
      <c r="H87" s="65">
        <v>53.8</v>
      </c>
      <c r="I87" s="59">
        <v>44487</v>
      </c>
      <c r="J87" s="57" t="s">
        <v>13</v>
      </c>
      <c r="K87" s="59">
        <v>44533</v>
      </c>
      <c r="L87" s="49">
        <v>45996</v>
      </c>
      <c r="M87" s="56" t="s">
        <v>40</v>
      </c>
      <c r="N87" s="60">
        <v>0.55000000000000004</v>
      </c>
    </row>
    <row r="88" spans="2:14" x14ac:dyDescent="0.2">
      <c r="B88" s="56" t="s">
        <v>126</v>
      </c>
      <c r="C88" s="56" t="s">
        <v>127</v>
      </c>
      <c r="D88" s="56" t="s">
        <v>125</v>
      </c>
      <c r="E88" s="56" t="s">
        <v>691</v>
      </c>
      <c r="F88" s="57" t="s">
        <v>1</v>
      </c>
      <c r="G88" s="58">
        <v>6.69</v>
      </c>
      <c r="H88" s="66" t="s">
        <v>128</v>
      </c>
      <c r="I88" s="59">
        <v>44487</v>
      </c>
      <c r="J88" s="57" t="s">
        <v>13</v>
      </c>
      <c r="K88" s="59">
        <v>44544</v>
      </c>
      <c r="L88" s="49">
        <v>45966</v>
      </c>
      <c r="M88" s="56" t="s">
        <v>40</v>
      </c>
      <c r="N88" s="60">
        <v>0.8</v>
      </c>
    </row>
    <row r="89" spans="2:14" x14ac:dyDescent="0.2">
      <c r="B89" s="56" t="s">
        <v>129</v>
      </c>
      <c r="C89" s="56" t="s">
        <v>130</v>
      </c>
      <c r="D89" s="56" t="s">
        <v>125</v>
      </c>
      <c r="E89" s="56" t="s">
        <v>691</v>
      </c>
      <c r="F89" s="57" t="s">
        <v>1</v>
      </c>
      <c r="G89" s="58">
        <v>4.13</v>
      </c>
      <c r="H89" s="66" t="s">
        <v>128</v>
      </c>
      <c r="I89" s="59">
        <v>44487</v>
      </c>
      <c r="J89" s="57" t="s">
        <v>13</v>
      </c>
      <c r="K89" s="59">
        <v>44551</v>
      </c>
      <c r="L89" s="49">
        <v>46172</v>
      </c>
      <c r="M89" s="56" t="s">
        <v>40</v>
      </c>
      <c r="N89" s="60">
        <v>0.46</v>
      </c>
    </row>
    <row r="90" spans="2:14" x14ac:dyDescent="0.2">
      <c r="B90" s="56" t="s">
        <v>131</v>
      </c>
      <c r="C90" s="56" t="s">
        <v>692</v>
      </c>
      <c r="D90" s="56" t="s">
        <v>125</v>
      </c>
      <c r="E90" s="56" t="s">
        <v>691</v>
      </c>
      <c r="F90" s="57" t="s">
        <v>1</v>
      </c>
      <c r="G90" s="58">
        <v>3.82</v>
      </c>
      <c r="H90" s="66" t="s">
        <v>128</v>
      </c>
      <c r="I90" s="59">
        <v>44487</v>
      </c>
      <c r="J90" s="57" t="s">
        <v>13</v>
      </c>
      <c r="K90" s="59">
        <v>44588</v>
      </c>
      <c r="L90" s="49">
        <v>46227</v>
      </c>
      <c r="M90" s="56" t="s">
        <v>40</v>
      </c>
      <c r="N90" s="60">
        <v>0.18</v>
      </c>
    </row>
    <row r="91" spans="2:14" x14ac:dyDescent="0.2">
      <c r="B91" s="48" t="s">
        <v>693</v>
      </c>
      <c r="C91" s="48" t="s">
        <v>694</v>
      </c>
      <c r="D91" s="48" t="s">
        <v>125</v>
      </c>
      <c r="E91" s="48" t="s">
        <v>695</v>
      </c>
      <c r="F91" s="51" t="s">
        <v>34</v>
      </c>
      <c r="G91" s="52">
        <f>_xlfn.XLOOKUP(S91,'[1]LTIP Estimated Cost'!B:B,'[1]LTIP Estimated Cost'!AG:AG)/1000000</f>
        <v>0</v>
      </c>
      <c r="H91" s="64">
        <f>40026.98/1000000</f>
        <v>4.0026980000000004E-2</v>
      </c>
      <c r="I91" s="45">
        <v>45869</v>
      </c>
      <c r="J91" s="47" t="s">
        <v>13</v>
      </c>
      <c r="K91" s="53">
        <v>44743</v>
      </c>
      <c r="L91" s="46">
        <v>46568</v>
      </c>
      <c r="M91" s="46" t="s">
        <v>35</v>
      </c>
      <c r="N91" s="54">
        <v>0.28000000000000003</v>
      </c>
    </row>
    <row r="92" spans="2:14" x14ac:dyDescent="0.2">
      <c r="B92" s="48" t="s">
        <v>696</v>
      </c>
      <c r="C92" s="48" t="s">
        <v>697</v>
      </c>
      <c r="D92" s="48" t="s">
        <v>125</v>
      </c>
      <c r="E92" s="48" t="s">
        <v>695</v>
      </c>
      <c r="F92" s="51" t="s">
        <v>34</v>
      </c>
      <c r="G92" s="52">
        <f>_xlfn.XLOOKUP(S92,'[1]LTIP Estimated Cost'!B:B,'[1]LTIP Estimated Cost'!AG:AG)/1000000</f>
        <v>0</v>
      </c>
      <c r="H92" s="64">
        <f>21752.13/1000000</f>
        <v>2.1752130000000001E-2</v>
      </c>
      <c r="I92" s="45">
        <v>45869</v>
      </c>
      <c r="J92" s="47" t="s">
        <v>13</v>
      </c>
      <c r="K92" s="53">
        <v>44743</v>
      </c>
      <c r="L92" s="46">
        <v>46568</v>
      </c>
      <c r="M92" s="46" t="s">
        <v>35</v>
      </c>
      <c r="N92" s="54">
        <v>0.47</v>
      </c>
    </row>
    <row r="93" spans="2:14" x14ac:dyDescent="0.2">
      <c r="B93" s="48" t="s">
        <v>698</v>
      </c>
      <c r="C93" s="48" t="s">
        <v>699</v>
      </c>
      <c r="D93" s="48" t="s">
        <v>125</v>
      </c>
      <c r="E93" s="48" t="s">
        <v>695</v>
      </c>
      <c r="F93" s="51" t="s">
        <v>34</v>
      </c>
      <c r="G93" s="52">
        <f>_xlfn.XLOOKUP(S93,'[1]LTIP Estimated Cost'!B:B,'[1]LTIP Estimated Cost'!AG:AG)/1000000</f>
        <v>0</v>
      </c>
      <c r="H93" s="64">
        <f>163697/1000000</f>
        <v>0.16369700000000001</v>
      </c>
      <c r="I93" s="45">
        <v>45869</v>
      </c>
      <c r="J93" s="47" t="s">
        <v>13</v>
      </c>
      <c r="K93" s="53">
        <v>44743</v>
      </c>
      <c r="L93" s="46">
        <v>46203</v>
      </c>
      <c r="M93" s="46" t="s">
        <v>35</v>
      </c>
      <c r="N93" s="54">
        <v>0.85</v>
      </c>
    </row>
    <row r="94" spans="2:14" x14ac:dyDescent="0.2">
      <c r="B94" s="48" t="s">
        <v>700</v>
      </c>
      <c r="C94" s="48" t="s">
        <v>701</v>
      </c>
      <c r="D94" s="48" t="s">
        <v>125</v>
      </c>
      <c r="E94" s="48" t="s">
        <v>695</v>
      </c>
      <c r="F94" s="51" t="s">
        <v>34</v>
      </c>
      <c r="G94" s="52">
        <f>_xlfn.XLOOKUP(S94,'[1]LTIP Estimated Cost'!B:B,'[1]LTIP Estimated Cost'!AG:AG)/1000000</f>
        <v>0</v>
      </c>
      <c r="H94" s="64">
        <f>191989.38/1000000</f>
        <v>0.19198938000000002</v>
      </c>
      <c r="I94" s="45">
        <v>45869</v>
      </c>
      <c r="J94" s="47" t="s">
        <v>13</v>
      </c>
      <c r="K94" s="53">
        <v>44743</v>
      </c>
      <c r="L94" s="46">
        <v>46568</v>
      </c>
      <c r="M94" s="46" t="s">
        <v>35</v>
      </c>
      <c r="N94" s="54">
        <v>0.21</v>
      </c>
    </row>
    <row r="95" spans="2:14" x14ac:dyDescent="0.2">
      <c r="B95" s="48" t="s">
        <v>702</v>
      </c>
      <c r="C95" s="48" t="s">
        <v>703</v>
      </c>
      <c r="D95" s="48" t="s">
        <v>125</v>
      </c>
      <c r="E95" s="48" t="s">
        <v>695</v>
      </c>
      <c r="F95" s="51" t="s">
        <v>34</v>
      </c>
      <c r="G95" s="52">
        <f>_xlfn.XLOOKUP(S95,'[1]LTIP Estimated Cost'!B:B,'[1]LTIP Estimated Cost'!AG:AG)/1000000</f>
        <v>0</v>
      </c>
      <c r="H95" s="64">
        <f>150000/1000000</f>
        <v>0.15</v>
      </c>
      <c r="I95" s="45">
        <v>45869</v>
      </c>
      <c r="J95" s="47" t="s">
        <v>13</v>
      </c>
      <c r="K95" s="53">
        <v>44743</v>
      </c>
      <c r="L95" s="46">
        <v>46568</v>
      </c>
      <c r="M95" s="46" t="s">
        <v>35</v>
      </c>
      <c r="N95" s="54">
        <v>0.17</v>
      </c>
    </row>
    <row r="96" spans="2:14" x14ac:dyDescent="0.2">
      <c r="B96" s="56" t="s">
        <v>132</v>
      </c>
      <c r="C96" s="56" t="s">
        <v>133</v>
      </c>
      <c r="D96" s="56" t="s">
        <v>0</v>
      </c>
      <c r="E96" s="56" t="s">
        <v>134</v>
      </c>
      <c r="F96" s="57" t="s">
        <v>1</v>
      </c>
      <c r="G96" s="58">
        <v>48.94</v>
      </c>
      <c r="H96" s="65">
        <v>126</v>
      </c>
      <c r="I96" s="59">
        <v>44461</v>
      </c>
      <c r="J96" s="57" t="s">
        <v>13</v>
      </c>
      <c r="K96" s="59">
        <v>44580</v>
      </c>
      <c r="L96" s="49">
        <v>46105</v>
      </c>
      <c r="M96" s="56" t="s">
        <v>40</v>
      </c>
      <c r="N96" s="60">
        <v>0.65</v>
      </c>
    </row>
    <row r="97" spans="2:14" x14ac:dyDescent="0.2">
      <c r="B97" s="56" t="s">
        <v>135</v>
      </c>
      <c r="C97" s="56" t="s">
        <v>136</v>
      </c>
      <c r="D97" s="44" t="s">
        <v>10</v>
      </c>
      <c r="E97" s="56" t="s">
        <v>137</v>
      </c>
      <c r="F97" s="57" t="s">
        <v>1</v>
      </c>
      <c r="G97" s="58">
        <v>0.39</v>
      </c>
      <c r="H97" s="65">
        <v>600</v>
      </c>
      <c r="I97" s="59">
        <v>44428</v>
      </c>
      <c r="J97" s="57" t="s">
        <v>13</v>
      </c>
      <c r="K97" s="59">
        <v>44447</v>
      </c>
      <c r="L97" s="49">
        <v>46112</v>
      </c>
      <c r="M97" s="56" t="s">
        <v>100</v>
      </c>
      <c r="N97" s="60">
        <v>0.91</v>
      </c>
    </row>
    <row r="98" spans="2:14" x14ac:dyDescent="0.2">
      <c r="B98" s="56" t="s">
        <v>138</v>
      </c>
      <c r="C98" s="56" t="s">
        <v>139</v>
      </c>
      <c r="D98" s="44" t="s">
        <v>10</v>
      </c>
      <c r="E98" s="56" t="s">
        <v>137</v>
      </c>
      <c r="F98" s="57" t="s">
        <v>1</v>
      </c>
      <c r="G98" s="58">
        <v>0.38</v>
      </c>
      <c r="H98" s="66" t="s">
        <v>140</v>
      </c>
      <c r="I98" s="59">
        <v>44428</v>
      </c>
      <c r="J98" s="57" t="s">
        <v>13</v>
      </c>
      <c r="K98" s="59">
        <v>44447</v>
      </c>
      <c r="L98" s="49">
        <v>46112</v>
      </c>
      <c r="M98" s="56" t="s">
        <v>100</v>
      </c>
      <c r="N98" s="60">
        <v>0.87</v>
      </c>
    </row>
    <row r="99" spans="2:14" x14ac:dyDescent="0.2">
      <c r="B99" s="56" t="s">
        <v>141</v>
      </c>
      <c r="C99" s="56" t="s">
        <v>142</v>
      </c>
      <c r="D99" s="44" t="s">
        <v>10</v>
      </c>
      <c r="E99" s="56" t="s">
        <v>137</v>
      </c>
      <c r="F99" s="57" t="s">
        <v>1</v>
      </c>
      <c r="G99" s="58">
        <v>0.12</v>
      </c>
      <c r="H99" s="66" t="s">
        <v>140</v>
      </c>
      <c r="I99" s="59">
        <v>44428</v>
      </c>
      <c r="J99" s="57" t="s">
        <v>13</v>
      </c>
      <c r="K99" s="59">
        <v>44449</v>
      </c>
      <c r="L99" s="49">
        <v>45961</v>
      </c>
      <c r="M99" s="56" t="s">
        <v>100</v>
      </c>
      <c r="N99" s="60">
        <v>0.97</v>
      </c>
    </row>
    <row r="100" spans="2:14" x14ac:dyDescent="0.2">
      <c r="B100" s="56" t="s">
        <v>143</v>
      </c>
      <c r="C100" s="56" t="s">
        <v>144</v>
      </c>
      <c r="D100" s="44" t="s">
        <v>10</v>
      </c>
      <c r="E100" s="56" t="s">
        <v>137</v>
      </c>
      <c r="F100" s="57" t="s">
        <v>1</v>
      </c>
      <c r="G100" s="58">
        <v>0.77</v>
      </c>
      <c r="H100" s="66" t="s">
        <v>140</v>
      </c>
      <c r="I100" s="59">
        <v>44461</v>
      </c>
      <c r="J100" s="57" t="s">
        <v>13</v>
      </c>
      <c r="K100" s="59">
        <v>44495</v>
      </c>
      <c r="L100" s="49">
        <v>46112</v>
      </c>
      <c r="M100" s="56" t="s">
        <v>100</v>
      </c>
      <c r="N100" s="60">
        <v>0.97</v>
      </c>
    </row>
    <row r="101" spans="2:14" x14ac:dyDescent="0.2">
      <c r="B101" s="56" t="s">
        <v>145</v>
      </c>
      <c r="C101" s="56" t="s">
        <v>146</v>
      </c>
      <c r="D101" s="44" t="s">
        <v>10</v>
      </c>
      <c r="E101" s="56" t="s">
        <v>137</v>
      </c>
      <c r="F101" s="57" t="s">
        <v>1</v>
      </c>
      <c r="G101" s="58">
        <v>2.37</v>
      </c>
      <c r="H101" s="66" t="s">
        <v>140</v>
      </c>
      <c r="I101" s="59">
        <v>44461</v>
      </c>
      <c r="J101" s="57" t="s">
        <v>13</v>
      </c>
      <c r="K101" s="59">
        <v>44705</v>
      </c>
      <c r="L101" s="49">
        <v>46112</v>
      </c>
      <c r="M101" s="56" t="s">
        <v>40</v>
      </c>
      <c r="N101" s="60">
        <v>0.86</v>
      </c>
    </row>
    <row r="102" spans="2:14" x14ac:dyDescent="0.2">
      <c r="B102" s="56" t="s">
        <v>147</v>
      </c>
      <c r="C102" s="56" t="s">
        <v>148</v>
      </c>
      <c r="D102" s="44" t="s">
        <v>10</v>
      </c>
      <c r="E102" s="56" t="s">
        <v>137</v>
      </c>
      <c r="F102" s="57" t="s">
        <v>1</v>
      </c>
      <c r="G102" s="58">
        <v>4.12</v>
      </c>
      <c r="H102" s="66" t="s">
        <v>140</v>
      </c>
      <c r="I102" s="59">
        <v>44461</v>
      </c>
      <c r="J102" s="57" t="s">
        <v>13</v>
      </c>
      <c r="K102" s="59">
        <v>44705</v>
      </c>
      <c r="L102" s="49">
        <v>46112</v>
      </c>
      <c r="M102" s="56" t="s">
        <v>40</v>
      </c>
      <c r="N102" s="60">
        <v>0.83</v>
      </c>
    </row>
    <row r="103" spans="2:14" x14ac:dyDescent="0.2">
      <c r="B103" s="56" t="s">
        <v>149</v>
      </c>
      <c r="C103" s="56" t="s">
        <v>150</v>
      </c>
      <c r="D103" s="44" t="s">
        <v>10</v>
      </c>
      <c r="E103" s="56" t="s">
        <v>137</v>
      </c>
      <c r="F103" s="57" t="s">
        <v>1</v>
      </c>
      <c r="G103" s="58">
        <v>1.77</v>
      </c>
      <c r="H103" s="66" t="s">
        <v>140</v>
      </c>
      <c r="I103" s="59">
        <v>44461</v>
      </c>
      <c r="J103" s="57" t="s">
        <v>13</v>
      </c>
      <c r="K103" s="59">
        <v>44705</v>
      </c>
      <c r="L103" s="49">
        <v>46142</v>
      </c>
      <c r="M103" s="56" t="s">
        <v>40</v>
      </c>
      <c r="N103" s="60">
        <v>0.62</v>
      </c>
    </row>
    <row r="104" spans="2:14" x14ac:dyDescent="0.2">
      <c r="B104" s="56" t="s">
        <v>151</v>
      </c>
      <c r="C104" s="56" t="s">
        <v>152</v>
      </c>
      <c r="D104" s="44" t="s">
        <v>10</v>
      </c>
      <c r="E104" s="56" t="s">
        <v>137</v>
      </c>
      <c r="F104" s="57" t="s">
        <v>1</v>
      </c>
      <c r="G104" s="58">
        <v>4.43</v>
      </c>
      <c r="H104" s="66" t="s">
        <v>140</v>
      </c>
      <c r="I104" s="59">
        <v>44461</v>
      </c>
      <c r="J104" s="57" t="s">
        <v>13</v>
      </c>
      <c r="K104" s="59">
        <v>44705</v>
      </c>
      <c r="L104" s="49">
        <v>46112</v>
      </c>
      <c r="M104" s="56" t="s">
        <v>40</v>
      </c>
      <c r="N104" s="60">
        <v>0.89</v>
      </c>
    </row>
    <row r="105" spans="2:14" x14ac:dyDescent="0.2">
      <c r="B105" s="56" t="s">
        <v>153</v>
      </c>
      <c r="C105" s="56" t="s">
        <v>154</v>
      </c>
      <c r="D105" s="44" t="s">
        <v>10</v>
      </c>
      <c r="E105" s="56" t="s">
        <v>137</v>
      </c>
      <c r="F105" s="57" t="s">
        <v>1</v>
      </c>
      <c r="G105" s="58">
        <v>1.79</v>
      </c>
      <c r="H105" s="66" t="s">
        <v>140</v>
      </c>
      <c r="I105" s="59">
        <v>44461</v>
      </c>
      <c r="J105" s="57" t="s">
        <v>13</v>
      </c>
      <c r="K105" s="59">
        <v>44705</v>
      </c>
      <c r="L105" s="49">
        <v>46112</v>
      </c>
      <c r="M105" s="56" t="s">
        <v>40</v>
      </c>
      <c r="N105" s="60">
        <v>0.89</v>
      </c>
    </row>
    <row r="106" spans="2:14" x14ac:dyDescent="0.2">
      <c r="B106" s="56" t="s">
        <v>155</v>
      </c>
      <c r="C106" s="56" t="s">
        <v>156</v>
      </c>
      <c r="D106" s="44" t="s">
        <v>10</v>
      </c>
      <c r="E106" s="56" t="s">
        <v>137</v>
      </c>
      <c r="F106" s="57" t="s">
        <v>1</v>
      </c>
      <c r="G106" s="58">
        <v>0.79</v>
      </c>
      <c r="H106" s="66" t="s">
        <v>140</v>
      </c>
      <c r="I106" s="59">
        <v>44461</v>
      </c>
      <c r="J106" s="57" t="s">
        <v>13</v>
      </c>
      <c r="K106" s="59">
        <v>44706</v>
      </c>
      <c r="L106" s="49">
        <v>46112</v>
      </c>
      <c r="M106" s="56" t="s">
        <v>40</v>
      </c>
      <c r="N106" s="60">
        <v>0.87</v>
      </c>
    </row>
    <row r="107" spans="2:14" x14ac:dyDescent="0.2">
      <c r="B107" s="56" t="s">
        <v>157</v>
      </c>
      <c r="C107" s="56" t="s">
        <v>158</v>
      </c>
      <c r="D107" s="44" t="s">
        <v>10</v>
      </c>
      <c r="E107" s="56" t="s">
        <v>137</v>
      </c>
      <c r="F107" s="57" t="s">
        <v>1</v>
      </c>
      <c r="G107" s="58">
        <v>5.75</v>
      </c>
      <c r="H107" s="66" t="s">
        <v>140</v>
      </c>
      <c r="I107" s="59">
        <v>44461</v>
      </c>
      <c r="J107" s="57" t="s">
        <v>13</v>
      </c>
      <c r="K107" s="59">
        <v>44706</v>
      </c>
      <c r="L107" s="49">
        <v>46112</v>
      </c>
      <c r="M107" s="56" t="s">
        <v>40</v>
      </c>
      <c r="N107" s="60">
        <v>0.86</v>
      </c>
    </row>
    <row r="108" spans="2:14" x14ac:dyDescent="0.2">
      <c r="B108" s="56" t="s">
        <v>159</v>
      </c>
      <c r="C108" s="56" t="s">
        <v>160</v>
      </c>
      <c r="D108" s="44" t="s">
        <v>10</v>
      </c>
      <c r="E108" s="56" t="s">
        <v>137</v>
      </c>
      <c r="F108" s="57" t="s">
        <v>1</v>
      </c>
      <c r="G108" s="58">
        <v>0.36</v>
      </c>
      <c r="H108" s="66" t="s">
        <v>140</v>
      </c>
      <c r="I108" s="59">
        <v>44461</v>
      </c>
      <c r="J108" s="57" t="s">
        <v>13</v>
      </c>
      <c r="K108" s="59">
        <v>44706</v>
      </c>
      <c r="L108" s="49">
        <v>46112</v>
      </c>
      <c r="M108" s="56" t="s">
        <v>100</v>
      </c>
      <c r="N108" s="60">
        <v>0.85</v>
      </c>
    </row>
    <row r="109" spans="2:14" x14ac:dyDescent="0.2">
      <c r="B109" s="56" t="s">
        <v>161</v>
      </c>
      <c r="C109" s="56" t="s">
        <v>162</v>
      </c>
      <c r="D109" s="44" t="s">
        <v>10</v>
      </c>
      <c r="E109" s="56" t="s">
        <v>137</v>
      </c>
      <c r="F109" s="57" t="s">
        <v>1</v>
      </c>
      <c r="G109" s="58">
        <v>0.03</v>
      </c>
      <c r="H109" s="66" t="s">
        <v>140</v>
      </c>
      <c r="I109" s="59">
        <v>44461</v>
      </c>
      <c r="J109" s="57" t="s">
        <v>15</v>
      </c>
      <c r="K109" s="59">
        <v>44706</v>
      </c>
      <c r="L109" s="49">
        <v>45174</v>
      </c>
      <c r="M109" s="56" t="s">
        <v>100</v>
      </c>
      <c r="N109" s="60">
        <v>1</v>
      </c>
    </row>
    <row r="110" spans="2:14" x14ac:dyDescent="0.2">
      <c r="B110" s="56" t="s">
        <v>163</v>
      </c>
      <c r="C110" s="56" t="s">
        <v>164</v>
      </c>
      <c r="D110" s="44" t="s">
        <v>10</v>
      </c>
      <c r="E110" s="56" t="s">
        <v>137</v>
      </c>
      <c r="F110" s="57" t="s">
        <v>1</v>
      </c>
      <c r="G110" s="58">
        <v>1.1299999999999999</v>
      </c>
      <c r="H110" s="66" t="s">
        <v>140</v>
      </c>
      <c r="I110" s="59">
        <v>44461</v>
      </c>
      <c r="J110" s="57" t="s">
        <v>13</v>
      </c>
      <c r="K110" s="59">
        <v>44706</v>
      </c>
      <c r="L110" s="49">
        <v>46112</v>
      </c>
      <c r="M110" s="56" t="s">
        <v>40</v>
      </c>
      <c r="N110" s="60">
        <v>0.8</v>
      </c>
    </row>
    <row r="111" spans="2:14" x14ac:dyDescent="0.2">
      <c r="B111" s="56" t="s">
        <v>165</v>
      </c>
      <c r="C111" s="56" t="s">
        <v>166</v>
      </c>
      <c r="D111" s="44" t="s">
        <v>10</v>
      </c>
      <c r="E111" s="56" t="s">
        <v>137</v>
      </c>
      <c r="F111" s="57" t="s">
        <v>1</v>
      </c>
      <c r="G111" s="58">
        <v>1.39</v>
      </c>
      <c r="H111" s="66" t="s">
        <v>140</v>
      </c>
      <c r="I111" s="59">
        <v>44461</v>
      </c>
      <c r="J111" s="57" t="s">
        <v>13</v>
      </c>
      <c r="K111" s="59">
        <v>44706</v>
      </c>
      <c r="L111" s="49">
        <v>46112</v>
      </c>
      <c r="M111" s="56" t="s">
        <v>40</v>
      </c>
      <c r="N111" s="60">
        <v>0.87</v>
      </c>
    </row>
    <row r="112" spans="2:14" x14ac:dyDescent="0.2">
      <c r="B112" s="56" t="s">
        <v>167</v>
      </c>
      <c r="C112" s="56" t="s">
        <v>168</v>
      </c>
      <c r="D112" s="44" t="s">
        <v>10</v>
      </c>
      <c r="E112" s="56" t="s">
        <v>137</v>
      </c>
      <c r="F112" s="57" t="s">
        <v>1</v>
      </c>
      <c r="G112" s="58">
        <v>0.24</v>
      </c>
      <c r="H112" s="66" t="s">
        <v>140</v>
      </c>
      <c r="I112" s="59">
        <v>44461</v>
      </c>
      <c r="J112" s="57" t="s">
        <v>13</v>
      </c>
      <c r="K112" s="59">
        <v>44706</v>
      </c>
      <c r="L112" s="49">
        <v>46080</v>
      </c>
      <c r="M112" s="56" t="s">
        <v>40</v>
      </c>
      <c r="N112" s="60">
        <v>0.78</v>
      </c>
    </row>
    <row r="113" spans="2:14" x14ac:dyDescent="0.2">
      <c r="B113" s="56" t="s">
        <v>169</v>
      </c>
      <c r="C113" s="56" t="s">
        <v>170</v>
      </c>
      <c r="D113" s="44" t="s">
        <v>10</v>
      </c>
      <c r="E113" s="56" t="s">
        <v>137</v>
      </c>
      <c r="F113" s="57" t="s">
        <v>1</v>
      </c>
      <c r="G113" s="58">
        <v>0.05</v>
      </c>
      <c r="H113" s="66" t="s">
        <v>140</v>
      </c>
      <c r="I113" s="59">
        <v>44461</v>
      </c>
      <c r="J113" s="57" t="s">
        <v>13</v>
      </c>
      <c r="K113" s="59">
        <v>44706</v>
      </c>
      <c r="L113" s="49">
        <v>46097</v>
      </c>
      <c r="M113" s="56" t="s">
        <v>40</v>
      </c>
      <c r="N113" s="60">
        <v>0.55000000000000004</v>
      </c>
    </row>
    <row r="114" spans="2:14" x14ac:dyDescent="0.2">
      <c r="B114" s="56" t="s">
        <v>171</v>
      </c>
      <c r="C114" s="56" t="s">
        <v>172</v>
      </c>
      <c r="D114" s="44" t="s">
        <v>10</v>
      </c>
      <c r="E114" s="56" t="s">
        <v>137</v>
      </c>
      <c r="F114" s="57" t="s">
        <v>1</v>
      </c>
      <c r="G114" s="58">
        <v>1.1100000000000001</v>
      </c>
      <c r="H114" s="66" t="s">
        <v>140</v>
      </c>
      <c r="I114" s="59">
        <v>44461</v>
      </c>
      <c r="J114" s="57" t="s">
        <v>13</v>
      </c>
      <c r="K114" s="59">
        <v>44708</v>
      </c>
      <c r="L114" s="49">
        <v>46112</v>
      </c>
      <c r="M114" s="56" t="s">
        <v>40</v>
      </c>
      <c r="N114" s="60">
        <v>0.88</v>
      </c>
    </row>
    <row r="115" spans="2:14" x14ac:dyDescent="0.2">
      <c r="B115" s="56" t="s">
        <v>173</v>
      </c>
      <c r="C115" s="56" t="s">
        <v>174</v>
      </c>
      <c r="D115" s="44" t="s">
        <v>10</v>
      </c>
      <c r="E115" s="56" t="s">
        <v>137</v>
      </c>
      <c r="F115" s="57" t="s">
        <v>1</v>
      </c>
      <c r="G115" s="58">
        <v>2.11</v>
      </c>
      <c r="H115" s="66" t="s">
        <v>140</v>
      </c>
      <c r="I115" s="59">
        <v>44461</v>
      </c>
      <c r="J115" s="57" t="s">
        <v>13</v>
      </c>
      <c r="K115" s="59">
        <v>44708</v>
      </c>
      <c r="L115" s="49">
        <v>46112</v>
      </c>
      <c r="M115" s="56" t="s">
        <v>40</v>
      </c>
      <c r="N115" s="60">
        <v>0.8</v>
      </c>
    </row>
    <row r="116" spans="2:14" x14ac:dyDescent="0.2">
      <c r="B116" s="56" t="s">
        <v>175</v>
      </c>
      <c r="C116" s="56" t="s">
        <v>176</v>
      </c>
      <c r="D116" s="44" t="s">
        <v>10</v>
      </c>
      <c r="E116" s="56" t="s">
        <v>137</v>
      </c>
      <c r="F116" s="57" t="s">
        <v>1</v>
      </c>
      <c r="G116" s="58">
        <v>1.7</v>
      </c>
      <c r="H116" s="66" t="s">
        <v>140</v>
      </c>
      <c r="I116" s="59">
        <v>44461</v>
      </c>
      <c r="J116" s="57" t="s">
        <v>13</v>
      </c>
      <c r="K116" s="59">
        <v>44708</v>
      </c>
      <c r="L116" s="49">
        <v>46112</v>
      </c>
      <c r="M116" s="56" t="s">
        <v>40</v>
      </c>
      <c r="N116" s="60">
        <v>0.88</v>
      </c>
    </row>
    <row r="117" spans="2:14" x14ac:dyDescent="0.2">
      <c r="B117" s="56" t="s">
        <v>177</v>
      </c>
      <c r="C117" s="56" t="s">
        <v>178</v>
      </c>
      <c r="D117" s="44" t="s">
        <v>10</v>
      </c>
      <c r="E117" s="56" t="s">
        <v>137</v>
      </c>
      <c r="F117" s="57" t="s">
        <v>1</v>
      </c>
      <c r="G117" s="58">
        <v>0.53</v>
      </c>
      <c r="H117" s="66" t="s">
        <v>140</v>
      </c>
      <c r="I117" s="59">
        <v>44461</v>
      </c>
      <c r="J117" s="57" t="s">
        <v>13</v>
      </c>
      <c r="K117" s="59">
        <v>44708</v>
      </c>
      <c r="L117" s="49">
        <v>46112</v>
      </c>
      <c r="M117" s="56" t="s">
        <v>40</v>
      </c>
      <c r="N117" s="60">
        <v>0.78</v>
      </c>
    </row>
    <row r="118" spans="2:14" x14ac:dyDescent="0.2">
      <c r="B118" s="56" t="s">
        <v>179</v>
      </c>
      <c r="C118" s="56" t="s">
        <v>180</v>
      </c>
      <c r="D118" s="44" t="s">
        <v>10</v>
      </c>
      <c r="E118" s="56" t="s">
        <v>137</v>
      </c>
      <c r="F118" s="57" t="s">
        <v>1</v>
      </c>
      <c r="G118" s="58">
        <v>2.09</v>
      </c>
      <c r="H118" s="66" t="s">
        <v>140</v>
      </c>
      <c r="I118" s="59">
        <v>44461</v>
      </c>
      <c r="J118" s="57" t="s">
        <v>13</v>
      </c>
      <c r="K118" s="59">
        <v>44708</v>
      </c>
      <c r="L118" s="49">
        <v>46112</v>
      </c>
      <c r="M118" s="56" t="s">
        <v>40</v>
      </c>
      <c r="N118" s="60">
        <v>0.88</v>
      </c>
    </row>
    <row r="119" spans="2:14" x14ac:dyDescent="0.2">
      <c r="B119" s="56" t="s">
        <v>181</v>
      </c>
      <c r="C119" s="56" t="s">
        <v>182</v>
      </c>
      <c r="D119" s="44" t="s">
        <v>10</v>
      </c>
      <c r="E119" s="56" t="s">
        <v>137</v>
      </c>
      <c r="F119" s="57" t="s">
        <v>1</v>
      </c>
      <c r="G119" s="58">
        <v>0.11</v>
      </c>
      <c r="H119" s="66" t="s">
        <v>140</v>
      </c>
      <c r="I119" s="59">
        <v>44461</v>
      </c>
      <c r="J119" s="57" t="s">
        <v>15</v>
      </c>
      <c r="K119" s="59">
        <v>44708</v>
      </c>
      <c r="L119" s="49">
        <v>45050</v>
      </c>
      <c r="M119" s="56" t="s">
        <v>100</v>
      </c>
      <c r="N119" s="60">
        <v>1</v>
      </c>
    </row>
    <row r="120" spans="2:14" x14ac:dyDescent="0.2">
      <c r="B120" s="56" t="s">
        <v>183</v>
      </c>
      <c r="C120" s="56" t="s">
        <v>184</v>
      </c>
      <c r="D120" s="44" t="s">
        <v>10</v>
      </c>
      <c r="E120" s="56" t="s">
        <v>137</v>
      </c>
      <c r="F120" s="57" t="s">
        <v>1</v>
      </c>
      <c r="G120" s="58">
        <v>0.41</v>
      </c>
      <c r="H120" s="66" t="s">
        <v>140</v>
      </c>
      <c r="I120" s="59">
        <v>44461</v>
      </c>
      <c r="J120" s="57" t="s">
        <v>13</v>
      </c>
      <c r="K120" s="59">
        <v>44768</v>
      </c>
      <c r="L120" s="49">
        <v>46112</v>
      </c>
      <c r="M120" s="56" t="s">
        <v>40</v>
      </c>
      <c r="N120" s="60">
        <v>0.79</v>
      </c>
    </row>
    <row r="121" spans="2:14" x14ac:dyDescent="0.2">
      <c r="B121" s="56" t="s">
        <v>185</v>
      </c>
      <c r="C121" s="56" t="s">
        <v>186</v>
      </c>
      <c r="D121" s="44" t="s">
        <v>10</v>
      </c>
      <c r="E121" s="56" t="s">
        <v>137</v>
      </c>
      <c r="F121" s="57" t="s">
        <v>1</v>
      </c>
      <c r="G121" s="58">
        <v>1.1200000000000001</v>
      </c>
      <c r="H121" s="66" t="s">
        <v>140</v>
      </c>
      <c r="I121" s="59">
        <v>44461</v>
      </c>
      <c r="J121" s="57" t="s">
        <v>13</v>
      </c>
      <c r="K121" s="59">
        <v>44768</v>
      </c>
      <c r="L121" s="49">
        <v>46112</v>
      </c>
      <c r="M121" s="56" t="s">
        <v>40</v>
      </c>
      <c r="N121" s="60">
        <v>0.87</v>
      </c>
    </row>
    <row r="122" spans="2:14" x14ac:dyDescent="0.2">
      <c r="B122" s="56" t="s">
        <v>187</v>
      </c>
      <c r="C122" s="56" t="s">
        <v>188</v>
      </c>
      <c r="D122" s="44" t="s">
        <v>10</v>
      </c>
      <c r="E122" s="56" t="s">
        <v>137</v>
      </c>
      <c r="F122" s="57" t="s">
        <v>1</v>
      </c>
      <c r="G122" s="58">
        <v>0.3</v>
      </c>
      <c r="H122" s="66" t="s">
        <v>140</v>
      </c>
      <c r="I122" s="59">
        <v>44461</v>
      </c>
      <c r="J122" s="57" t="s">
        <v>13</v>
      </c>
      <c r="K122" s="61">
        <v>44769</v>
      </c>
      <c r="L122" s="49">
        <v>46112</v>
      </c>
      <c r="M122" s="56" t="s">
        <v>40</v>
      </c>
      <c r="N122" s="60">
        <v>0.8</v>
      </c>
    </row>
    <row r="123" spans="2:14" x14ac:dyDescent="0.2">
      <c r="B123" s="56" t="s">
        <v>189</v>
      </c>
      <c r="C123" s="56" t="s">
        <v>190</v>
      </c>
      <c r="D123" s="44" t="s">
        <v>10</v>
      </c>
      <c r="E123" s="56" t="s">
        <v>137</v>
      </c>
      <c r="F123" s="57" t="s">
        <v>1</v>
      </c>
      <c r="G123" s="58">
        <v>0.59</v>
      </c>
      <c r="H123" s="66" t="s">
        <v>140</v>
      </c>
      <c r="I123" s="59">
        <v>44461</v>
      </c>
      <c r="J123" s="57" t="s">
        <v>13</v>
      </c>
      <c r="K123" s="61">
        <v>44769</v>
      </c>
      <c r="L123" s="49">
        <v>46112</v>
      </c>
      <c r="M123" s="56" t="s">
        <v>40</v>
      </c>
      <c r="N123" s="60">
        <v>0.78</v>
      </c>
    </row>
    <row r="124" spans="2:14" x14ac:dyDescent="0.2">
      <c r="B124" s="56" t="s">
        <v>191</v>
      </c>
      <c r="C124" s="56" t="s">
        <v>192</v>
      </c>
      <c r="D124" s="44" t="s">
        <v>10</v>
      </c>
      <c r="E124" s="56" t="s">
        <v>137</v>
      </c>
      <c r="F124" s="57" t="s">
        <v>1</v>
      </c>
      <c r="G124" s="58">
        <v>0.91</v>
      </c>
      <c r="H124" s="66" t="s">
        <v>140</v>
      </c>
      <c r="I124" s="59">
        <v>44461</v>
      </c>
      <c r="J124" s="57" t="s">
        <v>13</v>
      </c>
      <c r="K124" s="61">
        <v>44769</v>
      </c>
      <c r="L124" s="62">
        <v>46112</v>
      </c>
      <c r="M124" s="56" t="s">
        <v>100</v>
      </c>
      <c r="N124" s="60">
        <v>0.89</v>
      </c>
    </row>
    <row r="125" spans="2:14" x14ac:dyDescent="0.2">
      <c r="B125" s="56" t="s">
        <v>193</v>
      </c>
      <c r="C125" s="56" t="s">
        <v>194</v>
      </c>
      <c r="D125" s="44" t="s">
        <v>10</v>
      </c>
      <c r="E125" s="56" t="s">
        <v>137</v>
      </c>
      <c r="F125" s="57" t="s">
        <v>1</v>
      </c>
      <c r="G125" s="58">
        <v>0.22</v>
      </c>
      <c r="H125" s="66" t="s">
        <v>140</v>
      </c>
      <c r="I125" s="59">
        <v>44461</v>
      </c>
      <c r="J125" s="57" t="s">
        <v>13</v>
      </c>
      <c r="K125" s="61">
        <v>44770</v>
      </c>
      <c r="L125" s="49">
        <v>46112</v>
      </c>
      <c r="M125" s="56" t="s">
        <v>100</v>
      </c>
      <c r="N125" s="60">
        <v>0.88</v>
      </c>
    </row>
    <row r="126" spans="2:14" x14ac:dyDescent="0.2">
      <c r="B126" s="56" t="s">
        <v>195</v>
      </c>
      <c r="C126" s="56" t="s">
        <v>196</v>
      </c>
      <c r="D126" s="44" t="s">
        <v>10</v>
      </c>
      <c r="E126" s="56" t="s">
        <v>137</v>
      </c>
      <c r="F126" s="57" t="s">
        <v>1</v>
      </c>
      <c r="G126" s="58">
        <v>0.56000000000000005</v>
      </c>
      <c r="H126" s="66" t="s">
        <v>140</v>
      </c>
      <c r="I126" s="59">
        <v>44461</v>
      </c>
      <c r="J126" s="57" t="s">
        <v>13</v>
      </c>
      <c r="K126" s="61">
        <v>44770</v>
      </c>
      <c r="L126" s="49">
        <v>46080</v>
      </c>
      <c r="M126" s="56" t="s">
        <v>100</v>
      </c>
      <c r="N126" s="60">
        <v>0.94</v>
      </c>
    </row>
    <row r="127" spans="2:14" x14ac:dyDescent="0.2">
      <c r="B127" s="56" t="s">
        <v>197</v>
      </c>
      <c r="C127" s="56" t="s">
        <v>198</v>
      </c>
      <c r="D127" s="44" t="s">
        <v>10</v>
      </c>
      <c r="E127" s="56" t="s">
        <v>137</v>
      </c>
      <c r="F127" s="57" t="s">
        <v>1</v>
      </c>
      <c r="G127" s="58">
        <v>0.16</v>
      </c>
      <c r="H127" s="66" t="s">
        <v>140</v>
      </c>
      <c r="I127" s="59">
        <v>44461</v>
      </c>
      <c r="J127" s="57" t="s">
        <v>13</v>
      </c>
      <c r="K127" s="61">
        <v>44770</v>
      </c>
      <c r="L127" s="49">
        <v>46112</v>
      </c>
      <c r="M127" s="56" t="s">
        <v>100</v>
      </c>
      <c r="N127" s="60">
        <v>0.88</v>
      </c>
    </row>
    <row r="128" spans="2:14" x14ac:dyDescent="0.2">
      <c r="B128" s="56" t="s">
        <v>199</v>
      </c>
      <c r="C128" s="56" t="s">
        <v>200</v>
      </c>
      <c r="D128" s="44" t="s">
        <v>10</v>
      </c>
      <c r="E128" s="56" t="s">
        <v>137</v>
      </c>
      <c r="F128" s="57" t="s">
        <v>1</v>
      </c>
      <c r="G128" s="58">
        <v>0.22</v>
      </c>
      <c r="H128" s="66" t="s">
        <v>140</v>
      </c>
      <c r="I128" s="59">
        <v>44461</v>
      </c>
      <c r="J128" s="57" t="s">
        <v>13</v>
      </c>
      <c r="K128" s="61">
        <v>44770</v>
      </c>
      <c r="L128" s="49">
        <v>46112</v>
      </c>
      <c r="M128" s="56" t="s">
        <v>100</v>
      </c>
      <c r="N128" s="60">
        <v>0.88</v>
      </c>
    </row>
    <row r="129" spans="2:14" x14ac:dyDescent="0.2">
      <c r="B129" s="56" t="s">
        <v>201</v>
      </c>
      <c r="C129" s="56" t="s">
        <v>202</v>
      </c>
      <c r="D129" s="44" t="s">
        <v>10</v>
      </c>
      <c r="E129" s="56" t="s">
        <v>137</v>
      </c>
      <c r="F129" s="57" t="s">
        <v>1</v>
      </c>
      <c r="G129" s="58">
        <v>0.75</v>
      </c>
      <c r="H129" s="66" t="s">
        <v>140</v>
      </c>
      <c r="I129" s="59">
        <v>44461</v>
      </c>
      <c r="J129" s="57" t="s">
        <v>13</v>
      </c>
      <c r="K129" s="61">
        <v>44776</v>
      </c>
      <c r="L129" s="49">
        <v>46112</v>
      </c>
      <c r="M129" s="56" t="s">
        <v>40</v>
      </c>
      <c r="N129" s="60">
        <v>0.86</v>
      </c>
    </row>
    <row r="130" spans="2:14" x14ac:dyDescent="0.2">
      <c r="B130" s="56" t="s">
        <v>203</v>
      </c>
      <c r="C130" s="56" t="s">
        <v>204</v>
      </c>
      <c r="D130" s="44" t="s">
        <v>10</v>
      </c>
      <c r="E130" s="56" t="s">
        <v>137</v>
      </c>
      <c r="F130" s="57" t="s">
        <v>1</v>
      </c>
      <c r="G130" s="58">
        <v>0.59</v>
      </c>
      <c r="H130" s="66" t="s">
        <v>140</v>
      </c>
      <c r="I130" s="59">
        <v>44461</v>
      </c>
      <c r="J130" s="57" t="s">
        <v>13</v>
      </c>
      <c r="K130" s="59">
        <v>44776</v>
      </c>
      <c r="L130" s="49">
        <v>46112</v>
      </c>
      <c r="M130" s="56" t="s">
        <v>100</v>
      </c>
      <c r="N130" s="60">
        <v>0.88</v>
      </c>
    </row>
    <row r="131" spans="2:14" x14ac:dyDescent="0.2">
      <c r="B131" s="56" t="s">
        <v>205</v>
      </c>
      <c r="C131" s="56" t="s">
        <v>206</v>
      </c>
      <c r="D131" s="44" t="s">
        <v>10</v>
      </c>
      <c r="E131" s="56" t="s">
        <v>137</v>
      </c>
      <c r="F131" s="57" t="s">
        <v>1</v>
      </c>
      <c r="G131" s="58">
        <v>0.54</v>
      </c>
      <c r="H131" s="66" t="s">
        <v>140</v>
      </c>
      <c r="I131" s="59">
        <v>44461</v>
      </c>
      <c r="J131" s="57" t="s">
        <v>13</v>
      </c>
      <c r="K131" s="59">
        <v>44810</v>
      </c>
      <c r="L131" s="49">
        <v>45991</v>
      </c>
      <c r="M131" s="56" t="s">
        <v>40</v>
      </c>
      <c r="N131" s="60">
        <v>0.75</v>
      </c>
    </row>
    <row r="132" spans="2:14" x14ac:dyDescent="0.2">
      <c r="B132" s="56" t="s">
        <v>207</v>
      </c>
      <c r="C132" s="56" t="s">
        <v>208</v>
      </c>
      <c r="D132" s="44" t="s">
        <v>10</v>
      </c>
      <c r="E132" s="56" t="s">
        <v>137</v>
      </c>
      <c r="F132" s="57" t="s">
        <v>1</v>
      </c>
      <c r="G132" s="58">
        <v>0.63</v>
      </c>
      <c r="H132" s="66" t="s">
        <v>140</v>
      </c>
      <c r="I132" s="59">
        <v>44461</v>
      </c>
      <c r="J132" s="57" t="s">
        <v>13</v>
      </c>
      <c r="K132" s="59">
        <v>44810</v>
      </c>
      <c r="L132" s="49">
        <v>46080</v>
      </c>
      <c r="M132" s="56" t="s">
        <v>40</v>
      </c>
      <c r="N132" s="60">
        <v>0.26</v>
      </c>
    </row>
    <row r="133" spans="2:14" x14ac:dyDescent="0.2">
      <c r="B133" s="56" t="s">
        <v>209</v>
      </c>
      <c r="C133" s="56" t="s">
        <v>210</v>
      </c>
      <c r="D133" s="44" t="s">
        <v>10</v>
      </c>
      <c r="E133" s="56" t="s">
        <v>137</v>
      </c>
      <c r="F133" s="57" t="s">
        <v>1</v>
      </c>
      <c r="G133" s="58">
        <v>0.69</v>
      </c>
      <c r="H133" s="66" t="s">
        <v>140</v>
      </c>
      <c r="I133" s="59">
        <v>44461</v>
      </c>
      <c r="J133" s="57" t="s">
        <v>13</v>
      </c>
      <c r="K133" s="59">
        <v>44811</v>
      </c>
      <c r="L133" s="49">
        <v>46112</v>
      </c>
      <c r="M133" s="56" t="s">
        <v>40</v>
      </c>
      <c r="N133" s="60">
        <v>0.86</v>
      </c>
    </row>
    <row r="134" spans="2:14" x14ac:dyDescent="0.2">
      <c r="B134" s="56" t="s">
        <v>211</v>
      </c>
      <c r="C134" s="56" t="s">
        <v>212</v>
      </c>
      <c r="D134" s="44" t="s">
        <v>10</v>
      </c>
      <c r="E134" s="56" t="s">
        <v>137</v>
      </c>
      <c r="F134" s="57" t="s">
        <v>1</v>
      </c>
      <c r="G134" s="58">
        <v>0.56999999999999995</v>
      </c>
      <c r="H134" s="66" t="s">
        <v>140</v>
      </c>
      <c r="I134" s="59">
        <v>44461</v>
      </c>
      <c r="J134" s="57" t="s">
        <v>13</v>
      </c>
      <c r="K134" s="59">
        <v>44811</v>
      </c>
      <c r="L134" s="49">
        <v>46112</v>
      </c>
      <c r="M134" s="56" t="s">
        <v>40</v>
      </c>
      <c r="N134" s="60">
        <v>0.95</v>
      </c>
    </row>
    <row r="135" spans="2:14" x14ac:dyDescent="0.2">
      <c r="B135" s="56" t="s">
        <v>213</v>
      </c>
      <c r="C135" s="56" t="s">
        <v>214</v>
      </c>
      <c r="D135" s="44" t="s">
        <v>10</v>
      </c>
      <c r="E135" s="56" t="s">
        <v>137</v>
      </c>
      <c r="F135" s="57" t="s">
        <v>1</v>
      </c>
      <c r="G135" s="58">
        <v>0.27</v>
      </c>
      <c r="H135" s="66" t="s">
        <v>140</v>
      </c>
      <c r="I135" s="59">
        <v>44461</v>
      </c>
      <c r="J135" s="57" t="s">
        <v>13</v>
      </c>
      <c r="K135" s="59">
        <v>44812</v>
      </c>
      <c r="L135" s="49">
        <v>46112</v>
      </c>
      <c r="M135" s="56" t="s">
        <v>100</v>
      </c>
      <c r="N135" s="60">
        <v>0.83</v>
      </c>
    </row>
    <row r="136" spans="2:14" x14ac:dyDescent="0.2">
      <c r="B136" s="56" t="s">
        <v>215</v>
      </c>
      <c r="C136" s="56" t="s">
        <v>216</v>
      </c>
      <c r="D136" s="44" t="s">
        <v>10</v>
      </c>
      <c r="E136" s="56" t="s">
        <v>137</v>
      </c>
      <c r="F136" s="57" t="s">
        <v>1</v>
      </c>
      <c r="G136" s="58">
        <v>0.26</v>
      </c>
      <c r="H136" s="66" t="s">
        <v>140</v>
      </c>
      <c r="I136" s="59">
        <v>44461</v>
      </c>
      <c r="J136" s="57" t="s">
        <v>13</v>
      </c>
      <c r="K136" s="59">
        <v>44812</v>
      </c>
      <c r="L136" s="49">
        <v>46112</v>
      </c>
      <c r="M136" s="56" t="s">
        <v>40</v>
      </c>
      <c r="N136" s="60">
        <v>0.8</v>
      </c>
    </row>
    <row r="137" spans="2:14" x14ac:dyDescent="0.2">
      <c r="B137" s="56" t="s">
        <v>217</v>
      </c>
      <c r="C137" s="56" t="s">
        <v>218</v>
      </c>
      <c r="D137" s="44" t="s">
        <v>10</v>
      </c>
      <c r="E137" s="56" t="s">
        <v>137</v>
      </c>
      <c r="F137" s="57" t="s">
        <v>1</v>
      </c>
      <c r="G137" s="58">
        <v>0.05</v>
      </c>
      <c r="H137" s="66" t="s">
        <v>140</v>
      </c>
      <c r="I137" s="59">
        <v>44461</v>
      </c>
      <c r="J137" s="57" t="s">
        <v>13</v>
      </c>
      <c r="K137" s="59">
        <v>44812</v>
      </c>
      <c r="L137" s="49">
        <v>46097</v>
      </c>
      <c r="M137" s="56" t="s">
        <v>40</v>
      </c>
      <c r="N137" s="60">
        <v>0.51</v>
      </c>
    </row>
    <row r="138" spans="2:14" x14ac:dyDescent="0.2">
      <c r="B138" s="56" t="s">
        <v>219</v>
      </c>
      <c r="C138" s="56" t="s">
        <v>220</v>
      </c>
      <c r="D138" s="44" t="s">
        <v>10</v>
      </c>
      <c r="E138" s="56" t="s">
        <v>137</v>
      </c>
      <c r="F138" s="57" t="s">
        <v>1</v>
      </c>
      <c r="G138" s="58">
        <v>0.24</v>
      </c>
      <c r="H138" s="66" t="s">
        <v>140</v>
      </c>
      <c r="I138" s="59">
        <v>44461</v>
      </c>
      <c r="J138" s="57" t="s">
        <v>13</v>
      </c>
      <c r="K138" s="59">
        <v>44812</v>
      </c>
      <c r="L138" s="49">
        <v>46112</v>
      </c>
      <c r="M138" s="56" t="s">
        <v>100</v>
      </c>
      <c r="N138" s="60">
        <v>0.81</v>
      </c>
    </row>
    <row r="139" spans="2:14" x14ac:dyDescent="0.2">
      <c r="B139" s="56" t="s">
        <v>221</v>
      </c>
      <c r="C139" s="56" t="s">
        <v>222</v>
      </c>
      <c r="D139" s="44" t="s">
        <v>10</v>
      </c>
      <c r="E139" s="56" t="s">
        <v>137</v>
      </c>
      <c r="F139" s="57" t="s">
        <v>1</v>
      </c>
      <c r="G139" s="58">
        <v>0.95</v>
      </c>
      <c r="H139" s="66" t="s">
        <v>140</v>
      </c>
      <c r="I139" s="59">
        <v>44461</v>
      </c>
      <c r="J139" s="57" t="s">
        <v>13</v>
      </c>
      <c r="K139" s="59">
        <v>44812</v>
      </c>
      <c r="L139" s="49">
        <v>46112</v>
      </c>
      <c r="M139" s="56" t="s">
        <v>40</v>
      </c>
      <c r="N139" s="60">
        <v>0.88</v>
      </c>
    </row>
    <row r="140" spans="2:14" x14ac:dyDescent="0.2">
      <c r="B140" s="56" t="s">
        <v>223</v>
      </c>
      <c r="C140" s="56" t="s">
        <v>224</v>
      </c>
      <c r="D140" s="44" t="s">
        <v>10</v>
      </c>
      <c r="E140" s="56" t="s">
        <v>137</v>
      </c>
      <c r="F140" s="57" t="s">
        <v>1</v>
      </c>
      <c r="G140" s="58">
        <v>0.71</v>
      </c>
      <c r="H140" s="66" t="s">
        <v>140</v>
      </c>
      <c r="I140" s="59">
        <v>44461</v>
      </c>
      <c r="J140" s="57" t="s">
        <v>13</v>
      </c>
      <c r="K140" s="59">
        <v>44816</v>
      </c>
      <c r="L140" s="49">
        <v>46112</v>
      </c>
      <c r="M140" s="56" t="s">
        <v>40</v>
      </c>
      <c r="N140" s="60">
        <v>0.82</v>
      </c>
    </row>
    <row r="141" spans="2:14" x14ac:dyDescent="0.2">
      <c r="B141" s="56" t="s">
        <v>225</v>
      </c>
      <c r="C141" s="56" t="s">
        <v>226</v>
      </c>
      <c r="D141" s="44" t="s">
        <v>10</v>
      </c>
      <c r="E141" s="56" t="s">
        <v>137</v>
      </c>
      <c r="F141" s="57" t="s">
        <v>1</v>
      </c>
      <c r="G141" s="58">
        <v>0.08</v>
      </c>
      <c r="H141" s="66" t="s">
        <v>140</v>
      </c>
      <c r="I141" s="59">
        <v>44461</v>
      </c>
      <c r="J141" s="57" t="s">
        <v>13</v>
      </c>
      <c r="K141" s="59">
        <v>44816</v>
      </c>
      <c r="L141" s="49">
        <v>46112</v>
      </c>
      <c r="M141" s="56" t="s">
        <v>100</v>
      </c>
      <c r="N141" s="60">
        <v>0.9</v>
      </c>
    </row>
    <row r="142" spans="2:14" x14ac:dyDescent="0.2">
      <c r="B142" s="56" t="s">
        <v>227</v>
      </c>
      <c r="C142" s="56" t="s">
        <v>228</v>
      </c>
      <c r="D142" s="44" t="s">
        <v>10</v>
      </c>
      <c r="E142" s="56" t="s">
        <v>137</v>
      </c>
      <c r="F142" s="57" t="s">
        <v>1</v>
      </c>
      <c r="G142" s="58">
        <v>0.09</v>
      </c>
      <c r="H142" s="66" t="s">
        <v>140</v>
      </c>
      <c r="I142" s="59">
        <v>44461</v>
      </c>
      <c r="J142" s="57" t="s">
        <v>13</v>
      </c>
      <c r="K142" s="59">
        <v>44823</v>
      </c>
      <c r="L142" s="49">
        <v>46097</v>
      </c>
      <c r="M142" s="56" t="s">
        <v>40</v>
      </c>
      <c r="N142" s="60">
        <v>0.82</v>
      </c>
    </row>
    <row r="143" spans="2:14" x14ac:dyDescent="0.2">
      <c r="B143" s="56" t="s">
        <v>229</v>
      </c>
      <c r="C143" s="56" t="s">
        <v>230</v>
      </c>
      <c r="D143" s="44" t="s">
        <v>10</v>
      </c>
      <c r="E143" s="56" t="s">
        <v>137</v>
      </c>
      <c r="F143" s="57" t="s">
        <v>1</v>
      </c>
      <c r="G143" s="58">
        <v>0.1</v>
      </c>
      <c r="H143" s="66" t="s">
        <v>140</v>
      </c>
      <c r="I143" s="59">
        <v>44461</v>
      </c>
      <c r="J143" s="57" t="s">
        <v>13</v>
      </c>
      <c r="K143" s="59">
        <v>44823</v>
      </c>
      <c r="L143" s="49">
        <v>46112</v>
      </c>
      <c r="M143" s="56" t="s">
        <v>40</v>
      </c>
      <c r="N143" s="60">
        <v>0.89</v>
      </c>
    </row>
    <row r="144" spans="2:14" x14ac:dyDescent="0.2">
      <c r="B144" s="56" t="s">
        <v>231</v>
      </c>
      <c r="C144" s="56" t="s">
        <v>232</v>
      </c>
      <c r="D144" s="44" t="s">
        <v>10</v>
      </c>
      <c r="E144" s="56" t="s">
        <v>137</v>
      </c>
      <c r="F144" s="57" t="s">
        <v>1</v>
      </c>
      <c r="G144" s="58">
        <v>0.66</v>
      </c>
      <c r="H144" s="66" t="s">
        <v>140</v>
      </c>
      <c r="I144" s="59">
        <v>44461</v>
      </c>
      <c r="J144" s="57" t="s">
        <v>13</v>
      </c>
      <c r="K144" s="59">
        <v>44823</v>
      </c>
      <c r="L144" s="49">
        <v>46112</v>
      </c>
      <c r="M144" s="56" t="s">
        <v>40</v>
      </c>
      <c r="N144" s="60">
        <v>0.85</v>
      </c>
    </row>
    <row r="145" spans="2:14" x14ac:dyDescent="0.2">
      <c r="B145" s="56" t="s">
        <v>233</v>
      </c>
      <c r="C145" s="56" t="s">
        <v>234</v>
      </c>
      <c r="D145" s="44" t="s">
        <v>10</v>
      </c>
      <c r="E145" s="56" t="s">
        <v>137</v>
      </c>
      <c r="F145" s="57" t="s">
        <v>1</v>
      </c>
      <c r="G145" s="58">
        <v>0.61</v>
      </c>
      <c r="H145" s="66" t="s">
        <v>140</v>
      </c>
      <c r="I145" s="59">
        <v>44461</v>
      </c>
      <c r="J145" s="57" t="s">
        <v>13</v>
      </c>
      <c r="K145" s="59">
        <v>44823</v>
      </c>
      <c r="L145" s="49">
        <v>46112</v>
      </c>
      <c r="M145" s="56" t="s">
        <v>100</v>
      </c>
      <c r="N145" s="60">
        <v>0.88</v>
      </c>
    </row>
    <row r="146" spans="2:14" x14ac:dyDescent="0.2">
      <c r="B146" s="56" t="s">
        <v>235</v>
      </c>
      <c r="C146" s="56" t="s">
        <v>236</v>
      </c>
      <c r="D146" s="44" t="s">
        <v>10</v>
      </c>
      <c r="E146" s="56" t="s">
        <v>137</v>
      </c>
      <c r="F146" s="57" t="s">
        <v>1</v>
      </c>
      <c r="G146" s="58">
        <v>0.74</v>
      </c>
      <c r="H146" s="66" t="s">
        <v>140</v>
      </c>
      <c r="I146" s="59">
        <v>44461</v>
      </c>
      <c r="J146" s="57" t="s">
        <v>13</v>
      </c>
      <c r="K146" s="59">
        <v>44823</v>
      </c>
      <c r="L146" s="49">
        <v>46112</v>
      </c>
      <c r="M146" s="56" t="s">
        <v>40</v>
      </c>
      <c r="N146" s="60">
        <v>0.89</v>
      </c>
    </row>
    <row r="147" spans="2:14" x14ac:dyDescent="0.2">
      <c r="B147" s="56" t="s">
        <v>237</v>
      </c>
      <c r="C147" s="56" t="s">
        <v>238</v>
      </c>
      <c r="D147" s="44" t="s">
        <v>10</v>
      </c>
      <c r="E147" s="56" t="s">
        <v>137</v>
      </c>
      <c r="F147" s="57" t="s">
        <v>1</v>
      </c>
      <c r="G147" s="58">
        <v>0.62</v>
      </c>
      <c r="H147" s="66" t="s">
        <v>140</v>
      </c>
      <c r="I147" s="59">
        <v>44461</v>
      </c>
      <c r="J147" s="57" t="s">
        <v>13</v>
      </c>
      <c r="K147" s="59">
        <v>44823</v>
      </c>
      <c r="L147" s="49">
        <v>46112</v>
      </c>
      <c r="M147" s="56" t="s">
        <v>100</v>
      </c>
      <c r="N147" s="60">
        <v>0.97</v>
      </c>
    </row>
    <row r="148" spans="2:14" x14ac:dyDescent="0.2">
      <c r="B148" s="56" t="s">
        <v>239</v>
      </c>
      <c r="C148" s="56" t="s">
        <v>240</v>
      </c>
      <c r="D148" s="44" t="s">
        <v>10</v>
      </c>
      <c r="E148" s="56" t="s">
        <v>137</v>
      </c>
      <c r="F148" s="57" t="s">
        <v>1</v>
      </c>
      <c r="G148" s="58">
        <v>0.67</v>
      </c>
      <c r="H148" s="66" t="s">
        <v>140</v>
      </c>
      <c r="I148" s="59">
        <v>44461</v>
      </c>
      <c r="J148" s="57" t="s">
        <v>13</v>
      </c>
      <c r="K148" s="59">
        <v>44845</v>
      </c>
      <c r="L148" s="49">
        <v>46112</v>
      </c>
      <c r="M148" s="56" t="s">
        <v>100</v>
      </c>
      <c r="N148" s="60">
        <v>0.86</v>
      </c>
    </row>
    <row r="149" spans="2:14" x14ac:dyDescent="0.2">
      <c r="B149" s="56" t="s">
        <v>241</v>
      </c>
      <c r="C149" s="56" t="s">
        <v>242</v>
      </c>
      <c r="D149" s="44" t="s">
        <v>10</v>
      </c>
      <c r="E149" s="56" t="s">
        <v>137</v>
      </c>
      <c r="F149" s="57" t="s">
        <v>1</v>
      </c>
      <c r="G149" s="58">
        <v>0.08</v>
      </c>
      <c r="H149" s="66" t="s">
        <v>140</v>
      </c>
      <c r="I149" s="59">
        <v>44461</v>
      </c>
      <c r="J149" s="57" t="s">
        <v>15</v>
      </c>
      <c r="K149" s="59">
        <v>44846</v>
      </c>
      <c r="L149" s="49">
        <v>45155</v>
      </c>
      <c r="M149" s="56" t="s">
        <v>100</v>
      </c>
      <c r="N149" s="60">
        <v>1</v>
      </c>
    </row>
    <row r="150" spans="2:14" x14ac:dyDescent="0.2">
      <c r="B150" s="56" t="s">
        <v>243</v>
      </c>
      <c r="C150" s="56" t="s">
        <v>244</v>
      </c>
      <c r="D150" s="44" t="s">
        <v>10</v>
      </c>
      <c r="E150" s="56" t="s">
        <v>137</v>
      </c>
      <c r="F150" s="57" t="s">
        <v>1</v>
      </c>
      <c r="G150" s="58">
        <v>0.41</v>
      </c>
      <c r="H150" s="66" t="s">
        <v>140</v>
      </c>
      <c r="I150" s="59">
        <v>44461</v>
      </c>
      <c r="J150" s="57" t="s">
        <v>13</v>
      </c>
      <c r="K150" s="59">
        <v>44847</v>
      </c>
      <c r="L150" s="49">
        <v>46112</v>
      </c>
      <c r="M150" s="56" t="s">
        <v>40</v>
      </c>
      <c r="N150" s="60">
        <v>0.81</v>
      </c>
    </row>
    <row r="151" spans="2:14" x14ac:dyDescent="0.2">
      <c r="B151" s="56" t="s">
        <v>245</v>
      </c>
      <c r="C151" s="56" t="s">
        <v>246</v>
      </c>
      <c r="D151" s="44" t="s">
        <v>10</v>
      </c>
      <c r="E151" s="56" t="s">
        <v>137</v>
      </c>
      <c r="F151" s="57" t="s">
        <v>1</v>
      </c>
      <c r="G151" s="58">
        <v>0.32</v>
      </c>
      <c r="H151" s="66" t="s">
        <v>140</v>
      </c>
      <c r="I151" s="59">
        <v>44461</v>
      </c>
      <c r="J151" s="57" t="s">
        <v>13</v>
      </c>
      <c r="K151" s="59">
        <v>44852</v>
      </c>
      <c r="L151" s="49">
        <v>46112</v>
      </c>
      <c r="M151" s="56" t="s">
        <v>100</v>
      </c>
      <c r="N151" s="60">
        <v>0.88</v>
      </c>
    </row>
    <row r="152" spans="2:14" x14ac:dyDescent="0.2">
      <c r="B152" s="56" t="s">
        <v>247</v>
      </c>
      <c r="C152" s="56" t="s">
        <v>248</v>
      </c>
      <c r="D152" s="44" t="s">
        <v>10</v>
      </c>
      <c r="E152" s="56" t="s">
        <v>137</v>
      </c>
      <c r="F152" s="57" t="s">
        <v>1</v>
      </c>
      <c r="G152" s="58">
        <v>0.03</v>
      </c>
      <c r="H152" s="66" t="s">
        <v>140</v>
      </c>
      <c r="I152" s="59">
        <v>44461</v>
      </c>
      <c r="J152" s="57" t="s">
        <v>15</v>
      </c>
      <c r="K152" s="59">
        <v>44854</v>
      </c>
      <c r="L152" s="49">
        <v>45125</v>
      </c>
      <c r="M152" s="56" t="s">
        <v>100</v>
      </c>
      <c r="N152" s="60">
        <v>1</v>
      </c>
    </row>
    <row r="153" spans="2:14" x14ac:dyDescent="0.2">
      <c r="B153" s="56" t="s">
        <v>249</v>
      </c>
      <c r="C153" s="56" t="s">
        <v>250</v>
      </c>
      <c r="D153" s="44" t="s">
        <v>10</v>
      </c>
      <c r="E153" s="56" t="s">
        <v>137</v>
      </c>
      <c r="F153" s="57" t="s">
        <v>1</v>
      </c>
      <c r="G153" s="58">
        <v>0.32</v>
      </c>
      <c r="H153" s="66" t="s">
        <v>140</v>
      </c>
      <c r="I153" s="59">
        <v>44461</v>
      </c>
      <c r="J153" s="57" t="s">
        <v>13</v>
      </c>
      <c r="K153" s="59">
        <v>44854</v>
      </c>
      <c r="L153" s="49">
        <v>46112</v>
      </c>
      <c r="M153" s="56" t="s">
        <v>100</v>
      </c>
      <c r="N153" s="60">
        <v>0.97</v>
      </c>
    </row>
    <row r="154" spans="2:14" x14ac:dyDescent="0.2">
      <c r="B154" s="56" t="s">
        <v>251</v>
      </c>
      <c r="C154" s="56" t="s">
        <v>252</v>
      </c>
      <c r="D154" s="44" t="s">
        <v>10</v>
      </c>
      <c r="E154" s="56" t="s">
        <v>137</v>
      </c>
      <c r="F154" s="57" t="s">
        <v>1</v>
      </c>
      <c r="G154" s="58">
        <v>0.63</v>
      </c>
      <c r="H154" s="66" t="s">
        <v>140</v>
      </c>
      <c r="I154" s="59">
        <v>44461</v>
      </c>
      <c r="J154" s="57" t="s">
        <v>13</v>
      </c>
      <c r="K154" s="59">
        <v>44854</v>
      </c>
      <c r="L154" s="49">
        <v>46112</v>
      </c>
      <c r="M154" s="56" t="s">
        <v>40</v>
      </c>
      <c r="N154" s="60">
        <v>0.87</v>
      </c>
    </row>
    <row r="155" spans="2:14" x14ac:dyDescent="0.2">
      <c r="B155" s="56" t="s">
        <v>253</v>
      </c>
      <c r="C155" s="56" t="s">
        <v>254</v>
      </c>
      <c r="D155" s="44" t="s">
        <v>10</v>
      </c>
      <c r="E155" s="56" t="s">
        <v>137</v>
      </c>
      <c r="F155" s="57" t="s">
        <v>1</v>
      </c>
      <c r="G155" s="58">
        <v>0.03</v>
      </c>
      <c r="H155" s="66" t="s">
        <v>140</v>
      </c>
      <c r="I155" s="59">
        <v>44905</v>
      </c>
      <c r="J155" s="57" t="s">
        <v>15</v>
      </c>
      <c r="K155" s="59">
        <v>44867</v>
      </c>
      <c r="L155" s="49">
        <v>45226</v>
      </c>
      <c r="M155" s="56" t="s">
        <v>100</v>
      </c>
      <c r="N155" s="60">
        <v>1</v>
      </c>
    </row>
    <row r="156" spans="2:14" x14ac:dyDescent="0.2">
      <c r="B156" s="56" t="s">
        <v>255</v>
      </c>
      <c r="C156" s="56" t="s">
        <v>256</v>
      </c>
      <c r="D156" s="44" t="s">
        <v>10</v>
      </c>
      <c r="E156" s="56" t="s">
        <v>137</v>
      </c>
      <c r="F156" s="57" t="s">
        <v>1</v>
      </c>
      <c r="G156" s="58">
        <v>0.56000000000000005</v>
      </c>
      <c r="H156" s="66" t="s">
        <v>140</v>
      </c>
      <c r="I156" s="59">
        <v>44461</v>
      </c>
      <c r="J156" s="57" t="s">
        <v>13</v>
      </c>
      <c r="K156" s="59">
        <v>44867</v>
      </c>
      <c r="L156" s="49">
        <v>46112</v>
      </c>
      <c r="M156" s="56" t="s">
        <v>100</v>
      </c>
      <c r="N156" s="60">
        <v>0.89</v>
      </c>
    </row>
    <row r="157" spans="2:14" x14ac:dyDescent="0.2">
      <c r="B157" s="56" t="s">
        <v>257</v>
      </c>
      <c r="C157" s="56" t="s">
        <v>258</v>
      </c>
      <c r="D157" s="44" t="s">
        <v>10</v>
      </c>
      <c r="E157" s="56" t="s">
        <v>137</v>
      </c>
      <c r="F157" s="57" t="s">
        <v>1</v>
      </c>
      <c r="G157" s="58">
        <v>0.08</v>
      </c>
      <c r="H157" s="66" t="s">
        <v>140</v>
      </c>
      <c r="I157" s="59">
        <v>44461</v>
      </c>
      <c r="J157" s="57" t="s">
        <v>13</v>
      </c>
      <c r="K157" s="59">
        <v>44868</v>
      </c>
      <c r="L157" s="49">
        <v>46112</v>
      </c>
      <c r="M157" s="56" t="s">
        <v>100</v>
      </c>
      <c r="N157" s="60">
        <v>0.85</v>
      </c>
    </row>
    <row r="158" spans="2:14" x14ac:dyDescent="0.2">
      <c r="B158" s="56" t="s">
        <v>259</v>
      </c>
      <c r="C158" s="56" t="s">
        <v>260</v>
      </c>
      <c r="D158" s="44" t="s">
        <v>10</v>
      </c>
      <c r="E158" s="56" t="s">
        <v>137</v>
      </c>
      <c r="F158" s="57" t="s">
        <v>1</v>
      </c>
      <c r="G158" s="58">
        <v>0.18</v>
      </c>
      <c r="H158" s="66" t="s">
        <v>140</v>
      </c>
      <c r="I158" s="59">
        <v>44905</v>
      </c>
      <c r="J158" s="57" t="s">
        <v>13</v>
      </c>
      <c r="K158" s="59">
        <v>44869</v>
      </c>
      <c r="L158" s="49">
        <v>46112</v>
      </c>
      <c r="M158" s="56" t="s">
        <v>40</v>
      </c>
      <c r="N158" s="60">
        <v>0.85</v>
      </c>
    </row>
    <row r="159" spans="2:14" x14ac:dyDescent="0.2">
      <c r="B159" s="56" t="s">
        <v>261</v>
      </c>
      <c r="C159" s="56" t="s">
        <v>262</v>
      </c>
      <c r="D159" s="44" t="s">
        <v>10</v>
      </c>
      <c r="E159" s="56" t="s">
        <v>137</v>
      </c>
      <c r="F159" s="57" t="s">
        <v>1</v>
      </c>
      <c r="G159" s="58">
        <v>0.9</v>
      </c>
      <c r="H159" s="66" t="s">
        <v>140</v>
      </c>
      <c r="I159" s="59">
        <v>44461</v>
      </c>
      <c r="J159" s="57" t="s">
        <v>13</v>
      </c>
      <c r="K159" s="59">
        <v>44872</v>
      </c>
      <c r="L159" s="49">
        <v>46112</v>
      </c>
      <c r="M159" s="56" t="s">
        <v>100</v>
      </c>
      <c r="N159" s="60">
        <v>0.87</v>
      </c>
    </row>
    <row r="160" spans="2:14" x14ac:dyDescent="0.2">
      <c r="B160" s="56" t="s">
        <v>263</v>
      </c>
      <c r="C160" s="56" t="s">
        <v>264</v>
      </c>
      <c r="D160" s="44" t="s">
        <v>10</v>
      </c>
      <c r="E160" s="56" t="s">
        <v>137</v>
      </c>
      <c r="F160" s="57" t="s">
        <v>1</v>
      </c>
      <c r="G160" s="58">
        <v>0.38</v>
      </c>
      <c r="H160" s="66" t="s">
        <v>140</v>
      </c>
      <c r="I160" s="59">
        <v>44461</v>
      </c>
      <c r="J160" s="57" t="s">
        <v>13</v>
      </c>
      <c r="K160" s="59">
        <v>44872</v>
      </c>
      <c r="L160" s="49">
        <v>46112</v>
      </c>
      <c r="M160" s="56" t="s">
        <v>40</v>
      </c>
      <c r="N160" s="60">
        <v>0.84</v>
      </c>
    </row>
    <row r="161" spans="2:14" x14ac:dyDescent="0.2">
      <c r="B161" s="56" t="s">
        <v>265</v>
      </c>
      <c r="C161" s="56" t="s">
        <v>266</v>
      </c>
      <c r="D161" s="44" t="s">
        <v>10</v>
      </c>
      <c r="E161" s="56" t="s">
        <v>137</v>
      </c>
      <c r="F161" s="57" t="s">
        <v>1</v>
      </c>
      <c r="G161" s="58">
        <v>0.13</v>
      </c>
      <c r="H161" s="66" t="s">
        <v>140</v>
      </c>
      <c r="I161" s="59">
        <v>44905</v>
      </c>
      <c r="J161" s="57" t="s">
        <v>13</v>
      </c>
      <c r="K161" s="59">
        <v>44872</v>
      </c>
      <c r="L161" s="49">
        <v>46112</v>
      </c>
      <c r="M161" s="56" t="s">
        <v>40</v>
      </c>
      <c r="N161" s="60">
        <v>0.89</v>
      </c>
    </row>
    <row r="162" spans="2:14" x14ac:dyDescent="0.2">
      <c r="B162" s="56" t="s">
        <v>267</v>
      </c>
      <c r="C162" s="56" t="s">
        <v>268</v>
      </c>
      <c r="D162" s="44" t="s">
        <v>10</v>
      </c>
      <c r="E162" s="56" t="s">
        <v>137</v>
      </c>
      <c r="F162" s="57" t="s">
        <v>1</v>
      </c>
      <c r="G162" s="58">
        <v>0.05</v>
      </c>
      <c r="H162" s="66" t="s">
        <v>140</v>
      </c>
      <c r="I162" s="59">
        <v>44905</v>
      </c>
      <c r="J162" s="57" t="s">
        <v>13</v>
      </c>
      <c r="K162" s="59">
        <v>44872</v>
      </c>
      <c r="L162" s="49">
        <v>46112</v>
      </c>
      <c r="M162" s="56" t="s">
        <v>40</v>
      </c>
      <c r="N162" s="60">
        <v>0.51</v>
      </c>
    </row>
    <row r="163" spans="2:14" x14ac:dyDescent="0.2">
      <c r="B163" s="56" t="s">
        <v>269</v>
      </c>
      <c r="C163" s="56" t="s">
        <v>270</v>
      </c>
      <c r="D163" s="44" t="s">
        <v>10</v>
      </c>
      <c r="E163" s="56" t="s">
        <v>137</v>
      </c>
      <c r="F163" s="57" t="s">
        <v>1</v>
      </c>
      <c r="G163" s="58">
        <v>0.54</v>
      </c>
      <c r="H163" s="66" t="s">
        <v>140</v>
      </c>
      <c r="I163" s="59">
        <v>44461</v>
      </c>
      <c r="J163" s="57" t="s">
        <v>13</v>
      </c>
      <c r="K163" s="59">
        <v>44872</v>
      </c>
      <c r="L163" s="49">
        <v>46112</v>
      </c>
      <c r="M163" s="56" t="s">
        <v>40</v>
      </c>
      <c r="N163" s="60">
        <v>0.87</v>
      </c>
    </row>
    <row r="164" spans="2:14" x14ac:dyDescent="0.2">
      <c r="B164" s="56" t="s">
        <v>271</v>
      </c>
      <c r="C164" s="56" t="s">
        <v>272</v>
      </c>
      <c r="D164" s="44" t="s">
        <v>10</v>
      </c>
      <c r="E164" s="56" t="s">
        <v>137</v>
      </c>
      <c r="F164" s="57" t="s">
        <v>1</v>
      </c>
      <c r="G164" s="58">
        <v>0.08</v>
      </c>
      <c r="H164" s="66" t="s">
        <v>140</v>
      </c>
      <c r="I164" s="59">
        <v>44461</v>
      </c>
      <c r="J164" s="57" t="s">
        <v>13</v>
      </c>
      <c r="K164" s="59">
        <v>44874</v>
      </c>
      <c r="L164" s="49">
        <v>46112</v>
      </c>
      <c r="M164" s="56" t="s">
        <v>100</v>
      </c>
      <c r="N164" s="60">
        <v>0.9</v>
      </c>
    </row>
    <row r="165" spans="2:14" x14ac:dyDescent="0.2">
      <c r="B165" s="56" t="s">
        <v>273</v>
      </c>
      <c r="C165" s="56" t="s">
        <v>274</v>
      </c>
      <c r="D165" s="44" t="s">
        <v>10</v>
      </c>
      <c r="E165" s="56" t="s">
        <v>137</v>
      </c>
      <c r="F165" s="57" t="s">
        <v>1</v>
      </c>
      <c r="G165" s="58">
        <v>0.25</v>
      </c>
      <c r="H165" s="66" t="s">
        <v>140</v>
      </c>
      <c r="I165" s="59">
        <v>44461</v>
      </c>
      <c r="J165" s="57" t="s">
        <v>13</v>
      </c>
      <c r="K165" s="59">
        <v>44893</v>
      </c>
      <c r="L165" s="49">
        <v>46112</v>
      </c>
      <c r="M165" s="56" t="s">
        <v>40</v>
      </c>
      <c r="N165" s="60">
        <v>0.88</v>
      </c>
    </row>
    <row r="166" spans="2:14" x14ac:dyDescent="0.2">
      <c r="B166" s="56" t="s">
        <v>275</v>
      </c>
      <c r="C166" s="56" t="s">
        <v>276</v>
      </c>
      <c r="D166" s="44" t="s">
        <v>10</v>
      </c>
      <c r="E166" s="56" t="s">
        <v>137</v>
      </c>
      <c r="F166" s="57" t="s">
        <v>1</v>
      </c>
      <c r="G166" s="58">
        <v>0.03</v>
      </c>
      <c r="H166" s="66" t="s">
        <v>140</v>
      </c>
      <c r="I166" s="59">
        <v>44461</v>
      </c>
      <c r="J166" s="57" t="s">
        <v>15</v>
      </c>
      <c r="K166" s="59">
        <v>44929</v>
      </c>
      <c r="L166" s="49">
        <v>45230</v>
      </c>
      <c r="M166" s="56" t="s">
        <v>100</v>
      </c>
      <c r="N166" s="60">
        <v>1</v>
      </c>
    </row>
    <row r="167" spans="2:14" x14ac:dyDescent="0.2">
      <c r="B167" s="56" t="s">
        <v>277</v>
      </c>
      <c r="C167" s="56" t="s">
        <v>278</v>
      </c>
      <c r="D167" s="44" t="s">
        <v>10</v>
      </c>
      <c r="E167" s="56" t="s">
        <v>137</v>
      </c>
      <c r="F167" s="57" t="s">
        <v>1</v>
      </c>
      <c r="G167" s="58">
        <v>0.19</v>
      </c>
      <c r="H167" s="66" t="s">
        <v>140</v>
      </c>
      <c r="I167" s="59">
        <v>44461</v>
      </c>
      <c r="J167" s="57" t="s">
        <v>15</v>
      </c>
      <c r="K167" s="59">
        <v>44929</v>
      </c>
      <c r="L167" s="49">
        <v>45224</v>
      </c>
      <c r="M167" s="56" t="s">
        <v>100</v>
      </c>
      <c r="N167" s="60">
        <v>1</v>
      </c>
    </row>
    <row r="168" spans="2:14" x14ac:dyDescent="0.2">
      <c r="B168" s="56" t="s">
        <v>279</v>
      </c>
      <c r="C168" s="56" t="s">
        <v>280</v>
      </c>
      <c r="D168" s="44" t="s">
        <v>10</v>
      </c>
      <c r="E168" s="56" t="s">
        <v>137</v>
      </c>
      <c r="F168" s="57" t="s">
        <v>1</v>
      </c>
      <c r="G168" s="58">
        <v>0.62</v>
      </c>
      <c r="H168" s="66" t="s">
        <v>140</v>
      </c>
      <c r="I168" s="59">
        <v>44461</v>
      </c>
      <c r="J168" s="57" t="s">
        <v>13</v>
      </c>
      <c r="K168" s="59">
        <v>44929</v>
      </c>
      <c r="L168" s="49">
        <v>46112</v>
      </c>
      <c r="M168" s="56" t="s">
        <v>100</v>
      </c>
      <c r="N168" s="60">
        <v>0.84</v>
      </c>
    </row>
    <row r="169" spans="2:14" x14ac:dyDescent="0.2">
      <c r="B169" s="56" t="s">
        <v>281</v>
      </c>
      <c r="C169" s="56" t="s">
        <v>282</v>
      </c>
      <c r="D169" s="44" t="s">
        <v>10</v>
      </c>
      <c r="E169" s="56" t="s">
        <v>137</v>
      </c>
      <c r="F169" s="57" t="s">
        <v>1</v>
      </c>
      <c r="G169" s="58">
        <v>0.24</v>
      </c>
      <c r="H169" s="66" t="s">
        <v>140</v>
      </c>
      <c r="I169" s="59">
        <v>44461</v>
      </c>
      <c r="J169" s="57" t="s">
        <v>13</v>
      </c>
      <c r="K169" s="59">
        <v>44929</v>
      </c>
      <c r="L169" s="49">
        <v>46112</v>
      </c>
      <c r="M169" s="56" t="s">
        <v>100</v>
      </c>
      <c r="N169" s="60">
        <v>0.89</v>
      </c>
    </row>
    <row r="170" spans="2:14" x14ac:dyDescent="0.2">
      <c r="B170" s="56" t="s">
        <v>283</v>
      </c>
      <c r="C170" s="56" t="s">
        <v>284</v>
      </c>
      <c r="D170" s="44" t="s">
        <v>10</v>
      </c>
      <c r="E170" s="56" t="s">
        <v>137</v>
      </c>
      <c r="F170" s="57" t="s">
        <v>1</v>
      </c>
      <c r="G170" s="58">
        <v>0.65</v>
      </c>
      <c r="H170" s="66" t="s">
        <v>140</v>
      </c>
      <c r="I170" s="59">
        <v>44461</v>
      </c>
      <c r="J170" s="57" t="s">
        <v>13</v>
      </c>
      <c r="K170" s="59">
        <v>44929</v>
      </c>
      <c r="L170" s="49">
        <v>46112</v>
      </c>
      <c r="M170" s="56" t="s">
        <v>40</v>
      </c>
      <c r="N170" s="60">
        <v>0.89</v>
      </c>
    </row>
    <row r="171" spans="2:14" x14ac:dyDescent="0.2">
      <c r="B171" s="56" t="s">
        <v>285</v>
      </c>
      <c r="C171" s="56" t="s">
        <v>286</v>
      </c>
      <c r="D171" s="44" t="s">
        <v>10</v>
      </c>
      <c r="E171" s="56" t="s">
        <v>137</v>
      </c>
      <c r="F171" s="57" t="s">
        <v>1</v>
      </c>
      <c r="G171" s="58">
        <v>0.08</v>
      </c>
      <c r="H171" s="66" t="s">
        <v>140</v>
      </c>
      <c r="I171" s="59">
        <v>44461</v>
      </c>
      <c r="J171" s="57" t="s">
        <v>13</v>
      </c>
      <c r="K171" s="59">
        <v>44930</v>
      </c>
      <c r="L171" s="49">
        <v>46112</v>
      </c>
      <c r="M171" s="56" t="s">
        <v>40</v>
      </c>
      <c r="N171" s="60">
        <v>0.67</v>
      </c>
    </row>
    <row r="172" spans="2:14" x14ac:dyDescent="0.2">
      <c r="B172" s="56" t="s">
        <v>287</v>
      </c>
      <c r="C172" s="56" t="s">
        <v>288</v>
      </c>
      <c r="D172" s="44" t="s">
        <v>10</v>
      </c>
      <c r="E172" s="56" t="s">
        <v>137</v>
      </c>
      <c r="F172" s="57" t="s">
        <v>1</v>
      </c>
      <c r="G172" s="58">
        <v>0.57999999999999996</v>
      </c>
      <c r="H172" s="66" t="s">
        <v>140</v>
      </c>
      <c r="I172" s="59">
        <v>44461</v>
      </c>
      <c r="J172" s="57" t="s">
        <v>13</v>
      </c>
      <c r="K172" s="59">
        <v>44959</v>
      </c>
      <c r="L172" s="49">
        <v>46112</v>
      </c>
      <c r="M172" s="56" t="s">
        <v>40</v>
      </c>
      <c r="N172" s="60">
        <v>0.88</v>
      </c>
    </row>
    <row r="173" spans="2:14" x14ac:dyDescent="0.2">
      <c r="B173" s="56" t="s">
        <v>289</v>
      </c>
      <c r="C173" s="56" t="s">
        <v>290</v>
      </c>
      <c r="D173" s="44" t="s">
        <v>10</v>
      </c>
      <c r="E173" s="56" t="s">
        <v>137</v>
      </c>
      <c r="F173" s="57" t="s">
        <v>1</v>
      </c>
      <c r="G173" s="58">
        <v>0.44</v>
      </c>
      <c r="H173" s="66" t="s">
        <v>140</v>
      </c>
      <c r="I173" s="59">
        <v>44461</v>
      </c>
      <c r="J173" s="57" t="s">
        <v>13</v>
      </c>
      <c r="K173" s="59">
        <v>44959</v>
      </c>
      <c r="L173" s="49">
        <v>46112</v>
      </c>
      <c r="M173" s="56" t="s">
        <v>40</v>
      </c>
      <c r="N173" s="60">
        <v>0.91</v>
      </c>
    </row>
    <row r="174" spans="2:14" x14ac:dyDescent="0.2">
      <c r="B174" s="56" t="s">
        <v>291</v>
      </c>
      <c r="C174" s="56" t="s">
        <v>292</v>
      </c>
      <c r="D174" s="44" t="s">
        <v>10</v>
      </c>
      <c r="E174" s="56" t="s">
        <v>137</v>
      </c>
      <c r="F174" s="57" t="s">
        <v>1</v>
      </c>
      <c r="G174" s="58">
        <v>0.52</v>
      </c>
      <c r="H174" s="66" t="s">
        <v>140</v>
      </c>
      <c r="I174" s="59">
        <v>44461</v>
      </c>
      <c r="J174" s="57" t="s">
        <v>13</v>
      </c>
      <c r="K174" s="59">
        <v>44959</v>
      </c>
      <c r="L174" s="49">
        <v>46112</v>
      </c>
      <c r="M174" s="56" t="s">
        <v>40</v>
      </c>
      <c r="N174" s="60">
        <v>0.84</v>
      </c>
    </row>
    <row r="175" spans="2:14" x14ac:dyDescent="0.2">
      <c r="B175" s="56" t="s">
        <v>293</v>
      </c>
      <c r="C175" s="56" t="s">
        <v>294</v>
      </c>
      <c r="D175" s="44" t="s">
        <v>10</v>
      </c>
      <c r="E175" s="56" t="s">
        <v>137</v>
      </c>
      <c r="F175" s="57" t="s">
        <v>1</v>
      </c>
      <c r="G175" s="58">
        <v>0.41</v>
      </c>
      <c r="H175" s="66" t="s">
        <v>140</v>
      </c>
      <c r="I175" s="59">
        <v>44461</v>
      </c>
      <c r="J175" s="57" t="s">
        <v>13</v>
      </c>
      <c r="K175" s="59">
        <v>44959</v>
      </c>
      <c r="L175" s="49">
        <v>46112</v>
      </c>
      <c r="M175" s="56" t="s">
        <v>40</v>
      </c>
      <c r="N175" s="60">
        <v>0.86</v>
      </c>
    </row>
    <row r="176" spans="2:14" x14ac:dyDescent="0.2">
      <c r="B176" s="56" t="s">
        <v>295</v>
      </c>
      <c r="C176" s="56" t="s">
        <v>296</v>
      </c>
      <c r="D176" s="44" t="s">
        <v>10</v>
      </c>
      <c r="E176" s="56" t="s">
        <v>137</v>
      </c>
      <c r="F176" s="57" t="s">
        <v>1</v>
      </c>
      <c r="G176" s="58">
        <v>0.3</v>
      </c>
      <c r="H176" s="66" t="s">
        <v>140</v>
      </c>
      <c r="I176" s="59">
        <v>44461</v>
      </c>
      <c r="J176" s="57" t="s">
        <v>13</v>
      </c>
      <c r="K176" s="59">
        <v>44960</v>
      </c>
      <c r="L176" s="49">
        <v>46112</v>
      </c>
      <c r="M176" s="56" t="s">
        <v>100</v>
      </c>
      <c r="N176" s="60">
        <v>0.8</v>
      </c>
    </row>
    <row r="177" spans="2:14" x14ac:dyDescent="0.2">
      <c r="B177" s="56" t="s">
        <v>297</v>
      </c>
      <c r="C177" s="56" t="s">
        <v>298</v>
      </c>
      <c r="D177" s="44" t="s">
        <v>10</v>
      </c>
      <c r="E177" s="56" t="s">
        <v>137</v>
      </c>
      <c r="F177" s="57" t="s">
        <v>1</v>
      </c>
      <c r="G177" s="58">
        <v>1.43</v>
      </c>
      <c r="H177" s="66" t="s">
        <v>140</v>
      </c>
      <c r="I177" s="59">
        <v>44461</v>
      </c>
      <c r="J177" s="57" t="s">
        <v>13</v>
      </c>
      <c r="K177" s="59">
        <v>44960</v>
      </c>
      <c r="L177" s="49">
        <v>46097</v>
      </c>
      <c r="M177" s="56" t="s">
        <v>40</v>
      </c>
      <c r="N177" s="60">
        <v>0.5</v>
      </c>
    </row>
    <row r="178" spans="2:14" x14ac:dyDescent="0.2">
      <c r="B178" s="56" t="s">
        <v>299</v>
      </c>
      <c r="C178" s="56" t="s">
        <v>300</v>
      </c>
      <c r="D178" s="44" t="s">
        <v>10</v>
      </c>
      <c r="E178" s="56" t="s">
        <v>137</v>
      </c>
      <c r="F178" s="57" t="s">
        <v>1</v>
      </c>
      <c r="G178" s="58">
        <v>0.77</v>
      </c>
      <c r="H178" s="66" t="s">
        <v>140</v>
      </c>
      <c r="I178" s="59">
        <v>44461</v>
      </c>
      <c r="J178" s="57" t="s">
        <v>13</v>
      </c>
      <c r="K178" s="59">
        <v>44965</v>
      </c>
      <c r="L178" s="49">
        <v>46112</v>
      </c>
      <c r="M178" s="56" t="s">
        <v>40</v>
      </c>
      <c r="N178" s="60">
        <v>0.68</v>
      </c>
    </row>
    <row r="179" spans="2:14" x14ac:dyDescent="0.2">
      <c r="B179" s="56" t="s">
        <v>301</v>
      </c>
      <c r="C179" s="56" t="s">
        <v>302</v>
      </c>
      <c r="D179" s="44" t="s">
        <v>10</v>
      </c>
      <c r="E179" s="56" t="s">
        <v>137</v>
      </c>
      <c r="F179" s="57" t="s">
        <v>1</v>
      </c>
      <c r="G179" s="58">
        <v>1.84</v>
      </c>
      <c r="H179" s="66" t="s">
        <v>140</v>
      </c>
      <c r="I179" s="59">
        <v>44461</v>
      </c>
      <c r="J179" s="57" t="s">
        <v>13</v>
      </c>
      <c r="K179" s="59">
        <v>44966</v>
      </c>
      <c r="L179" s="49">
        <v>46112</v>
      </c>
      <c r="M179" s="56" t="s">
        <v>40</v>
      </c>
      <c r="N179" s="60">
        <v>0.8</v>
      </c>
    </row>
    <row r="180" spans="2:14" x14ac:dyDescent="0.2">
      <c r="B180" s="56" t="s">
        <v>303</v>
      </c>
      <c r="C180" s="56" t="s">
        <v>304</v>
      </c>
      <c r="D180" s="44" t="s">
        <v>10</v>
      </c>
      <c r="E180" s="56" t="s">
        <v>137</v>
      </c>
      <c r="F180" s="57" t="s">
        <v>1</v>
      </c>
      <c r="G180" s="58">
        <v>2.15</v>
      </c>
      <c r="H180" s="66" t="s">
        <v>140</v>
      </c>
      <c r="I180" s="59">
        <v>44461</v>
      </c>
      <c r="J180" s="57" t="s">
        <v>13</v>
      </c>
      <c r="K180" s="59">
        <v>44988</v>
      </c>
      <c r="L180" s="49">
        <v>46112</v>
      </c>
      <c r="M180" s="56" t="s">
        <v>40</v>
      </c>
      <c r="N180" s="60">
        <v>0.89</v>
      </c>
    </row>
    <row r="181" spans="2:14" x14ac:dyDescent="0.2">
      <c r="B181" s="56" t="s">
        <v>305</v>
      </c>
      <c r="C181" s="56" t="s">
        <v>306</v>
      </c>
      <c r="D181" s="44" t="s">
        <v>10</v>
      </c>
      <c r="E181" s="56" t="s">
        <v>137</v>
      </c>
      <c r="F181" s="57" t="s">
        <v>1</v>
      </c>
      <c r="G181" s="58">
        <v>7.2</v>
      </c>
      <c r="H181" s="66" t="s">
        <v>140</v>
      </c>
      <c r="I181" s="59">
        <v>44461</v>
      </c>
      <c r="J181" s="57" t="s">
        <v>13</v>
      </c>
      <c r="K181" s="59">
        <v>45005</v>
      </c>
      <c r="L181" s="49">
        <v>46112</v>
      </c>
      <c r="M181" s="56" t="s">
        <v>40</v>
      </c>
      <c r="N181" s="60">
        <v>0.71</v>
      </c>
    </row>
    <row r="182" spans="2:14" x14ac:dyDescent="0.2">
      <c r="B182" s="56" t="s">
        <v>307</v>
      </c>
      <c r="C182" s="56" t="s">
        <v>308</v>
      </c>
      <c r="D182" s="44" t="s">
        <v>10</v>
      </c>
      <c r="E182" s="56" t="s">
        <v>137</v>
      </c>
      <c r="F182" s="57" t="s">
        <v>1</v>
      </c>
      <c r="G182" s="58">
        <v>6.9</v>
      </c>
      <c r="H182" s="66" t="s">
        <v>140</v>
      </c>
      <c r="I182" s="59">
        <v>44461</v>
      </c>
      <c r="J182" s="57" t="s">
        <v>13</v>
      </c>
      <c r="K182" s="59">
        <v>45005</v>
      </c>
      <c r="L182" s="49">
        <v>46112</v>
      </c>
      <c r="M182" s="56" t="s">
        <v>40</v>
      </c>
      <c r="N182" s="60">
        <v>0.79</v>
      </c>
    </row>
    <row r="183" spans="2:14" x14ac:dyDescent="0.2">
      <c r="B183" s="56" t="s">
        <v>309</v>
      </c>
      <c r="C183" s="56" t="s">
        <v>310</v>
      </c>
      <c r="D183" s="44" t="s">
        <v>10</v>
      </c>
      <c r="E183" s="56" t="s">
        <v>137</v>
      </c>
      <c r="F183" s="57" t="s">
        <v>1</v>
      </c>
      <c r="G183" s="58">
        <v>0.09</v>
      </c>
      <c r="H183" s="66" t="s">
        <v>140</v>
      </c>
      <c r="I183" s="59">
        <v>44461</v>
      </c>
      <c r="J183" s="57" t="s">
        <v>15</v>
      </c>
      <c r="K183" s="59">
        <v>45005</v>
      </c>
      <c r="L183" s="49">
        <v>45621</v>
      </c>
      <c r="M183" s="56" t="s">
        <v>100</v>
      </c>
      <c r="N183" s="60">
        <v>1</v>
      </c>
    </row>
    <row r="184" spans="2:14" x14ac:dyDescent="0.2">
      <c r="B184" s="56" t="s">
        <v>311</v>
      </c>
      <c r="C184" s="56" t="s">
        <v>312</v>
      </c>
      <c r="D184" s="44" t="s">
        <v>10</v>
      </c>
      <c r="E184" s="56" t="s">
        <v>137</v>
      </c>
      <c r="F184" s="57" t="s">
        <v>1</v>
      </c>
      <c r="G184" s="58">
        <v>11.3</v>
      </c>
      <c r="H184" s="66" t="s">
        <v>140</v>
      </c>
      <c r="I184" s="59">
        <v>44461</v>
      </c>
      <c r="J184" s="57" t="s">
        <v>13</v>
      </c>
      <c r="K184" s="59">
        <v>45019</v>
      </c>
      <c r="L184" s="49">
        <v>46052</v>
      </c>
      <c r="M184" s="56" t="s">
        <v>40</v>
      </c>
      <c r="N184" s="60">
        <v>0.89</v>
      </c>
    </row>
    <row r="185" spans="2:14" x14ac:dyDescent="0.2">
      <c r="B185" s="56" t="s">
        <v>313</v>
      </c>
      <c r="C185" s="56" t="s">
        <v>314</v>
      </c>
      <c r="D185" s="44" t="s">
        <v>10</v>
      </c>
      <c r="E185" s="56" t="s">
        <v>137</v>
      </c>
      <c r="F185" s="57" t="s">
        <v>1</v>
      </c>
      <c r="G185" s="58">
        <v>5.5</v>
      </c>
      <c r="H185" s="66" t="s">
        <v>140</v>
      </c>
      <c r="I185" s="59">
        <v>44461</v>
      </c>
      <c r="J185" s="57" t="s">
        <v>13</v>
      </c>
      <c r="K185" s="59">
        <v>45019</v>
      </c>
      <c r="L185" s="49">
        <v>46112</v>
      </c>
      <c r="M185" s="56" t="s">
        <v>40</v>
      </c>
      <c r="N185" s="60">
        <v>0.92</v>
      </c>
    </row>
    <row r="186" spans="2:14" x14ac:dyDescent="0.2">
      <c r="B186" s="56" t="s">
        <v>315</v>
      </c>
      <c r="C186" s="56" t="s">
        <v>316</v>
      </c>
      <c r="D186" s="44" t="s">
        <v>10</v>
      </c>
      <c r="E186" s="56" t="s">
        <v>137</v>
      </c>
      <c r="F186" s="57" t="s">
        <v>1</v>
      </c>
      <c r="G186" s="58">
        <v>5.8</v>
      </c>
      <c r="H186" s="66" t="s">
        <v>140</v>
      </c>
      <c r="I186" s="59">
        <v>44461</v>
      </c>
      <c r="J186" s="57" t="s">
        <v>13</v>
      </c>
      <c r="K186" s="59">
        <v>45020</v>
      </c>
      <c r="L186" s="49">
        <v>45961</v>
      </c>
      <c r="M186" s="56" t="s">
        <v>40</v>
      </c>
      <c r="N186" s="60">
        <v>0.84</v>
      </c>
    </row>
    <row r="187" spans="2:14" x14ac:dyDescent="0.2">
      <c r="B187" s="56" t="s">
        <v>317</v>
      </c>
      <c r="C187" s="56" t="s">
        <v>318</v>
      </c>
      <c r="D187" s="44" t="s">
        <v>10</v>
      </c>
      <c r="E187" s="56" t="s">
        <v>137</v>
      </c>
      <c r="F187" s="57" t="s">
        <v>1</v>
      </c>
      <c r="G187" s="58">
        <v>5.0999999999999996</v>
      </c>
      <c r="H187" s="66" t="s">
        <v>140</v>
      </c>
      <c r="I187" s="59">
        <v>44461</v>
      </c>
      <c r="J187" s="57" t="s">
        <v>13</v>
      </c>
      <c r="K187" s="59">
        <v>45245</v>
      </c>
      <c r="L187" s="49">
        <v>46022</v>
      </c>
      <c r="M187" s="56" t="s">
        <v>40</v>
      </c>
      <c r="N187" s="60">
        <v>0.91</v>
      </c>
    </row>
    <row r="188" spans="2:14" x14ac:dyDescent="0.2">
      <c r="B188" s="56" t="s">
        <v>319</v>
      </c>
      <c r="C188" s="56" t="s">
        <v>320</v>
      </c>
      <c r="D188" s="44" t="s">
        <v>10</v>
      </c>
      <c r="E188" s="56" t="s">
        <v>137</v>
      </c>
      <c r="F188" s="57" t="s">
        <v>1</v>
      </c>
      <c r="G188" s="58">
        <v>10.6</v>
      </c>
      <c r="H188" s="66" t="s">
        <v>140</v>
      </c>
      <c r="I188" s="59">
        <v>44461</v>
      </c>
      <c r="J188" s="57" t="s">
        <v>13</v>
      </c>
      <c r="K188" s="59">
        <v>45245</v>
      </c>
      <c r="L188" s="49">
        <v>46022</v>
      </c>
      <c r="M188" s="56" t="s">
        <v>40</v>
      </c>
      <c r="N188" s="60">
        <v>0.69</v>
      </c>
    </row>
    <row r="189" spans="2:14" x14ac:dyDescent="0.2">
      <c r="B189" s="56" t="s">
        <v>321</v>
      </c>
      <c r="C189" s="56" t="s">
        <v>322</v>
      </c>
      <c r="D189" s="44" t="s">
        <v>10</v>
      </c>
      <c r="E189" s="56" t="s">
        <v>137</v>
      </c>
      <c r="F189" s="57" t="s">
        <v>1</v>
      </c>
      <c r="G189" s="58">
        <v>14.2</v>
      </c>
      <c r="H189" s="66" t="s">
        <v>140</v>
      </c>
      <c r="I189" s="59">
        <v>44461</v>
      </c>
      <c r="J189" s="57" t="s">
        <v>13</v>
      </c>
      <c r="K189" s="59">
        <v>45247</v>
      </c>
      <c r="L189" s="49">
        <v>46022</v>
      </c>
      <c r="M189" s="56" t="s">
        <v>40</v>
      </c>
      <c r="N189" s="60">
        <v>0.52</v>
      </c>
    </row>
    <row r="190" spans="2:14" x14ac:dyDescent="0.2">
      <c r="B190" s="56" t="s">
        <v>323</v>
      </c>
      <c r="C190" s="56" t="s">
        <v>324</v>
      </c>
      <c r="D190" s="44" t="s">
        <v>10</v>
      </c>
      <c r="E190" s="56" t="s">
        <v>137</v>
      </c>
      <c r="F190" s="57" t="s">
        <v>1</v>
      </c>
      <c r="G190" s="58">
        <v>1.1000000000000001</v>
      </c>
      <c r="H190" s="66" t="s">
        <v>140</v>
      </c>
      <c r="I190" s="59">
        <v>44461</v>
      </c>
      <c r="J190" s="57" t="s">
        <v>13</v>
      </c>
      <c r="K190" s="59">
        <v>45295</v>
      </c>
      <c r="L190" s="49">
        <v>46052</v>
      </c>
      <c r="M190" s="56" t="s">
        <v>40</v>
      </c>
      <c r="N190" s="60">
        <v>0.85</v>
      </c>
    </row>
    <row r="191" spans="2:14" x14ac:dyDescent="0.2">
      <c r="B191" s="56" t="s">
        <v>325</v>
      </c>
      <c r="C191" s="56" t="s">
        <v>326</v>
      </c>
      <c r="D191" s="44" t="s">
        <v>10</v>
      </c>
      <c r="E191" s="56" t="s">
        <v>137</v>
      </c>
      <c r="F191" s="57" t="s">
        <v>1</v>
      </c>
      <c r="G191" s="58">
        <v>5.6</v>
      </c>
      <c r="H191" s="66" t="s">
        <v>140</v>
      </c>
      <c r="I191" s="59">
        <v>44461</v>
      </c>
      <c r="J191" s="57" t="s">
        <v>13</v>
      </c>
      <c r="K191" s="59">
        <v>45296</v>
      </c>
      <c r="L191" s="49">
        <v>46112</v>
      </c>
      <c r="M191" s="56" t="s">
        <v>40</v>
      </c>
      <c r="N191" s="60">
        <v>0.85</v>
      </c>
    </row>
    <row r="192" spans="2:14" x14ac:dyDescent="0.2">
      <c r="B192" s="56" t="s">
        <v>329</v>
      </c>
      <c r="C192" s="56" t="s">
        <v>330</v>
      </c>
      <c r="D192" s="44" t="s">
        <v>10</v>
      </c>
      <c r="E192" s="56" t="s">
        <v>137</v>
      </c>
      <c r="F192" s="57" t="s">
        <v>1</v>
      </c>
      <c r="G192" s="58">
        <v>12.9</v>
      </c>
      <c r="H192" s="66" t="s">
        <v>140</v>
      </c>
      <c r="I192" s="59">
        <v>44461</v>
      </c>
      <c r="J192" s="57" t="s">
        <v>11</v>
      </c>
      <c r="K192" s="59">
        <v>45475</v>
      </c>
      <c r="L192" s="49">
        <v>46126</v>
      </c>
      <c r="M192" s="56" t="s">
        <v>40</v>
      </c>
      <c r="N192" s="60">
        <v>0</v>
      </c>
    </row>
    <row r="193" spans="2:14" x14ac:dyDescent="0.2">
      <c r="B193" s="56" t="s">
        <v>331</v>
      </c>
      <c r="C193" s="56" t="s">
        <v>332</v>
      </c>
      <c r="D193" s="44" t="s">
        <v>10</v>
      </c>
      <c r="E193" s="56" t="s">
        <v>137</v>
      </c>
      <c r="F193" s="57" t="s">
        <v>1</v>
      </c>
      <c r="G193" s="58">
        <v>7.1</v>
      </c>
      <c r="H193" s="66" t="s">
        <v>140</v>
      </c>
      <c r="I193" s="59">
        <v>44461</v>
      </c>
      <c r="J193" s="57" t="s">
        <v>11</v>
      </c>
      <c r="K193" s="59">
        <v>45505</v>
      </c>
      <c r="L193" s="49">
        <v>46114</v>
      </c>
      <c r="M193" s="56" t="s">
        <v>40</v>
      </c>
      <c r="N193" s="60">
        <v>0</v>
      </c>
    </row>
    <row r="194" spans="2:14" x14ac:dyDescent="0.2">
      <c r="B194" s="56" t="s">
        <v>704</v>
      </c>
      <c r="C194" s="56" t="s">
        <v>705</v>
      </c>
      <c r="D194" s="44" t="s">
        <v>10</v>
      </c>
      <c r="E194" s="56" t="s">
        <v>137</v>
      </c>
      <c r="F194" s="57" t="s">
        <v>1</v>
      </c>
      <c r="G194" s="58">
        <v>0.19</v>
      </c>
      <c r="H194" s="66" t="s">
        <v>140</v>
      </c>
      <c r="I194" s="59">
        <v>44461</v>
      </c>
      <c r="J194" s="57" t="s">
        <v>11</v>
      </c>
      <c r="K194" s="59">
        <v>45749</v>
      </c>
      <c r="L194" s="49">
        <v>46233</v>
      </c>
      <c r="M194" s="56" t="s">
        <v>40</v>
      </c>
      <c r="N194" s="60">
        <v>0</v>
      </c>
    </row>
    <row r="195" spans="2:14" x14ac:dyDescent="0.2">
      <c r="B195" s="48" t="s">
        <v>333</v>
      </c>
      <c r="C195" s="48" t="s">
        <v>334</v>
      </c>
      <c r="D195" s="48" t="s">
        <v>20</v>
      </c>
      <c r="E195" s="48" t="s">
        <v>96</v>
      </c>
      <c r="F195" s="51" t="s">
        <v>34</v>
      </c>
      <c r="G195" s="52">
        <f>_xlfn.XLOOKUP(S195,'[1]LTIP Estimated Cost'!B:B,'[1]LTIP Estimated Cost'!AG:AG)/1000000</f>
        <v>0</v>
      </c>
      <c r="H195" s="64">
        <f>162500/1000000</f>
        <v>0.16250000000000001</v>
      </c>
      <c r="I195" s="45">
        <v>45869</v>
      </c>
      <c r="J195" s="47" t="s">
        <v>8</v>
      </c>
      <c r="K195" s="55">
        <v>44743</v>
      </c>
      <c r="L195" s="46">
        <v>46568</v>
      </c>
      <c r="M195" s="46" t="s">
        <v>35</v>
      </c>
      <c r="N195" s="54">
        <v>0</v>
      </c>
    </row>
    <row r="196" spans="2:14" x14ac:dyDescent="0.2">
      <c r="B196" s="48" t="s">
        <v>706</v>
      </c>
      <c r="C196" s="48" t="s">
        <v>707</v>
      </c>
      <c r="D196" s="48" t="s">
        <v>20</v>
      </c>
      <c r="E196" s="48" t="s">
        <v>96</v>
      </c>
      <c r="F196" s="51" t="s">
        <v>34</v>
      </c>
      <c r="G196" s="52">
        <f>_xlfn.XLOOKUP(S196,'[1]LTIP Estimated Cost'!B:B,'[1]LTIP Estimated Cost'!AG:AG)/1000000</f>
        <v>0</v>
      </c>
      <c r="H196" s="64">
        <f>399999.72/1000000</f>
        <v>0.39999971999999995</v>
      </c>
      <c r="I196" s="45">
        <v>45869</v>
      </c>
      <c r="J196" s="47" t="s">
        <v>8</v>
      </c>
      <c r="K196" s="55">
        <v>45108</v>
      </c>
      <c r="L196" s="46">
        <v>46568</v>
      </c>
      <c r="M196" s="46" t="s">
        <v>35</v>
      </c>
      <c r="N196" s="54">
        <v>0</v>
      </c>
    </row>
    <row r="197" spans="2:14" x14ac:dyDescent="0.2">
      <c r="B197" s="48" t="s">
        <v>708</v>
      </c>
      <c r="C197" s="48" t="s">
        <v>709</v>
      </c>
      <c r="D197" s="48" t="s">
        <v>650</v>
      </c>
      <c r="E197" s="48" t="s">
        <v>96</v>
      </c>
      <c r="F197" s="51" t="s">
        <v>34</v>
      </c>
      <c r="G197" s="52">
        <f>_xlfn.XLOOKUP(S197,'[1]LTIP Estimated Cost'!B:B,'[1]LTIP Estimated Cost'!AG:AG)/1000000</f>
        <v>0</v>
      </c>
      <c r="H197" s="64">
        <f>2184763.64/1000000</f>
        <v>2.1847636400000003</v>
      </c>
      <c r="I197" s="45">
        <v>45869</v>
      </c>
      <c r="J197" s="47" t="s">
        <v>8</v>
      </c>
      <c r="K197" s="55">
        <v>46082</v>
      </c>
      <c r="L197" s="46">
        <v>46203</v>
      </c>
      <c r="M197" s="46" t="s">
        <v>35</v>
      </c>
      <c r="N197" s="54">
        <v>0</v>
      </c>
    </row>
    <row r="198" spans="2:14" x14ac:dyDescent="0.2">
      <c r="B198" s="48" t="s">
        <v>710</v>
      </c>
      <c r="C198" s="48" t="s">
        <v>711</v>
      </c>
      <c r="D198" s="48" t="s">
        <v>20</v>
      </c>
      <c r="E198" s="48" t="s">
        <v>96</v>
      </c>
      <c r="F198" s="51" t="s">
        <v>34</v>
      </c>
      <c r="G198" s="52">
        <f>_xlfn.XLOOKUP(S198,'[1]LTIP Estimated Cost'!B:B,'[1]LTIP Estimated Cost'!AG:AG)/1000000</f>
        <v>0</v>
      </c>
      <c r="H198" s="64">
        <f>184763.64/1000000</f>
        <v>0.18476364000000001</v>
      </c>
      <c r="I198" s="45">
        <v>45869</v>
      </c>
      <c r="J198" s="47" t="s">
        <v>8</v>
      </c>
      <c r="K198" s="55">
        <v>46082</v>
      </c>
      <c r="L198" s="46">
        <v>46203</v>
      </c>
      <c r="M198" s="46" t="s">
        <v>35</v>
      </c>
      <c r="N198" s="54">
        <v>0</v>
      </c>
    </row>
    <row r="199" spans="2:14" x14ac:dyDescent="0.2">
      <c r="B199" s="48" t="s">
        <v>712</v>
      </c>
      <c r="C199" s="48" t="s">
        <v>713</v>
      </c>
      <c r="D199" s="48" t="s">
        <v>650</v>
      </c>
      <c r="E199" s="48" t="s">
        <v>96</v>
      </c>
      <c r="F199" s="51" t="s">
        <v>34</v>
      </c>
      <c r="G199" s="52">
        <f>_xlfn.XLOOKUP(S199,'[1]LTIP Estimated Cost'!B:B,'[1]LTIP Estimated Cost'!AG:AG)/1000000</f>
        <v>0</v>
      </c>
      <c r="H199" s="64">
        <f>2000000/1000000</f>
        <v>2</v>
      </c>
      <c r="I199" s="45">
        <v>45869</v>
      </c>
      <c r="J199" s="47" t="s">
        <v>13</v>
      </c>
      <c r="K199" s="55">
        <v>45839</v>
      </c>
      <c r="L199" s="46" t="s">
        <v>714</v>
      </c>
      <c r="M199" s="46" t="s">
        <v>35</v>
      </c>
      <c r="N199" s="54">
        <v>0.9</v>
      </c>
    </row>
    <row r="200" spans="2:14" x14ac:dyDescent="0.2">
      <c r="B200" s="48" t="s">
        <v>715</v>
      </c>
      <c r="C200" s="48" t="s">
        <v>716</v>
      </c>
      <c r="D200" s="48" t="s">
        <v>650</v>
      </c>
      <c r="E200" s="48" t="s">
        <v>96</v>
      </c>
      <c r="F200" s="51" t="s">
        <v>34</v>
      </c>
      <c r="G200" s="52">
        <f>_xlfn.XLOOKUP(S200,'[1]LTIP Estimated Cost'!B:B,'[1]LTIP Estimated Cost'!AG:AG)/1000000</f>
        <v>0</v>
      </c>
      <c r="H200" s="64">
        <f>1500000/1000000</f>
        <v>1.5</v>
      </c>
      <c r="I200" s="45">
        <v>45869</v>
      </c>
      <c r="J200" s="47" t="s">
        <v>13</v>
      </c>
      <c r="K200" s="55">
        <v>45839</v>
      </c>
      <c r="L200" s="46" t="s">
        <v>714</v>
      </c>
      <c r="M200" s="46" t="s">
        <v>35</v>
      </c>
      <c r="N200" s="54">
        <v>0.98</v>
      </c>
    </row>
    <row r="201" spans="2:14" x14ac:dyDescent="0.2">
      <c r="B201" s="48" t="s">
        <v>717</v>
      </c>
      <c r="C201" s="48" t="s">
        <v>718</v>
      </c>
      <c r="D201" s="48" t="s">
        <v>650</v>
      </c>
      <c r="E201" s="48" t="s">
        <v>96</v>
      </c>
      <c r="F201" s="51" t="s">
        <v>34</v>
      </c>
      <c r="G201" s="52">
        <f>_xlfn.XLOOKUP(S201,'[1]LTIP Estimated Cost'!B:B,'[1]LTIP Estimated Cost'!AG:AG)/1000000</f>
        <v>0</v>
      </c>
      <c r="H201" s="64">
        <f>250000/1000000</f>
        <v>0.25</v>
      </c>
      <c r="I201" s="45">
        <v>45869</v>
      </c>
      <c r="J201" s="47" t="s">
        <v>11</v>
      </c>
      <c r="K201" s="55" t="s">
        <v>35</v>
      </c>
      <c r="L201" s="46" t="s">
        <v>719</v>
      </c>
      <c r="M201" s="46" t="s">
        <v>35</v>
      </c>
      <c r="N201" s="54">
        <v>0</v>
      </c>
    </row>
    <row r="202" spans="2:14" x14ac:dyDescent="0.2">
      <c r="B202" s="48" t="s">
        <v>720</v>
      </c>
      <c r="C202" s="48" t="s">
        <v>721</v>
      </c>
      <c r="D202" s="48" t="s">
        <v>650</v>
      </c>
      <c r="E202" s="48" t="s">
        <v>96</v>
      </c>
      <c r="F202" s="51" t="s">
        <v>34</v>
      </c>
      <c r="G202" s="52">
        <f>_xlfn.XLOOKUP(S202,'[1]LTIP Estimated Cost'!B:B,'[1]LTIP Estimated Cost'!AG:AG)/1000000</f>
        <v>0</v>
      </c>
      <c r="H202" s="64">
        <f>4000000/1000000</f>
        <v>4</v>
      </c>
      <c r="I202" s="45">
        <v>45869</v>
      </c>
      <c r="J202" s="47" t="s">
        <v>3</v>
      </c>
      <c r="K202" s="55" t="s">
        <v>35</v>
      </c>
      <c r="L202" s="46">
        <v>46203</v>
      </c>
      <c r="M202" s="46" t="s">
        <v>35</v>
      </c>
      <c r="N202" s="54">
        <v>0</v>
      </c>
    </row>
    <row r="203" spans="2:14" x14ac:dyDescent="0.2">
      <c r="B203" s="56" t="s">
        <v>335</v>
      </c>
      <c r="C203" s="56" t="s">
        <v>336</v>
      </c>
      <c r="D203" s="56" t="s">
        <v>20</v>
      </c>
      <c r="E203" s="56" t="s">
        <v>96</v>
      </c>
      <c r="F203" s="57" t="s">
        <v>1</v>
      </c>
      <c r="G203" s="56" t="s">
        <v>603</v>
      </c>
      <c r="H203" s="65">
        <v>73.06</v>
      </c>
      <c r="I203" s="59">
        <v>44355</v>
      </c>
      <c r="J203" s="57" t="s">
        <v>8</v>
      </c>
      <c r="K203" s="59">
        <v>44183</v>
      </c>
      <c r="L203" s="56" t="s">
        <v>37</v>
      </c>
      <c r="M203" s="56" t="s">
        <v>37</v>
      </c>
      <c r="N203" s="60">
        <v>0</v>
      </c>
    </row>
    <row r="204" spans="2:14" x14ac:dyDescent="0.2">
      <c r="B204" s="56" t="s">
        <v>337</v>
      </c>
      <c r="C204" s="56" t="s">
        <v>338</v>
      </c>
      <c r="D204" s="56" t="s">
        <v>20</v>
      </c>
      <c r="E204" s="56" t="s">
        <v>96</v>
      </c>
      <c r="F204" s="57" t="s">
        <v>1</v>
      </c>
      <c r="G204" s="56" t="s">
        <v>603</v>
      </c>
      <c r="H204" s="65">
        <v>109.97</v>
      </c>
      <c r="I204" s="59">
        <v>44355</v>
      </c>
      <c r="J204" s="57" t="s">
        <v>8</v>
      </c>
      <c r="K204" s="59">
        <v>44209</v>
      </c>
      <c r="L204" s="56" t="s">
        <v>37</v>
      </c>
      <c r="M204" s="56" t="s">
        <v>37</v>
      </c>
      <c r="N204" s="60">
        <v>0</v>
      </c>
    </row>
    <row r="205" spans="2:14" x14ac:dyDescent="0.2">
      <c r="B205" s="56" t="s">
        <v>339</v>
      </c>
      <c r="C205" s="56" t="s">
        <v>340</v>
      </c>
      <c r="D205" s="56" t="s">
        <v>20</v>
      </c>
      <c r="E205" s="56" t="s">
        <v>96</v>
      </c>
      <c r="F205" s="57" t="s">
        <v>1</v>
      </c>
      <c r="G205" s="58">
        <v>14.75</v>
      </c>
      <c r="H205" s="65">
        <v>11.6</v>
      </c>
      <c r="I205" s="59">
        <v>44355</v>
      </c>
      <c r="J205" s="57" t="s">
        <v>11</v>
      </c>
      <c r="K205" s="59">
        <v>44216</v>
      </c>
      <c r="L205" s="49">
        <v>47722</v>
      </c>
      <c r="M205" s="56" t="s">
        <v>40</v>
      </c>
      <c r="N205" s="60">
        <v>0</v>
      </c>
    </row>
    <row r="206" spans="2:14" x14ac:dyDescent="0.2">
      <c r="B206" s="56" t="s">
        <v>341</v>
      </c>
      <c r="C206" s="56" t="s">
        <v>342</v>
      </c>
      <c r="D206" s="56" t="s">
        <v>20</v>
      </c>
      <c r="E206" s="56" t="s">
        <v>96</v>
      </c>
      <c r="F206" s="57" t="s">
        <v>1</v>
      </c>
      <c r="G206" s="56" t="s">
        <v>603</v>
      </c>
      <c r="H206" s="65">
        <v>83.26</v>
      </c>
      <c r="I206" s="59">
        <v>44355</v>
      </c>
      <c r="J206" s="57" t="s">
        <v>8</v>
      </c>
      <c r="K206" s="59">
        <v>44218</v>
      </c>
      <c r="L206" s="56" t="s">
        <v>37</v>
      </c>
      <c r="M206" s="56" t="s">
        <v>37</v>
      </c>
      <c r="N206" s="60">
        <v>0</v>
      </c>
    </row>
    <row r="207" spans="2:14" x14ac:dyDescent="0.2">
      <c r="B207" s="56" t="s">
        <v>343</v>
      </c>
      <c r="C207" s="56" t="s">
        <v>344</v>
      </c>
      <c r="D207" s="56" t="s">
        <v>20</v>
      </c>
      <c r="E207" s="56" t="s">
        <v>96</v>
      </c>
      <c r="F207" s="57" t="s">
        <v>1</v>
      </c>
      <c r="G207" s="56" t="s">
        <v>603</v>
      </c>
      <c r="H207" s="65">
        <v>6.71</v>
      </c>
      <c r="I207" s="59">
        <v>44355</v>
      </c>
      <c r="J207" s="57" t="s">
        <v>8</v>
      </c>
      <c r="K207" s="59">
        <v>44278</v>
      </c>
      <c r="L207" s="56" t="s">
        <v>37</v>
      </c>
      <c r="M207" s="56" t="s">
        <v>37</v>
      </c>
      <c r="N207" s="60">
        <v>0</v>
      </c>
    </row>
    <row r="208" spans="2:14" x14ac:dyDescent="0.2">
      <c r="B208" s="56" t="s">
        <v>345</v>
      </c>
      <c r="C208" s="56" t="s">
        <v>346</v>
      </c>
      <c r="D208" s="56" t="s">
        <v>20</v>
      </c>
      <c r="E208" s="56" t="s">
        <v>96</v>
      </c>
      <c r="F208" s="57" t="s">
        <v>1</v>
      </c>
      <c r="G208" s="56" t="s">
        <v>603</v>
      </c>
      <c r="H208" s="65">
        <v>8.07</v>
      </c>
      <c r="I208" s="59">
        <v>44355</v>
      </c>
      <c r="J208" s="57" t="s">
        <v>8</v>
      </c>
      <c r="K208" s="59">
        <v>44278</v>
      </c>
      <c r="L208" s="56" t="s">
        <v>37</v>
      </c>
      <c r="M208" s="56" t="s">
        <v>37</v>
      </c>
      <c r="N208" s="60">
        <v>0</v>
      </c>
    </row>
    <row r="209" spans="2:14" x14ac:dyDescent="0.2">
      <c r="B209" s="56" t="s">
        <v>347</v>
      </c>
      <c r="C209" s="56" t="s">
        <v>348</v>
      </c>
      <c r="D209" s="56" t="s">
        <v>20</v>
      </c>
      <c r="E209" s="56" t="s">
        <v>96</v>
      </c>
      <c r="F209" s="57" t="s">
        <v>1</v>
      </c>
      <c r="G209" s="56" t="s">
        <v>603</v>
      </c>
      <c r="H209" s="65">
        <v>87.28</v>
      </c>
      <c r="I209" s="59">
        <v>44355</v>
      </c>
      <c r="J209" s="57" t="s">
        <v>8</v>
      </c>
      <c r="K209" s="59">
        <v>44300</v>
      </c>
      <c r="L209" s="56" t="s">
        <v>37</v>
      </c>
      <c r="M209" s="56" t="s">
        <v>37</v>
      </c>
      <c r="N209" s="60">
        <v>0</v>
      </c>
    </row>
    <row r="210" spans="2:14" x14ac:dyDescent="0.2">
      <c r="B210" s="56" t="s">
        <v>349</v>
      </c>
      <c r="C210" s="56" t="s">
        <v>350</v>
      </c>
      <c r="D210" s="56" t="s">
        <v>20</v>
      </c>
      <c r="E210" s="56" t="s">
        <v>96</v>
      </c>
      <c r="F210" s="57" t="s">
        <v>1</v>
      </c>
      <c r="G210" s="56" t="s">
        <v>603</v>
      </c>
      <c r="H210" s="65">
        <v>113.33</v>
      </c>
      <c r="I210" s="59">
        <v>44428</v>
      </c>
      <c r="J210" s="57" t="s">
        <v>8</v>
      </c>
      <c r="K210" s="59">
        <v>44449</v>
      </c>
      <c r="L210" s="56" t="s">
        <v>37</v>
      </c>
      <c r="M210" s="56" t="s">
        <v>37</v>
      </c>
      <c r="N210" s="60">
        <v>0</v>
      </c>
    </row>
    <row r="211" spans="2:14" x14ac:dyDescent="0.2">
      <c r="B211" s="56" t="s">
        <v>351</v>
      </c>
      <c r="C211" s="56" t="s">
        <v>352</v>
      </c>
      <c r="D211" s="56" t="s">
        <v>20</v>
      </c>
      <c r="E211" s="56" t="s">
        <v>96</v>
      </c>
      <c r="F211" s="57" t="s">
        <v>1</v>
      </c>
      <c r="G211" s="56" t="s">
        <v>603</v>
      </c>
      <c r="H211" s="65">
        <v>21.47</v>
      </c>
      <c r="I211" s="59">
        <v>44487</v>
      </c>
      <c r="J211" s="57" t="s">
        <v>8</v>
      </c>
      <c r="K211" s="59">
        <v>44516</v>
      </c>
      <c r="L211" s="56" t="s">
        <v>37</v>
      </c>
      <c r="M211" s="56" t="s">
        <v>37</v>
      </c>
      <c r="N211" s="60">
        <v>0</v>
      </c>
    </row>
    <row r="212" spans="2:14" x14ac:dyDescent="0.2">
      <c r="B212" s="56" t="s">
        <v>353</v>
      </c>
      <c r="C212" s="56" t="s">
        <v>354</v>
      </c>
      <c r="D212" s="56" t="s">
        <v>20</v>
      </c>
      <c r="E212" s="56" t="s">
        <v>96</v>
      </c>
      <c r="F212" s="57" t="s">
        <v>1</v>
      </c>
      <c r="G212" s="56" t="s">
        <v>603</v>
      </c>
      <c r="H212" s="65">
        <v>2</v>
      </c>
      <c r="I212" s="59">
        <v>45419</v>
      </c>
      <c r="J212" s="57" t="s">
        <v>8</v>
      </c>
      <c r="K212" s="59">
        <v>45475</v>
      </c>
      <c r="L212" s="56" t="s">
        <v>37</v>
      </c>
      <c r="M212" s="56" t="s">
        <v>37</v>
      </c>
      <c r="N212" s="60">
        <v>0</v>
      </c>
    </row>
    <row r="213" spans="2:14" x14ac:dyDescent="0.2">
      <c r="B213" s="56" t="s">
        <v>355</v>
      </c>
      <c r="C213" s="56" t="s">
        <v>356</v>
      </c>
      <c r="D213" s="56" t="s">
        <v>20</v>
      </c>
      <c r="E213" s="56" t="s">
        <v>96</v>
      </c>
      <c r="F213" s="57" t="s">
        <v>1</v>
      </c>
      <c r="G213" s="56" t="s">
        <v>603</v>
      </c>
      <c r="H213" s="65">
        <v>40.1</v>
      </c>
      <c r="I213" s="59">
        <v>45526</v>
      </c>
      <c r="J213" s="57" t="s">
        <v>8</v>
      </c>
      <c r="K213" s="59">
        <v>45560</v>
      </c>
      <c r="L213" s="56" t="s">
        <v>37</v>
      </c>
      <c r="M213" s="56" t="s">
        <v>37</v>
      </c>
      <c r="N213" s="60">
        <v>0</v>
      </c>
    </row>
    <row r="214" spans="2:14" x14ac:dyDescent="0.2">
      <c r="B214" s="56" t="s">
        <v>357</v>
      </c>
      <c r="C214" s="56" t="s">
        <v>358</v>
      </c>
      <c r="D214" s="56" t="s">
        <v>20</v>
      </c>
      <c r="E214" s="56" t="s">
        <v>96</v>
      </c>
      <c r="F214" s="57" t="s">
        <v>1</v>
      </c>
      <c r="G214" s="56" t="s">
        <v>603</v>
      </c>
      <c r="H214" s="65">
        <v>36.5</v>
      </c>
      <c r="I214" s="59">
        <v>45526</v>
      </c>
      <c r="J214" s="57" t="s">
        <v>8</v>
      </c>
      <c r="K214" s="59">
        <v>45560</v>
      </c>
      <c r="L214" s="56" t="s">
        <v>37</v>
      </c>
      <c r="M214" s="56" t="s">
        <v>37</v>
      </c>
      <c r="N214" s="60">
        <v>0</v>
      </c>
    </row>
    <row r="215" spans="2:14" x14ac:dyDescent="0.2">
      <c r="B215" s="56" t="s">
        <v>359</v>
      </c>
      <c r="C215" s="56" t="s">
        <v>360</v>
      </c>
      <c r="D215" s="56" t="s">
        <v>5</v>
      </c>
      <c r="E215" s="56" t="s">
        <v>361</v>
      </c>
      <c r="F215" s="57" t="s">
        <v>1</v>
      </c>
      <c r="G215" s="58">
        <v>873.85</v>
      </c>
      <c r="H215" s="65">
        <v>780</v>
      </c>
      <c r="I215" s="59">
        <v>45021</v>
      </c>
      <c r="J215" s="57" t="s">
        <v>13</v>
      </c>
      <c r="K215" s="59">
        <v>45036</v>
      </c>
      <c r="L215" s="49">
        <v>47118</v>
      </c>
      <c r="M215" s="56" t="s">
        <v>40</v>
      </c>
      <c r="N215" s="60">
        <v>0.02</v>
      </c>
    </row>
    <row r="216" spans="2:14" x14ac:dyDescent="0.2">
      <c r="B216" s="48" t="s">
        <v>722</v>
      </c>
      <c r="C216" s="48" t="s">
        <v>723</v>
      </c>
      <c r="D216" s="48" t="s">
        <v>650</v>
      </c>
      <c r="E216" s="48" t="s">
        <v>362</v>
      </c>
      <c r="F216" s="51" t="s">
        <v>34</v>
      </c>
      <c r="G216" s="52">
        <f>_xlfn.XLOOKUP(S216,'[1]LTIP Estimated Cost'!B:B,'[1]LTIP Estimated Cost'!AG:AG)/1000000</f>
        <v>0</v>
      </c>
      <c r="H216" s="64">
        <f>4000000/1000000</f>
        <v>4</v>
      </c>
      <c r="I216" s="45">
        <v>45869</v>
      </c>
      <c r="J216" s="47" t="s">
        <v>3</v>
      </c>
      <c r="K216" s="55" t="s">
        <v>35</v>
      </c>
      <c r="L216" s="46" t="s">
        <v>719</v>
      </c>
      <c r="M216" s="46" t="s">
        <v>35</v>
      </c>
      <c r="N216" s="54">
        <v>0</v>
      </c>
    </row>
    <row r="217" spans="2:14" x14ac:dyDescent="0.2">
      <c r="B217" s="48" t="s">
        <v>724</v>
      </c>
      <c r="C217" s="48" t="s">
        <v>725</v>
      </c>
      <c r="D217" s="48" t="s">
        <v>5</v>
      </c>
      <c r="E217" s="48" t="s">
        <v>726</v>
      </c>
      <c r="F217" s="51" t="s">
        <v>34</v>
      </c>
      <c r="G217" s="52">
        <f>_xlfn.XLOOKUP(S217,'[1]LTIP Estimated Cost'!B:B,'[1]LTIP Estimated Cost'!AG:AG)/1000000</f>
        <v>0</v>
      </c>
      <c r="H217" s="64">
        <f>1620655.22/1000000</f>
        <v>1.62065522</v>
      </c>
      <c r="I217" s="45">
        <v>45871</v>
      </c>
      <c r="J217" s="47" t="s">
        <v>15</v>
      </c>
      <c r="K217" s="55">
        <v>45618</v>
      </c>
      <c r="L217" s="53">
        <v>45922</v>
      </c>
      <c r="M217" s="46" t="s">
        <v>35</v>
      </c>
      <c r="N217" s="54">
        <v>0.99</v>
      </c>
    </row>
    <row r="218" spans="2:14" x14ac:dyDescent="0.2">
      <c r="B218" s="48" t="s">
        <v>727</v>
      </c>
      <c r="C218" s="48" t="s">
        <v>728</v>
      </c>
      <c r="D218" s="48" t="s">
        <v>5</v>
      </c>
      <c r="E218" s="48" t="s">
        <v>726</v>
      </c>
      <c r="F218" s="51" t="s">
        <v>34</v>
      </c>
      <c r="G218" s="52">
        <f>_xlfn.XLOOKUP(S218,'[1]LTIP Estimated Cost'!B:B,'[1]LTIP Estimated Cost'!AG:AG)/1000000</f>
        <v>0</v>
      </c>
      <c r="H218" s="64">
        <f>50243.48/1000000</f>
        <v>5.024348E-2</v>
      </c>
      <c r="I218" s="45">
        <v>45872</v>
      </c>
      <c r="J218" s="47" t="s">
        <v>15</v>
      </c>
      <c r="K218" s="63">
        <v>45777</v>
      </c>
      <c r="L218" s="53">
        <v>45919</v>
      </c>
      <c r="M218" s="46" t="s">
        <v>35</v>
      </c>
      <c r="N218" s="54">
        <v>0.99</v>
      </c>
    </row>
    <row r="219" spans="2:14" x14ac:dyDescent="0.2">
      <c r="B219" s="48" t="s">
        <v>729</v>
      </c>
      <c r="C219" s="48" t="s">
        <v>730</v>
      </c>
      <c r="D219" s="48" t="s">
        <v>5</v>
      </c>
      <c r="E219" s="48" t="s">
        <v>726</v>
      </c>
      <c r="F219" s="51" t="s">
        <v>34</v>
      </c>
      <c r="G219" s="52">
        <f>_xlfn.XLOOKUP(S219,'[1]LTIP Estimated Cost'!B:B,'[1]LTIP Estimated Cost'!AG:AG)/1000000</f>
        <v>0</v>
      </c>
      <c r="H219" s="64">
        <f>577.05/1000000</f>
        <v>5.7704999999999996E-4</v>
      </c>
      <c r="I219" s="45">
        <v>45873</v>
      </c>
      <c r="J219" s="47" t="s">
        <v>15</v>
      </c>
      <c r="K219" s="63">
        <v>45689</v>
      </c>
      <c r="L219" s="53">
        <v>45950</v>
      </c>
      <c r="M219" s="46" t="s">
        <v>35</v>
      </c>
      <c r="N219" s="54">
        <v>0.99</v>
      </c>
    </row>
    <row r="220" spans="2:14" x14ac:dyDescent="0.2">
      <c r="B220" s="48" t="s">
        <v>731</v>
      </c>
      <c r="C220" s="48" t="s">
        <v>732</v>
      </c>
      <c r="D220" s="48" t="s">
        <v>5</v>
      </c>
      <c r="E220" s="48" t="s">
        <v>726</v>
      </c>
      <c r="F220" s="51" t="s">
        <v>34</v>
      </c>
      <c r="G220" s="52">
        <f>_xlfn.XLOOKUP(S220,'[1]LTIP Estimated Cost'!B:B,'[1]LTIP Estimated Cost'!AG:AG)/1000000</f>
        <v>0</v>
      </c>
      <c r="H220" s="64">
        <f>16974/1000000</f>
        <v>1.6974E-2</v>
      </c>
      <c r="I220" s="45">
        <v>45874</v>
      </c>
      <c r="J220" s="47" t="s">
        <v>15</v>
      </c>
      <c r="K220" s="63">
        <v>45717</v>
      </c>
      <c r="L220" s="63">
        <v>45959</v>
      </c>
      <c r="M220" s="46" t="s">
        <v>35</v>
      </c>
      <c r="N220" s="54">
        <v>0.99</v>
      </c>
    </row>
    <row r="221" spans="2:14" x14ac:dyDescent="0.2">
      <c r="B221" s="48" t="s">
        <v>733</v>
      </c>
      <c r="C221" s="48" t="s">
        <v>734</v>
      </c>
      <c r="D221" s="48" t="s">
        <v>5</v>
      </c>
      <c r="E221" s="48" t="s">
        <v>726</v>
      </c>
      <c r="F221" s="51" t="s">
        <v>34</v>
      </c>
      <c r="G221" s="52">
        <f>_xlfn.XLOOKUP(S221,'[1]LTIP Estimated Cost'!B:B,'[1]LTIP Estimated Cost'!AG:AG)/1000000</f>
        <v>0</v>
      </c>
      <c r="H221" s="64">
        <f>28884/1000000</f>
        <v>2.8884E-2</v>
      </c>
      <c r="I221" s="45">
        <v>45875</v>
      </c>
      <c r="J221" s="47" t="s">
        <v>15</v>
      </c>
      <c r="K221" s="63">
        <v>45930</v>
      </c>
      <c r="L221" s="53">
        <v>45959</v>
      </c>
      <c r="M221" s="46" t="s">
        <v>35</v>
      </c>
      <c r="N221" s="54">
        <v>0.99</v>
      </c>
    </row>
    <row r="222" spans="2:14" x14ac:dyDescent="0.2">
      <c r="B222" s="48" t="s">
        <v>735</v>
      </c>
      <c r="C222" s="48" t="s">
        <v>736</v>
      </c>
      <c r="D222" s="48" t="s">
        <v>5</v>
      </c>
      <c r="E222" s="48" t="s">
        <v>726</v>
      </c>
      <c r="F222" s="51" t="s">
        <v>34</v>
      </c>
      <c r="G222" s="52">
        <f>_xlfn.XLOOKUP(S222,'[1]LTIP Estimated Cost'!B:B,'[1]LTIP Estimated Cost'!AG:AG)/1000000</f>
        <v>0</v>
      </c>
      <c r="H222" s="64">
        <f>17000/1000000</f>
        <v>1.7000000000000001E-2</v>
      </c>
      <c r="I222" s="45">
        <v>45876</v>
      </c>
      <c r="J222" s="47" t="s">
        <v>15</v>
      </c>
      <c r="K222" s="63">
        <v>45729</v>
      </c>
      <c r="L222" s="53" t="s">
        <v>737</v>
      </c>
      <c r="M222" s="46" t="s">
        <v>35</v>
      </c>
      <c r="N222" s="54">
        <v>0.99</v>
      </c>
    </row>
    <row r="223" spans="2:14" x14ac:dyDescent="0.2">
      <c r="B223" s="48" t="s">
        <v>738</v>
      </c>
      <c r="C223" s="48" t="s">
        <v>739</v>
      </c>
      <c r="D223" s="48" t="s">
        <v>5</v>
      </c>
      <c r="E223" s="48" t="s">
        <v>726</v>
      </c>
      <c r="F223" s="51" t="s">
        <v>34</v>
      </c>
      <c r="G223" s="52">
        <f>_xlfn.XLOOKUP(S223,'[1]LTIP Estimated Cost'!B:B,'[1]LTIP Estimated Cost'!AG:AG)/1000000</f>
        <v>0</v>
      </c>
      <c r="H223" s="64">
        <f>6528/1000000</f>
        <v>6.5279999999999999E-3</v>
      </c>
      <c r="I223" s="45">
        <v>45877</v>
      </c>
      <c r="J223" s="47" t="s">
        <v>15</v>
      </c>
      <c r="K223" s="63">
        <v>45930</v>
      </c>
      <c r="L223" s="53">
        <v>45959</v>
      </c>
      <c r="M223" s="46" t="s">
        <v>35</v>
      </c>
      <c r="N223" s="54">
        <v>0.99</v>
      </c>
    </row>
    <row r="224" spans="2:14" x14ac:dyDescent="0.2">
      <c r="B224" s="48" t="s">
        <v>740</v>
      </c>
      <c r="C224" s="48" t="s">
        <v>741</v>
      </c>
      <c r="D224" s="48" t="s">
        <v>5</v>
      </c>
      <c r="E224" s="48" t="s">
        <v>726</v>
      </c>
      <c r="F224" s="51" t="s">
        <v>34</v>
      </c>
      <c r="G224" s="52">
        <f>_xlfn.XLOOKUP(S224,'[1]LTIP Estimated Cost'!B:B,'[1]LTIP Estimated Cost'!AG:AG)/1000000</f>
        <v>0</v>
      </c>
      <c r="H224" s="64">
        <f>312078/1000000</f>
        <v>0.31207800000000002</v>
      </c>
      <c r="I224" s="45">
        <v>45878</v>
      </c>
      <c r="J224" s="47" t="s">
        <v>15</v>
      </c>
      <c r="K224" s="63">
        <v>45838</v>
      </c>
      <c r="L224" s="53">
        <v>45919</v>
      </c>
      <c r="M224" s="46" t="s">
        <v>35</v>
      </c>
      <c r="N224" s="54">
        <v>0.99</v>
      </c>
    </row>
    <row r="225" spans="2:14" x14ac:dyDescent="0.2">
      <c r="B225" s="48" t="s">
        <v>742</v>
      </c>
      <c r="C225" s="48" t="s">
        <v>743</v>
      </c>
      <c r="D225" s="48" t="s">
        <v>5</v>
      </c>
      <c r="E225" s="48" t="s">
        <v>726</v>
      </c>
      <c r="F225" s="51" t="s">
        <v>34</v>
      </c>
      <c r="G225" s="52">
        <f>_xlfn.XLOOKUP(S225,'[1]LTIP Estimated Cost'!B:B,'[1]LTIP Estimated Cost'!AG:AG)/1000000</f>
        <v>0</v>
      </c>
      <c r="H225" s="64">
        <f>12776/1000000</f>
        <v>1.2775999999999999E-2</v>
      </c>
      <c r="I225" s="45">
        <v>45879</v>
      </c>
      <c r="J225" s="47" t="s">
        <v>15</v>
      </c>
      <c r="K225" s="63">
        <v>45930</v>
      </c>
      <c r="L225" s="53">
        <v>45959</v>
      </c>
      <c r="M225" s="46" t="s">
        <v>35</v>
      </c>
      <c r="N225" s="54">
        <v>0.99</v>
      </c>
    </row>
    <row r="226" spans="2:14" x14ac:dyDescent="0.2">
      <c r="B226" s="56" t="s">
        <v>364</v>
      </c>
      <c r="C226" s="56" t="s">
        <v>365</v>
      </c>
      <c r="D226" s="56" t="s">
        <v>10</v>
      </c>
      <c r="E226" s="56" t="s">
        <v>744</v>
      </c>
      <c r="F226" s="57" t="s">
        <v>1</v>
      </c>
      <c r="G226" s="58">
        <v>1.6</v>
      </c>
      <c r="H226" s="66" t="s">
        <v>363</v>
      </c>
      <c r="I226" s="59">
        <v>44798</v>
      </c>
      <c r="J226" s="57" t="s">
        <v>13</v>
      </c>
      <c r="K226" s="59">
        <v>45373</v>
      </c>
      <c r="L226" s="49">
        <v>45930</v>
      </c>
      <c r="M226" s="56" t="s">
        <v>40</v>
      </c>
      <c r="N226" s="60">
        <v>0.81</v>
      </c>
    </row>
    <row r="227" spans="2:14" x14ac:dyDescent="0.2">
      <c r="B227" s="56" t="s">
        <v>366</v>
      </c>
      <c r="C227" s="56" t="s">
        <v>367</v>
      </c>
      <c r="D227" s="56" t="s">
        <v>10</v>
      </c>
      <c r="E227" s="56" t="s">
        <v>744</v>
      </c>
      <c r="F227" s="57" t="s">
        <v>1</v>
      </c>
      <c r="G227" s="58">
        <v>0.46</v>
      </c>
      <c r="H227" s="66" t="s">
        <v>363</v>
      </c>
      <c r="I227" s="59">
        <v>44798</v>
      </c>
      <c r="J227" s="57" t="s">
        <v>13</v>
      </c>
      <c r="K227" s="59">
        <v>45373</v>
      </c>
      <c r="L227" s="49">
        <v>45930</v>
      </c>
      <c r="M227" s="56" t="s">
        <v>40</v>
      </c>
      <c r="N227" s="60">
        <v>0.68</v>
      </c>
    </row>
    <row r="228" spans="2:14" x14ac:dyDescent="0.2">
      <c r="B228" s="56" t="s">
        <v>368</v>
      </c>
      <c r="C228" s="56" t="s">
        <v>369</v>
      </c>
      <c r="D228" s="56" t="s">
        <v>10</v>
      </c>
      <c r="E228" s="56" t="s">
        <v>744</v>
      </c>
      <c r="F228" s="57" t="s">
        <v>1</v>
      </c>
      <c r="G228" s="58">
        <v>3.6</v>
      </c>
      <c r="H228" s="66" t="s">
        <v>363</v>
      </c>
      <c r="I228" s="59">
        <v>44798</v>
      </c>
      <c r="J228" s="57" t="s">
        <v>13</v>
      </c>
      <c r="K228" s="59">
        <v>45373</v>
      </c>
      <c r="L228" s="49">
        <v>45930</v>
      </c>
      <c r="M228" s="56" t="s">
        <v>40</v>
      </c>
      <c r="N228" s="60">
        <v>0.73</v>
      </c>
    </row>
    <row r="229" spans="2:14" x14ac:dyDescent="0.2">
      <c r="B229" s="56" t="s">
        <v>370</v>
      </c>
      <c r="C229" s="56" t="s">
        <v>371</v>
      </c>
      <c r="D229" s="56" t="s">
        <v>10</v>
      </c>
      <c r="E229" s="56" t="s">
        <v>744</v>
      </c>
      <c r="F229" s="57" t="s">
        <v>1</v>
      </c>
      <c r="G229" s="56" t="s">
        <v>603</v>
      </c>
      <c r="H229" s="66" t="s">
        <v>363</v>
      </c>
      <c r="I229" s="59">
        <v>44798</v>
      </c>
      <c r="J229" s="57" t="s">
        <v>8</v>
      </c>
      <c r="K229" s="59">
        <v>45384</v>
      </c>
      <c r="L229" s="56" t="s">
        <v>37</v>
      </c>
      <c r="M229" s="56" t="s">
        <v>37</v>
      </c>
      <c r="N229" s="60">
        <v>0</v>
      </c>
    </row>
    <row r="230" spans="2:14" x14ac:dyDescent="0.2">
      <c r="B230" s="56" t="s">
        <v>372</v>
      </c>
      <c r="C230" s="56" t="s">
        <v>373</v>
      </c>
      <c r="D230" s="56" t="s">
        <v>10</v>
      </c>
      <c r="E230" s="56" t="s">
        <v>744</v>
      </c>
      <c r="F230" s="57" t="s">
        <v>1</v>
      </c>
      <c r="G230" s="58">
        <v>2.7</v>
      </c>
      <c r="H230" s="66" t="s">
        <v>363</v>
      </c>
      <c r="I230" s="59">
        <v>44798</v>
      </c>
      <c r="J230" s="57" t="s">
        <v>13</v>
      </c>
      <c r="K230" s="59">
        <v>45511</v>
      </c>
      <c r="L230" s="49">
        <v>45930</v>
      </c>
      <c r="M230" s="56" t="s">
        <v>40</v>
      </c>
      <c r="N230" s="60">
        <v>0.8</v>
      </c>
    </row>
    <row r="231" spans="2:14" x14ac:dyDescent="0.2">
      <c r="B231" s="56" t="s">
        <v>374</v>
      </c>
      <c r="C231" s="56" t="s">
        <v>375</v>
      </c>
      <c r="D231" s="56" t="s">
        <v>10</v>
      </c>
      <c r="E231" s="56" t="s">
        <v>744</v>
      </c>
      <c r="F231" s="57" t="s">
        <v>1</v>
      </c>
      <c r="G231" s="58">
        <v>2.6</v>
      </c>
      <c r="H231" s="66" t="s">
        <v>363</v>
      </c>
      <c r="I231" s="59">
        <v>44798</v>
      </c>
      <c r="J231" s="57" t="s">
        <v>13</v>
      </c>
      <c r="K231" s="59">
        <v>45511</v>
      </c>
      <c r="L231" s="49">
        <v>45930</v>
      </c>
      <c r="M231" s="56" t="s">
        <v>40</v>
      </c>
      <c r="N231" s="60">
        <v>0.68</v>
      </c>
    </row>
    <row r="232" spans="2:14" x14ac:dyDescent="0.2">
      <c r="B232" s="56" t="s">
        <v>376</v>
      </c>
      <c r="C232" s="56" t="s">
        <v>377</v>
      </c>
      <c r="D232" s="56" t="s">
        <v>10</v>
      </c>
      <c r="E232" s="56" t="s">
        <v>744</v>
      </c>
      <c r="F232" s="57" t="s">
        <v>1</v>
      </c>
      <c r="G232" s="58">
        <v>0.64</v>
      </c>
      <c r="H232" s="66" t="s">
        <v>363</v>
      </c>
      <c r="I232" s="59">
        <v>44798</v>
      </c>
      <c r="J232" s="57" t="s">
        <v>13</v>
      </c>
      <c r="K232" s="59">
        <v>45540</v>
      </c>
      <c r="L232" s="49">
        <v>45930</v>
      </c>
      <c r="M232" s="56" t="s">
        <v>40</v>
      </c>
      <c r="N232" s="60">
        <v>0.69</v>
      </c>
    </row>
    <row r="233" spans="2:14" x14ac:dyDescent="0.2">
      <c r="B233" s="56" t="s">
        <v>378</v>
      </c>
      <c r="C233" s="56" t="s">
        <v>379</v>
      </c>
      <c r="D233" s="56" t="s">
        <v>10</v>
      </c>
      <c r="E233" s="56" t="s">
        <v>744</v>
      </c>
      <c r="F233" s="57" t="s">
        <v>1</v>
      </c>
      <c r="G233" s="56" t="s">
        <v>603</v>
      </c>
      <c r="H233" s="66" t="s">
        <v>363</v>
      </c>
      <c r="I233" s="59">
        <v>44798</v>
      </c>
      <c r="J233" s="57" t="s">
        <v>8</v>
      </c>
      <c r="K233" s="59">
        <v>45562</v>
      </c>
      <c r="L233" s="56" t="s">
        <v>37</v>
      </c>
      <c r="M233" s="56" t="s">
        <v>37</v>
      </c>
      <c r="N233" s="60">
        <v>0</v>
      </c>
    </row>
    <row r="234" spans="2:14" x14ac:dyDescent="0.2">
      <c r="B234" s="56" t="s">
        <v>380</v>
      </c>
      <c r="C234" s="56" t="s">
        <v>381</v>
      </c>
      <c r="D234" s="56" t="s">
        <v>10</v>
      </c>
      <c r="E234" s="56" t="s">
        <v>744</v>
      </c>
      <c r="F234" s="57" t="s">
        <v>1</v>
      </c>
      <c r="G234" s="56" t="s">
        <v>603</v>
      </c>
      <c r="H234" s="66" t="s">
        <v>363</v>
      </c>
      <c r="I234" s="59">
        <v>44798</v>
      </c>
      <c r="J234" s="57" t="s">
        <v>8</v>
      </c>
      <c r="K234" s="59">
        <v>45562</v>
      </c>
      <c r="L234" s="56" t="s">
        <v>37</v>
      </c>
      <c r="M234" s="56" t="s">
        <v>37</v>
      </c>
      <c r="N234" s="60">
        <v>0</v>
      </c>
    </row>
    <row r="235" spans="2:14" x14ac:dyDescent="0.2">
      <c r="B235" s="56" t="s">
        <v>382</v>
      </c>
      <c r="C235" s="56" t="s">
        <v>383</v>
      </c>
      <c r="D235" s="56" t="s">
        <v>10</v>
      </c>
      <c r="E235" s="56" t="s">
        <v>744</v>
      </c>
      <c r="F235" s="57" t="s">
        <v>1</v>
      </c>
      <c r="G235" s="58">
        <v>1.7</v>
      </c>
      <c r="H235" s="66" t="s">
        <v>363</v>
      </c>
      <c r="I235" s="59">
        <v>44798</v>
      </c>
      <c r="J235" s="57" t="s">
        <v>11</v>
      </c>
      <c r="K235" s="59">
        <v>45562</v>
      </c>
      <c r="L235" s="49">
        <v>46203</v>
      </c>
      <c r="M235" s="56" t="s">
        <v>40</v>
      </c>
      <c r="N235" s="60">
        <v>0</v>
      </c>
    </row>
    <row r="236" spans="2:14" x14ac:dyDescent="0.2">
      <c r="B236" s="56" t="s">
        <v>384</v>
      </c>
      <c r="C236" s="56" t="s">
        <v>385</v>
      </c>
      <c r="D236" s="56" t="s">
        <v>10</v>
      </c>
      <c r="E236" s="56" t="s">
        <v>744</v>
      </c>
      <c r="F236" s="57" t="s">
        <v>1</v>
      </c>
      <c r="G236" s="58">
        <v>0.94</v>
      </c>
      <c r="H236" s="66" t="s">
        <v>363</v>
      </c>
      <c r="I236" s="59">
        <v>44798</v>
      </c>
      <c r="J236" s="57" t="s">
        <v>11</v>
      </c>
      <c r="K236" s="59">
        <v>45562</v>
      </c>
      <c r="L236" s="49">
        <v>46112</v>
      </c>
      <c r="M236" s="56" t="s">
        <v>40</v>
      </c>
      <c r="N236" s="60">
        <v>0</v>
      </c>
    </row>
    <row r="237" spans="2:14" x14ac:dyDescent="0.2">
      <c r="B237" s="56" t="s">
        <v>386</v>
      </c>
      <c r="C237" s="56" t="s">
        <v>387</v>
      </c>
      <c r="D237" s="56" t="s">
        <v>10</v>
      </c>
      <c r="E237" s="56" t="s">
        <v>744</v>
      </c>
      <c r="F237" s="57" t="s">
        <v>1</v>
      </c>
      <c r="G237" s="58">
        <v>2.2999999999999998</v>
      </c>
      <c r="H237" s="66" t="s">
        <v>363</v>
      </c>
      <c r="I237" s="59">
        <v>44798</v>
      </c>
      <c r="J237" s="57" t="s">
        <v>11</v>
      </c>
      <c r="K237" s="59">
        <v>45562</v>
      </c>
      <c r="L237" s="49">
        <v>46203</v>
      </c>
      <c r="M237" s="56" t="s">
        <v>40</v>
      </c>
      <c r="N237" s="60">
        <v>0</v>
      </c>
    </row>
    <row r="238" spans="2:14" x14ac:dyDescent="0.2">
      <c r="B238" s="56" t="s">
        <v>388</v>
      </c>
      <c r="C238" s="56" t="s">
        <v>389</v>
      </c>
      <c r="D238" s="56" t="s">
        <v>10</v>
      </c>
      <c r="E238" s="56" t="s">
        <v>744</v>
      </c>
      <c r="F238" s="57" t="s">
        <v>1</v>
      </c>
      <c r="G238" s="58">
        <v>1.1000000000000001</v>
      </c>
      <c r="H238" s="66" t="s">
        <v>363</v>
      </c>
      <c r="I238" s="59">
        <v>44798</v>
      </c>
      <c r="J238" s="57" t="s">
        <v>11</v>
      </c>
      <c r="K238" s="59">
        <v>45562</v>
      </c>
      <c r="L238" s="49">
        <v>46203</v>
      </c>
      <c r="M238" s="56" t="s">
        <v>40</v>
      </c>
      <c r="N238" s="60">
        <v>0</v>
      </c>
    </row>
    <row r="239" spans="2:14" x14ac:dyDescent="0.2">
      <c r="B239" s="56" t="s">
        <v>390</v>
      </c>
      <c r="C239" s="56" t="s">
        <v>391</v>
      </c>
      <c r="D239" s="56" t="s">
        <v>10</v>
      </c>
      <c r="E239" s="56" t="s">
        <v>744</v>
      </c>
      <c r="F239" s="57" t="s">
        <v>1</v>
      </c>
      <c r="G239" s="58">
        <v>1.9</v>
      </c>
      <c r="H239" s="66" t="s">
        <v>363</v>
      </c>
      <c r="I239" s="59">
        <v>44798</v>
      </c>
      <c r="J239" s="57" t="s">
        <v>11</v>
      </c>
      <c r="K239" s="59">
        <v>45562</v>
      </c>
      <c r="L239" s="49">
        <v>46203</v>
      </c>
      <c r="M239" s="56" t="s">
        <v>40</v>
      </c>
      <c r="N239" s="60">
        <v>0</v>
      </c>
    </row>
    <row r="240" spans="2:14" x14ac:dyDescent="0.2">
      <c r="B240" s="56" t="s">
        <v>392</v>
      </c>
      <c r="C240" s="56" t="s">
        <v>393</v>
      </c>
      <c r="D240" s="56" t="s">
        <v>10</v>
      </c>
      <c r="E240" s="56" t="s">
        <v>744</v>
      </c>
      <c r="F240" s="57" t="s">
        <v>1</v>
      </c>
      <c r="G240" s="58">
        <v>1.8</v>
      </c>
      <c r="H240" s="66" t="s">
        <v>363</v>
      </c>
      <c r="I240" s="59">
        <v>44798</v>
      </c>
      <c r="J240" s="57" t="s">
        <v>11</v>
      </c>
      <c r="K240" s="59">
        <v>45562</v>
      </c>
      <c r="L240" s="49">
        <v>46203</v>
      </c>
      <c r="M240" s="56" t="s">
        <v>40</v>
      </c>
      <c r="N240" s="60">
        <v>0</v>
      </c>
    </row>
    <row r="241" spans="2:14" x14ac:dyDescent="0.2">
      <c r="B241" s="56" t="s">
        <v>394</v>
      </c>
      <c r="C241" s="56" t="s">
        <v>395</v>
      </c>
      <c r="D241" s="56" t="s">
        <v>10</v>
      </c>
      <c r="E241" s="56" t="s">
        <v>744</v>
      </c>
      <c r="F241" s="57" t="s">
        <v>1</v>
      </c>
      <c r="G241" s="56" t="s">
        <v>603</v>
      </c>
      <c r="H241" s="66" t="s">
        <v>363</v>
      </c>
      <c r="I241" s="59">
        <v>44798</v>
      </c>
      <c r="J241" s="57" t="s">
        <v>8</v>
      </c>
      <c r="K241" s="59">
        <v>45562</v>
      </c>
      <c r="L241" s="56" t="s">
        <v>37</v>
      </c>
      <c r="M241" s="56" t="s">
        <v>37</v>
      </c>
      <c r="N241" s="60">
        <v>0</v>
      </c>
    </row>
    <row r="242" spans="2:14" x14ac:dyDescent="0.2">
      <c r="B242" s="56" t="s">
        <v>396</v>
      </c>
      <c r="C242" s="56" t="s">
        <v>397</v>
      </c>
      <c r="D242" s="56" t="s">
        <v>10</v>
      </c>
      <c r="E242" s="56" t="s">
        <v>744</v>
      </c>
      <c r="F242" s="57" t="s">
        <v>1</v>
      </c>
      <c r="G242" s="58">
        <v>1.3</v>
      </c>
      <c r="H242" s="66" t="s">
        <v>363</v>
      </c>
      <c r="I242" s="59">
        <v>44798</v>
      </c>
      <c r="J242" s="57" t="s">
        <v>11</v>
      </c>
      <c r="K242" s="59">
        <v>45562</v>
      </c>
      <c r="L242" s="49">
        <v>46203</v>
      </c>
      <c r="M242" s="56" t="s">
        <v>40</v>
      </c>
      <c r="N242" s="60">
        <v>0</v>
      </c>
    </row>
    <row r="243" spans="2:14" x14ac:dyDescent="0.2">
      <c r="B243" s="56" t="s">
        <v>398</v>
      </c>
      <c r="C243" s="56" t="s">
        <v>399</v>
      </c>
      <c r="D243" s="56" t="s">
        <v>10</v>
      </c>
      <c r="E243" s="56" t="s">
        <v>744</v>
      </c>
      <c r="F243" s="57" t="s">
        <v>1</v>
      </c>
      <c r="G243" s="58">
        <v>1.7</v>
      </c>
      <c r="H243" s="66" t="s">
        <v>363</v>
      </c>
      <c r="I243" s="59">
        <v>44798</v>
      </c>
      <c r="J243" s="57" t="s">
        <v>11</v>
      </c>
      <c r="K243" s="59">
        <v>45656</v>
      </c>
      <c r="L243" s="49">
        <v>46203</v>
      </c>
      <c r="M243" s="56" t="s">
        <v>40</v>
      </c>
      <c r="N243" s="60">
        <v>0</v>
      </c>
    </row>
    <row r="244" spans="2:14" x14ac:dyDescent="0.2">
      <c r="B244" s="56" t="s">
        <v>400</v>
      </c>
      <c r="C244" s="56" t="s">
        <v>401</v>
      </c>
      <c r="D244" s="56" t="s">
        <v>10</v>
      </c>
      <c r="E244" s="56" t="s">
        <v>744</v>
      </c>
      <c r="F244" s="57" t="s">
        <v>1</v>
      </c>
      <c r="G244" s="58">
        <v>1.5</v>
      </c>
      <c r="H244" s="66" t="s">
        <v>363</v>
      </c>
      <c r="I244" s="59">
        <v>44798</v>
      </c>
      <c r="J244" s="57" t="s">
        <v>11</v>
      </c>
      <c r="K244" s="59">
        <v>45657</v>
      </c>
      <c r="L244" s="49">
        <v>46203</v>
      </c>
      <c r="M244" s="56" t="s">
        <v>40</v>
      </c>
      <c r="N244" s="60">
        <v>0</v>
      </c>
    </row>
    <row r="245" spans="2:14" x14ac:dyDescent="0.2">
      <c r="B245" s="56" t="s">
        <v>402</v>
      </c>
      <c r="C245" s="56" t="s">
        <v>403</v>
      </c>
      <c r="D245" s="56" t="s">
        <v>10</v>
      </c>
      <c r="E245" s="56" t="s">
        <v>404</v>
      </c>
      <c r="F245" s="57" t="s">
        <v>1</v>
      </c>
      <c r="G245" s="58">
        <v>8.81</v>
      </c>
      <c r="H245" s="65">
        <v>1220</v>
      </c>
      <c r="I245" s="59">
        <v>44461</v>
      </c>
      <c r="J245" s="57" t="s">
        <v>13</v>
      </c>
      <c r="K245" s="59">
        <v>44494</v>
      </c>
      <c r="L245" s="49">
        <v>46184</v>
      </c>
      <c r="M245" s="56" t="s">
        <v>40</v>
      </c>
      <c r="N245" s="60">
        <v>0.87</v>
      </c>
    </row>
    <row r="246" spans="2:14" x14ac:dyDescent="0.2">
      <c r="B246" s="56" t="s">
        <v>405</v>
      </c>
      <c r="C246" s="56" t="s">
        <v>406</v>
      </c>
      <c r="D246" s="56" t="s">
        <v>10</v>
      </c>
      <c r="E246" s="56" t="s">
        <v>404</v>
      </c>
      <c r="F246" s="57" t="s">
        <v>1</v>
      </c>
      <c r="G246" s="58">
        <v>10.7</v>
      </c>
      <c r="H246" s="66" t="s">
        <v>407</v>
      </c>
      <c r="I246" s="59">
        <v>44461</v>
      </c>
      <c r="J246" s="57" t="s">
        <v>13</v>
      </c>
      <c r="K246" s="59">
        <v>44495</v>
      </c>
      <c r="L246" s="49">
        <v>46042</v>
      </c>
      <c r="M246" s="56" t="s">
        <v>40</v>
      </c>
      <c r="N246" s="60">
        <v>0.92</v>
      </c>
    </row>
    <row r="247" spans="2:14" x14ac:dyDescent="0.2">
      <c r="B247" s="56" t="s">
        <v>408</v>
      </c>
      <c r="C247" s="56" t="s">
        <v>409</v>
      </c>
      <c r="D247" s="56" t="s">
        <v>10</v>
      </c>
      <c r="E247" s="56" t="s">
        <v>404</v>
      </c>
      <c r="F247" s="57" t="s">
        <v>1</v>
      </c>
      <c r="G247" s="58">
        <v>18.57</v>
      </c>
      <c r="H247" s="66" t="s">
        <v>407</v>
      </c>
      <c r="I247" s="59">
        <v>44461</v>
      </c>
      <c r="J247" s="57" t="s">
        <v>13</v>
      </c>
      <c r="K247" s="59">
        <v>44495</v>
      </c>
      <c r="L247" s="49">
        <v>46049</v>
      </c>
      <c r="M247" s="56" t="s">
        <v>40</v>
      </c>
      <c r="N247" s="60">
        <v>0.87</v>
      </c>
    </row>
    <row r="248" spans="2:14" x14ac:dyDescent="0.2">
      <c r="B248" s="56" t="s">
        <v>410</v>
      </c>
      <c r="C248" s="56" t="s">
        <v>411</v>
      </c>
      <c r="D248" s="56" t="s">
        <v>10</v>
      </c>
      <c r="E248" s="56" t="s">
        <v>404</v>
      </c>
      <c r="F248" s="57" t="s">
        <v>1</v>
      </c>
      <c r="G248" s="58">
        <v>6.44</v>
      </c>
      <c r="H248" s="66" t="s">
        <v>407</v>
      </c>
      <c r="I248" s="59">
        <v>44461</v>
      </c>
      <c r="J248" s="57" t="s">
        <v>13</v>
      </c>
      <c r="K248" s="59">
        <v>44495</v>
      </c>
      <c r="L248" s="49">
        <v>45958</v>
      </c>
      <c r="M248" s="56" t="s">
        <v>40</v>
      </c>
      <c r="N248" s="60">
        <v>0.95</v>
      </c>
    </row>
    <row r="249" spans="2:14" x14ac:dyDescent="0.2">
      <c r="B249" s="56" t="s">
        <v>412</v>
      </c>
      <c r="C249" s="56" t="s">
        <v>413</v>
      </c>
      <c r="D249" s="56" t="s">
        <v>10</v>
      </c>
      <c r="E249" s="56" t="s">
        <v>404</v>
      </c>
      <c r="F249" s="57" t="s">
        <v>1</v>
      </c>
      <c r="G249" s="58">
        <v>10.06</v>
      </c>
      <c r="H249" s="66" t="s">
        <v>407</v>
      </c>
      <c r="I249" s="59">
        <v>44461</v>
      </c>
      <c r="J249" s="57" t="s">
        <v>13</v>
      </c>
      <c r="K249" s="59">
        <v>44495</v>
      </c>
      <c r="L249" s="49">
        <v>46066</v>
      </c>
      <c r="M249" s="56" t="s">
        <v>40</v>
      </c>
      <c r="N249" s="60">
        <v>0.83</v>
      </c>
    </row>
    <row r="250" spans="2:14" x14ac:dyDescent="0.2">
      <c r="B250" s="56" t="s">
        <v>414</v>
      </c>
      <c r="C250" s="56" t="s">
        <v>415</v>
      </c>
      <c r="D250" s="56" t="s">
        <v>10</v>
      </c>
      <c r="E250" s="56" t="s">
        <v>404</v>
      </c>
      <c r="F250" s="57" t="s">
        <v>1</v>
      </c>
      <c r="G250" s="58">
        <v>17.559999999999999</v>
      </c>
      <c r="H250" s="66" t="s">
        <v>407</v>
      </c>
      <c r="I250" s="59">
        <v>44461</v>
      </c>
      <c r="J250" s="57" t="s">
        <v>13</v>
      </c>
      <c r="K250" s="59">
        <v>44581</v>
      </c>
      <c r="L250" s="49">
        <v>45968</v>
      </c>
      <c r="M250" s="56" t="s">
        <v>40</v>
      </c>
      <c r="N250" s="60">
        <v>0.77</v>
      </c>
    </row>
    <row r="251" spans="2:14" x14ac:dyDescent="0.2">
      <c r="B251" s="56" t="s">
        <v>416</v>
      </c>
      <c r="C251" s="56" t="s">
        <v>417</v>
      </c>
      <c r="D251" s="56" t="s">
        <v>10</v>
      </c>
      <c r="E251" s="56" t="s">
        <v>404</v>
      </c>
      <c r="F251" s="57" t="s">
        <v>1</v>
      </c>
      <c r="G251" s="58">
        <v>24.37</v>
      </c>
      <c r="H251" s="66" t="s">
        <v>407</v>
      </c>
      <c r="I251" s="59">
        <v>44461</v>
      </c>
      <c r="J251" s="57" t="s">
        <v>13</v>
      </c>
      <c r="K251" s="59">
        <v>44581</v>
      </c>
      <c r="L251" s="49">
        <v>46079</v>
      </c>
      <c r="M251" s="56" t="s">
        <v>40</v>
      </c>
      <c r="N251" s="60">
        <v>0.76</v>
      </c>
    </row>
    <row r="252" spans="2:14" x14ac:dyDescent="0.2">
      <c r="B252" s="56" t="s">
        <v>418</v>
      </c>
      <c r="C252" s="56" t="s">
        <v>419</v>
      </c>
      <c r="D252" s="56" t="s">
        <v>10</v>
      </c>
      <c r="E252" s="56" t="s">
        <v>404</v>
      </c>
      <c r="F252" s="57" t="s">
        <v>1</v>
      </c>
      <c r="G252" s="58">
        <v>7.25</v>
      </c>
      <c r="H252" s="66" t="s">
        <v>407</v>
      </c>
      <c r="I252" s="59">
        <v>44461</v>
      </c>
      <c r="J252" s="57" t="s">
        <v>13</v>
      </c>
      <c r="K252" s="59">
        <v>44582</v>
      </c>
      <c r="L252" s="49">
        <v>46036</v>
      </c>
      <c r="M252" s="56" t="s">
        <v>40</v>
      </c>
      <c r="N252" s="60">
        <v>0.88</v>
      </c>
    </row>
    <row r="253" spans="2:14" x14ac:dyDescent="0.2">
      <c r="B253" s="56" t="s">
        <v>420</v>
      </c>
      <c r="C253" s="56" t="s">
        <v>421</v>
      </c>
      <c r="D253" s="56" t="s">
        <v>10</v>
      </c>
      <c r="E253" s="56" t="s">
        <v>404</v>
      </c>
      <c r="F253" s="57" t="s">
        <v>1</v>
      </c>
      <c r="G253" s="58">
        <v>34.880000000000003</v>
      </c>
      <c r="H253" s="66" t="s">
        <v>407</v>
      </c>
      <c r="I253" s="59">
        <v>44461</v>
      </c>
      <c r="J253" s="57" t="s">
        <v>13</v>
      </c>
      <c r="K253" s="59">
        <v>44585</v>
      </c>
      <c r="L253" s="49">
        <v>46638</v>
      </c>
      <c r="M253" s="56" t="s">
        <v>40</v>
      </c>
      <c r="N253" s="60">
        <v>0.68</v>
      </c>
    </row>
    <row r="254" spans="2:14" x14ac:dyDescent="0.2">
      <c r="B254" s="56" t="s">
        <v>422</v>
      </c>
      <c r="C254" s="56" t="s">
        <v>423</v>
      </c>
      <c r="D254" s="56" t="s">
        <v>10</v>
      </c>
      <c r="E254" s="56" t="s">
        <v>404</v>
      </c>
      <c r="F254" s="57" t="s">
        <v>1</v>
      </c>
      <c r="G254" s="58">
        <v>20.329999999999998</v>
      </c>
      <c r="H254" s="66" t="s">
        <v>407</v>
      </c>
      <c r="I254" s="59">
        <v>44461</v>
      </c>
      <c r="J254" s="57" t="s">
        <v>13</v>
      </c>
      <c r="K254" s="59">
        <v>44587</v>
      </c>
      <c r="L254" s="49">
        <v>46269</v>
      </c>
      <c r="M254" s="56" t="s">
        <v>40</v>
      </c>
      <c r="N254" s="60">
        <v>0.76</v>
      </c>
    </row>
    <row r="255" spans="2:14" x14ac:dyDescent="0.2">
      <c r="B255" s="56" t="s">
        <v>424</v>
      </c>
      <c r="C255" s="56" t="s">
        <v>425</v>
      </c>
      <c r="D255" s="56" t="s">
        <v>10</v>
      </c>
      <c r="E255" s="56" t="s">
        <v>404</v>
      </c>
      <c r="F255" s="57" t="s">
        <v>1</v>
      </c>
      <c r="G255" s="58">
        <v>10.87</v>
      </c>
      <c r="H255" s="66" t="s">
        <v>407</v>
      </c>
      <c r="I255" s="59">
        <v>44461</v>
      </c>
      <c r="J255" s="57" t="s">
        <v>13</v>
      </c>
      <c r="K255" s="59">
        <v>44587</v>
      </c>
      <c r="L255" s="49">
        <v>46157</v>
      </c>
      <c r="M255" s="56" t="s">
        <v>40</v>
      </c>
      <c r="N255" s="60">
        <v>0.86</v>
      </c>
    </row>
    <row r="256" spans="2:14" x14ac:dyDescent="0.2">
      <c r="B256" s="56" t="s">
        <v>426</v>
      </c>
      <c r="C256" s="56" t="s">
        <v>427</v>
      </c>
      <c r="D256" s="56" t="s">
        <v>10</v>
      </c>
      <c r="E256" s="56" t="s">
        <v>404</v>
      </c>
      <c r="F256" s="57" t="s">
        <v>1</v>
      </c>
      <c r="G256" s="58">
        <v>28.64</v>
      </c>
      <c r="H256" s="66" t="s">
        <v>407</v>
      </c>
      <c r="I256" s="59">
        <v>44461</v>
      </c>
      <c r="J256" s="57" t="s">
        <v>13</v>
      </c>
      <c r="K256" s="59">
        <v>44588</v>
      </c>
      <c r="L256" s="49">
        <v>46158</v>
      </c>
      <c r="M256" s="56" t="s">
        <v>40</v>
      </c>
      <c r="N256" s="60">
        <v>0.65</v>
      </c>
    </row>
    <row r="257" spans="2:14" x14ac:dyDescent="0.2">
      <c r="B257" s="56" t="s">
        <v>428</v>
      </c>
      <c r="C257" s="56" t="s">
        <v>429</v>
      </c>
      <c r="D257" s="56" t="s">
        <v>10</v>
      </c>
      <c r="E257" s="56" t="s">
        <v>404</v>
      </c>
      <c r="F257" s="57" t="s">
        <v>1</v>
      </c>
      <c r="G257" s="58">
        <v>16.88</v>
      </c>
      <c r="H257" s="66" t="s">
        <v>407</v>
      </c>
      <c r="I257" s="59">
        <v>44461</v>
      </c>
      <c r="J257" s="57" t="s">
        <v>13</v>
      </c>
      <c r="K257" s="59">
        <v>44677</v>
      </c>
      <c r="L257" s="49">
        <v>46087</v>
      </c>
      <c r="M257" s="56" t="s">
        <v>40</v>
      </c>
      <c r="N257" s="60">
        <v>0.67</v>
      </c>
    </row>
    <row r="258" spans="2:14" x14ac:dyDescent="0.2">
      <c r="B258" s="56" t="s">
        <v>430</v>
      </c>
      <c r="C258" s="56" t="s">
        <v>431</v>
      </c>
      <c r="D258" s="56" t="s">
        <v>10</v>
      </c>
      <c r="E258" s="56" t="s">
        <v>404</v>
      </c>
      <c r="F258" s="57" t="s">
        <v>1</v>
      </c>
      <c r="G258" s="58">
        <v>20.74</v>
      </c>
      <c r="H258" s="66" t="s">
        <v>407</v>
      </c>
      <c r="I258" s="59">
        <v>44461</v>
      </c>
      <c r="J258" s="57" t="s">
        <v>13</v>
      </c>
      <c r="K258" s="59">
        <v>44700</v>
      </c>
      <c r="L258" s="49">
        <v>46595</v>
      </c>
      <c r="M258" s="56" t="s">
        <v>40</v>
      </c>
      <c r="N258" s="60">
        <v>0.61</v>
      </c>
    </row>
    <row r="259" spans="2:14" x14ac:dyDescent="0.2">
      <c r="B259" s="56" t="s">
        <v>432</v>
      </c>
      <c r="C259" s="56" t="s">
        <v>433</v>
      </c>
      <c r="D259" s="56" t="s">
        <v>10</v>
      </c>
      <c r="E259" s="56" t="s">
        <v>404</v>
      </c>
      <c r="F259" s="57" t="s">
        <v>1</v>
      </c>
      <c r="G259" s="58">
        <v>16.02</v>
      </c>
      <c r="H259" s="66" t="s">
        <v>407</v>
      </c>
      <c r="I259" s="59">
        <v>44461</v>
      </c>
      <c r="J259" s="57" t="s">
        <v>13</v>
      </c>
      <c r="K259" s="59">
        <v>44764</v>
      </c>
      <c r="L259" s="49">
        <v>45908</v>
      </c>
      <c r="M259" s="56" t="s">
        <v>40</v>
      </c>
      <c r="N259" s="60">
        <v>0.66</v>
      </c>
    </row>
    <row r="260" spans="2:14" x14ac:dyDescent="0.2">
      <c r="B260" s="56" t="s">
        <v>434</v>
      </c>
      <c r="C260" s="56" t="s">
        <v>435</v>
      </c>
      <c r="D260" s="56" t="s">
        <v>10</v>
      </c>
      <c r="E260" s="56" t="s">
        <v>404</v>
      </c>
      <c r="F260" s="57" t="s">
        <v>1</v>
      </c>
      <c r="G260" s="58">
        <v>12.37</v>
      </c>
      <c r="H260" s="66" t="s">
        <v>407</v>
      </c>
      <c r="I260" s="59">
        <v>44461</v>
      </c>
      <c r="J260" s="57" t="s">
        <v>13</v>
      </c>
      <c r="K260" s="59">
        <v>44764</v>
      </c>
      <c r="L260" s="49">
        <v>45961</v>
      </c>
      <c r="M260" s="56" t="s">
        <v>40</v>
      </c>
      <c r="N260" s="60">
        <v>0.54</v>
      </c>
    </row>
    <row r="261" spans="2:14" x14ac:dyDescent="0.2">
      <c r="B261" s="56" t="s">
        <v>436</v>
      </c>
      <c r="C261" s="56" t="s">
        <v>437</v>
      </c>
      <c r="D261" s="56" t="s">
        <v>10</v>
      </c>
      <c r="E261" s="56" t="s">
        <v>404</v>
      </c>
      <c r="F261" s="57" t="s">
        <v>1</v>
      </c>
      <c r="G261" s="58">
        <v>75.59</v>
      </c>
      <c r="H261" s="66" t="s">
        <v>407</v>
      </c>
      <c r="I261" s="59">
        <v>44461</v>
      </c>
      <c r="J261" s="57" t="s">
        <v>13</v>
      </c>
      <c r="K261" s="59">
        <v>44769</v>
      </c>
      <c r="L261" s="49">
        <v>46053</v>
      </c>
      <c r="M261" s="56" t="s">
        <v>40</v>
      </c>
      <c r="N261" s="60">
        <v>0.44</v>
      </c>
    </row>
    <row r="262" spans="2:14" x14ac:dyDescent="0.2">
      <c r="B262" s="56" t="s">
        <v>438</v>
      </c>
      <c r="C262" s="56" t="s">
        <v>439</v>
      </c>
      <c r="D262" s="56" t="s">
        <v>10</v>
      </c>
      <c r="E262" s="56" t="s">
        <v>404</v>
      </c>
      <c r="F262" s="57" t="s">
        <v>1</v>
      </c>
      <c r="G262" s="58">
        <v>21.89</v>
      </c>
      <c r="H262" s="66" t="s">
        <v>407</v>
      </c>
      <c r="I262" s="59">
        <v>44461</v>
      </c>
      <c r="J262" s="57" t="s">
        <v>13</v>
      </c>
      <c r="K262" s="59">
        <v>44781</v>
      </c>
      <c r="L262" s="49">
        <v>46157</v>
      </c>
      <c r="M262" s="56" t="s">
        <v>40</v>
      </c>
      <c r="N262" s="60">
        <v>0.77</v>
      </c>
    </row>
    <row r="263" spans="2:14" x14ac:dyDescent="0.2">
      <c r="B263" s="56" t="s">
        <v>440</v>
      </c>
      <c r="C263" s="56" t="s">
        <v>441</v>
      </c>
      <c r="D263" s="56" t="s">
        <v>10</v>
      </c>
      <c r="E263" s="56" t="s">
        <v>404</v>
      </c>
      <c r="F263" s="57" t="s">
        <v>1</v>
      </c>
      <c r="G263" s="58">
        <v>21.09</v>
      </c>
      <c r="H263" s="66" t="s">
        <v>407</v>
      </c>
      <c r="I263" s="59">
        <v>44461</v>
      </c>
      <c r="J263" s="57" t="s">
        <v>13</v>
      </c>
      <c r="K263" s="59">
        <v>44886</v>
      </c>
      <c r="L263" s="49">
        <v>46059</v>
      </c>
      <c r="M263" s="56" t="s">
        <v>40</v>
      </c>
      <c r="N263" s="60">
        <v>0.47</v>
      </c>
    </row>
    <row r="264" spans="2:14" x14ac:dyDescent="0.2">
      <c r="B264" s="56" t="s">
        <v>442</v>
      </c>
      <c r="C264" s="56" t="s">
        <v>443</v>
      </c>
      <c r="D264" s="56" t="s">
        <v>10</v>
      </c>
      <c r="E264" s="56" t="s">
        <v>404</v>
      </c>
      <c r="F264" s="57" t="s">
        <v>1</v>
      </c>
      <c r="G264" s="58">
        <v>26.29</v>
      </c>
      <c r="H264" s="66" t="s">
        <v>407</v>
      </c>
      <c r="I264" s="59">
        <v>44461</v>
      </c>
      <c r="J264" s="57" t="s">
        <v>13</v>
      </c>
      <c r="K264" s="59">
        <v>44895</v>
      </c>
      <c r="L264" s="49">
        <v>46057</v>
      </c>
      <c r="M264" s="56" t="s">
        <v>40</v>
      </c>
      <c r="N264" s="60">
        <v>0.4</v>
      </c>
    </row>
    <row r="265" spans="2:14" x14ac:dyDescent="0.2">
      <c r="B265" s="56" t="s">
        <v>444</v>
      </c>
      <c r="C265" s="56" t="s">
        <v>445</v>
      </c>
      <c r="D265" s="56" t="s">
        <v>10</v>
      </c>
      <c r="E265" s="56" t="s">
        <v>404</v>
      </c>
      <c r="F265" s="57" t="s">
        <v>1</v>
      </c>
      <c r="G265" s="58">
        <v>10.31</v>
      </c>
      <c r="H265" s="66" t="s">
        <v>407</v>
      </c>
      <c r="I265" s="59">
        <v>44461</v>
      </c>
      <c r="J265" s="57" t="s">
        <v>13</v>
      </c>
      <c r="K265" s="59">
        <v>44915</v>
      </c>
      <c r="L265" s="49">
        <v>46769</v>
      </c>
      <c r="M265" s="56" t="s">
        <v>40</v>
      </c>
      <c r="N265" s="60">
        <v>0.6</v>
      </c>
    </row>
    <row r="266" spans="2:14" x14ac:dyDescent="0.2">
      <c r="B266" s="56" t="s">
        <v>446</v>
      </c>
      <c r="C266" s="56" t="s">
        <v>447</v>
      </c>
      <c r="D266" s="56" t="s">
        <v>10</v>
      </c>
      <c r="E266" s="56" t="s">
        <v>404</v>
      </c>
      <c r="F266" s="57" t="s">
        <v>1</v>
      </c>
      <c r="G266" s="58">
        <v>8.36</v>
      </c>
      <c r="H266" s="66" t="s">
        <v>407</v>
      </c>
      <c r="I266" s="59">
        <v>44461</v>
      </c>
      <c r="J266" s="57" t="s">
        <v>13</v>
      </c>
      <c r="K266" s="59">
        <v>44915</v>
      </c>
      <c r="L266" s="49">
        <v>47052</v>
      </c>
      <c r="M266" s="56" t="s">
        <v>40</v>
      </c>
      <c r="N266" s="60">
        <v>0.53</v>
      </c>
    </row>
    <row r="267" spans="2:14" x14ac:dyDescent="0.2">
      <c r="B267" s="56" t="s">
        <v>448</v>
      </c>
      <c r="C267" s="56" t="s">
        <v>449</v>
      </c>
      <c r="D267" s="56" t="s">
        <v>10</v>
      </c>
      <c r="E267" s="56" t="s">
        <v>404</v>
      </c>
      <c r="F267" s="57" t="s">
        <v>1</v>
      </c>
      <c r="G267" s="58">
        <v>10.62</v>
      </c>
      <c r="H267" s="66" t="s">
        <v>407</v>
      </c>
      <c r="I267" s="59">
        <v>44461</v>
      </c>
      <c r="J267" s="57" t="s">
        <v>13</v>
      </c>
      <c r="K267" s="59">
        <v>44915</v>
      </c>
      <c r="L267" s="49">
        <v>46155</v>
      </c>
      <c r="M267" s="56" t="s">
        <v>40</v>
      </c>
      <c r="N267" s="60">
        <v>0.74</v>
      </c>
    </row>
    <row r="268" spans="2:14" x14ac:dyDescent="0.2">
      <c r="B268" s="56" t="s">
        <v>450</v>
      </c>
      <c r="C268" s="56" t="s">
        <v>451</v>
      </c>
      <c r="D268" s="56" t="s">
        <v>10</v>
      </c>
      <c r="E268" s="56" t="s">
        <v>404</v>
      </c>
      <c r="F268" s="57" t="s">
        <v>1</v>
      </c>
      <c r="G268" s="58">
        <v>1.3</v>
      </c>
      <c r="H268" s="66" t="s">
        <v>407</v>
      </c>
      <c r="I268" s="59">
        <v>44461</v>
      </c>
      <c r="J268" s="57" t="s">
        <v>13</v>
      </c>
      <c r="K268" s="59">
        <v>44915</v>
      </c>
      <c r="L268" s="49">
        <v>46052</v>
      </c>
      <c r="M268" s="56" t="s">
        <v>40</v>
      </c>
      <c r="N268" s="60">
        <v>0.83</v>
      </c>
    </row>
    <row r="269" spans="2:14" x14ac:dyDescent="0.2">
      <c r="B269" s="56" t="s">
        <v>452</v>
      </c>
      <c r="C269" s="56" t="s">
        <v>453</v>
      </c>
      <c r="D269" s="56" t="s">
        <v>10</v>
      </c>
      <c r="E269" s="56" t="s">
        <v>404</v>
      </c>
      <c r="F269" s="57" t="s">
        <v>1</v>
      </c>
      <c r="G269" s="58">
        <v>15.95</v>
      </c>
      <c r="H269" s="66" t="s">
        <v>407</v>
      </c>
      <c r="I269" s="59">
        <v>44461</v>
      </c>
      <c r="J269" s="57" t="s">
        <v>13</v>
      </c>
      <c r="K269" s="59">
        <v>44915</v>
      </c>
      <c r="L269" s="49">
        <v>46624</v>
      </c>
      <c r="M269" s="56" t="s">
        <v>40</v>
      </c>
      <c r="N269" s="60">
        <v>0.75</v>
      </c>
    </row>
    <row r="270" spans="2:14" x14ac:dyDescent="0.2">
      <c r="B270" s="56" t="s">
        <v>454</v>
      </c>
      <c r="C270" s="56" t="s">
        <v>455</v>
      </c>
      <c r="D270" s="56" t="s">
        <v>10</v>
      </c>
      <c r="E270" s="56" t="s">
        <v>404</v>
      </c>
      <c r="F270" s="57" t="s">
        <v>1</v>
      </c>
      <c r="G270" s="58">
        <v>9.4</v>
      </c>
      <c r="H270" s="66" t="s">
        <v>407</v>
      </c>
      <c r="I270" s="59">
        <v>44461</v>
      </c>
      <c r="J270" s="57" t="s">
        <v>13</v>
      </c>
      <c r="K270" s="59">
        <v>44915</v>
      </c>
      <c r="L270" s="49">
        <v>46553</v>
      </c>
      <c r="M270" s="56" t="s">
        <v>40</v>
      </c>
      <c r="N270" s="60">
        <v>0.49</v>
      </c>
    </row>
    <row r="271" spans="2:14" x14ac:dyDescent="0.2">
      <c r="B271" s="56" t="s">
        <v>456</v>
      </c>
      <c r="C271" s="56" t="s">
        <v>457</v>
      </c>
      <c r="D271" s="56" t="s">
        <v>10</v>
      </c>
      <c r="E271" s="56" t="s">
        <v>404</v>
      </c>
      <c r="F271" s="57" t="s">
        <v>1</v>
      </c>
      <c r="G271" s="58">
        <v>7.4</v>
      </c>
      <c r="H271" s="66" t="s">
        <v>407</v>
      </c>
      <c r="I271" s="59">
        <v>44461</v>
      </c>
      <c r="J271" s="57" t="s">
        <v>13</v>
      </c>
      <c r="K271" s="59">
        <v>44929</v>
      </c>
      <c r="L271" s="49">
        <v>46327</v>
      </c>
      <c r="M271" s="56" t="s">
        <v>40</v>
      </c>
      <c r="N271" s="60">
        <v>0.68</v>
      </c>
    </row>
    <row r="272" spans="2:14" x14ac:dyDescent="0.2">
      <c r="B272" s="56" t="s">
        <v>458</v>
      </c>
      <c r="C272" s="56" t="s">
        <v>459</v>
      </c>
      <c r="D272" s="56" t="s">
        <v>10</v>
      </c>
      <c r="E272" s="56" t="s">
        <v>404</v>
      </c>
      <c r="F272" s="57" t="s">
        <v>1</v>
      </c>
      <c r="G272" s="58">
        <v>10.1</v>
      </c>
      <c r="H272" s="66" t="s">
        <v>407</v>
      </c>
      <c r="I272" s="59">
        <v>44461</v>
      </c>
      <c r="J272" s="57" t="s">
        <v>13</v>
      </c>
      <c r="K272" s="59">
        <v>44949</v>
      </c>
      <c r="L272" s="49">
        <v>46066</v>
      </c>
      <c r="M272" s="56" t="s">
        <v>40</v>
      </c>
      <c r="N272" s="60">
        <v>0.53</v>
      </c>
    </row>
    <row r="273" spans="2:14" x14ac:dyDescent="0.2">
      <c r="B273" s="56" t="s">
        <v>460</v>
      </c>
      <c r="C273" s="56" t="s">
        <v>461</v>
      </c>
      <c r="D273" s="56" t="s">
        <v>10</v>
      </c>
      <c r="E273" s="56" t="s">
        <v>404</v>
      </c>
      <c r="F273" s="57" t="s">
        <v>1</v>
      </c>
      <c r="G273" s="58">
        <v>16.37</v>
      </c>
      <c r="H273" s="66" t="s">
        <v>407</v>
      </c>
      <c r="I273" s="59">
        <v>44461</v>
      </c>
      <c r="J273" s="57" t="s">
        <v>13</v>
      </c>
      <c r="K273" s="59">
        <v>44958</v>
      </c>
      <c r="L273" s="49">
        <v>46425</v>
      </c>
      <c r="M273" s="56" t="s">
        <v>40</v>
      </c>
      <c r="N273" s="60">
        <v>0.68</v>
      </c>
    </row>
    <row r="274" spans="2:14" x14ac:dyDescent="0.2">
      <c r="B274" s="56" t="s">
        <v>462</v>
      </c>
      <c r="C274" s="56" t="s">
        <v>463</v>
      </c>
      <c r="D274" s="56" t="s">
        <v>10</v>
      </c>
      <c r="E274" s="56" t="s">
        <v>404</v>
      </c>
      <c r="F274" s="57" t="s">
        <v>1</v>
      </c>
      <c r="G274" s="58">
        <v>13.2</v>
      </c>
      <c r="H274" s="66" t="s">
        <v>407</v>
      </c>
      <c r="I274" s="59">
        <v>44461</v>
      </c>
      <c r="J274" s="57" t="s">
        <v>13</v>
      </c>
      <c r="K274" s="59">
        <v>44959</v>
      </c>
      <c r="L274" s="49">
        <v>46672</v>
      </c>
      <c r="M274" s="56" t="s">
        <v>40</v>
      </c>
      <c r="N274" s="60">
        <v>0.66</v>
      </c>
    </row>
    <row r="275" spans="2:14" x14ac:dyDescent="0.2">
      <c r="B275" s="56" t="s">
        <v>464</v>
      </c>
      <c r="C275" s="56" t="s">
        <v>465</v>
      </c>
      <c r="D275" s="56" t="s">
        <v>10</v>
      </c>
      <c r="E275" s="56" t="s">
        <v>404</v>
      </c>
      <c r="F275" s="57" t="s">
        <v>1</v>
      </c>
      <c r="G275" s="58">
        <v>5.8</v>
      </c>
      <c r="H275" s="66" t="s">
        <v>407</v>
      </c>
      <c r="I275" s="59">
        <v>44461</v>
      </c>
      <c r="J275" s="57" t="s">
        <v>13</v>
      </c>
      <c r="K275" s="59">
        <v>44959</v>
      </c>
      <c r="L275" s="49">
        <v>46484</v>
      </c>
      <c r="M275" s="56" t="s">
        <v>40</v>
      </c>
      <c r="N275" s="60">
        <v>0.57999999999999996</v>
      </c>
    </row>
    <row r="276" spans="2:14" x14ac:dyDescent="0.2">
      <c r="B276" s="56" t="s">
        <v>466</v>
      </c>
      <c r="C276" s="56" t="s">
        <v>467</v>
      </c>
      <c r="D276" s="56" t="s">
        <v>10</v>
      </c>
      <c r="E276" s="56" t="s">
        <v>404</v>
      </c>
      <c r="F276" s="57" t="s">
        <v>1</v>
      </c>
      <c r="G276" s="58">
        <v>11</v>
      </c>
      <c r="H276" s="66" t="s">
        <v>407</v>
      </c>
      <c r="I276" s="59">
        <v>44461</v>
      </c>
      <c r="J276" s="57" t="s">
        <v>13</v>
      </c>
      <c r="K276" s="59">
        <v>44960</v>
      </c>
      <c r="L276" s="49">
        <v>46569</v>
      </c>
      <c r="M276" s="56" t="s">
        <v>40</v>
      </c>
      <c r="N276" s="60">
        <v>0.64</v>
      </c>
    </row>
    <row r="277" spans="2:14" x14ac:dyDescent="0.2">
      <c r="B277" s="56" t="s">
        <v>468</v>
      </c>
      <c r="C277" s="56" t="s">
        <v>469</v>
      </c>
      <c r="D277" s="56" t="s">
        <v>10</v>
      </c>
      <c r="E277" s="56" t="s">
        <v>404</v>
      </c>
      <c r="F277" s="57" t="s">
        <v>1</v>
      </c>
      <c r="G277" s="58">
        <v>13.9</v>
      </c>
      <c r="H277" s="66" t="s">
        <v>407</v>
      </c>
      <c r="I277" s="59">
        <v>44461</v>
      </c>
      <c r="J277" s="57" t="s">
        <v>13</v>
      </c>
      <c r="K277" s="59">
        <v>44960</v>
      </c>
      <c r="L277" s="49">
        <v>46484</v>
      </c>
      <c r="M277" s="56" t="s">
        <v>40</v>
      </c>
      <c r="N277" s="60">
        <v>0.75</v>
      </c>
    </row>
    <row r="278" spans="2:14" x14ac:dyDescent="0.2">
      <c r="B278" s="56" t="s">
        <v>470</v>
      </c>
      <c r="C278" s="56" t="s">
        <v>471</v>
      </c>
      <c r="D278" s="56" t="s">
        <v>10</v>
      </c>
      <c r="E278" s="56" t="s">
        <v>404</v>
      </c>
      <c r="F278" s="57" t="s">
        <v>1</v>
      </c>
      <c r="G278" s="58">
        <v>15.6</v>
      </c>
      <c r="H278" s="66" t="s">
        <v>407</v>
      </c>
      <c r="I278" s="59">
        <v>44461</v>
      </c>
      <c r="J278" s="57" t="s">
        <v>13</v>
      </c>
      <c r="K278" s="59">
        <v>44960</v>
      </c>
      <c r="L278" s="49">
        <v>46584</v>
      </c>
      <c r="M278" s="56" t="s">
        <v>40</v>
      </c>
      <c r="N278" s="60">
        <v>0.61</v>
      </c>
    </row>
    <row r="279" spans="2:14" x14ac:dyDescent="0.2">
      <c r="B279" s="56" t="s">
        <v>472</v>
      </c>
      <c r="C279" s="56" t="s">
        <v>473</v>
      </c>
      <c r="D279" s="56" t="s">
        <v>10</v>
      </c>
      <c r="E279" s="56" t="s">
        <v>404</v>
      </c>
      <c r="F279" s="57" t="s">
        <v>1</v>
      </c>
      <c r="G279" s="58">
        <v>13.7</v>
      </c>
      <c r="H279" s="66" t="s">
        <v>407</v>
      </c>
      <c r="I279" s="59">
        <v>44461</v>
      </c>
      <c r="J279" s="57" t="s">
        <v>13</v>
      </c>
      <c r="K279" s="59">
        <v>44960</v>
      </c>
      <c r="L279" s="49">
        <v>46912</v>
      </c>
      <c r="M279" s="56" t="s">
        <v>40</v>
      </c>
      <c r="N279" s="60">
        <v>0.52</v>
      </c>
    </row>
    <row r="280" spans="2:14" x14ac:dyDescent="0.2">
      <c r="B280" s="56" t="s">
        <v>474</v>
      </c>
      <c r="C280" s="56" t="s">
        <v>475</v>
      </c>
      <c r="D280" s="56" t="s">
        <v>10</v>
      </c>
      <c r="E280" s="56" t="s">
        <v>404</v>
      </c>
      <c r="F280" s="57" t="s">
        <v>1</v>
      </c>
      <c r="G280" s="58">
        <v>15.2</v>
      </c>
      <c r="H280" s="66" t="s">
        <v>407</v>
      </c>
      <c r="I280" s="59">
        <v>44461</v>
      </c>
      <c r="J280" s="57" t="s">
        <v>13</v>
      </c>
      <c r="K280" s="59">
        <v>45000</v>
      </c>
      <c r="L280" s="49">
        <v>46527</v>
      </c>
      <c r="M280" s="56" t="s">
        <v>40</v>
      </c>
      <c r="N280" s="60">
        <v>0.67</v>
      </c>
    </row>
    <row r="281" spans="2:14" x14ac:dyDescent="0.2">
      <c r="B281" s="56" t="s">
        <v>476</v>
      </c>
      <c r="C281" s="56" t="s">
        <v>477</v>
      </c>
      <c r="D281" s="56" t="s">
        <v>10</v>
      </c>
      <c r="E281" s="56" t="s">
        <v>404</v>
      </c>
      <c r="F281" s="57" t="s">
        <v>1</v>
      </c>
      <c r="G281" s="56" t="s">
        <v>603</v>
      </c>
      <c r="H281" s="66" t="s">
        <v>407</v>
      </c>
      <c r="I281" s="59">
        <v>44461</v>
      </c>
      <c r="J281" s="57" t="s">
        <v>8</v>
      </c>
      <c r="K281" s="59">
        <v>45036</v>
      </c>
      <c r="L281" s="56" t="s">
        <v>37</v>
      </c>
      <c r="M281" s="56" t="s">
        <v>37</v>
      </c>
      <c r="N281" s="60">
        <v>0</v>
      </c>
    </row>
    <row r="282" spans="2:14" x14ac:dyDescent="0.2">
      <c r="B282" s="56" t="s">
        <v>478</v>
      </c>
      <c r="C282" s="56" t="s">
        <v>479</v>
      </c>
      <c r="D282" s="56" t="s">
        <v>10</v>
      </c>
      <c r="E282" s="56" t="s">
        <v>404</v>
      </c>
      <c r="F282" s="57" t="s">
        <v>1</v>
      </c>
      <c r="G282" s="58">
        <v>8.6</v>
      </c>
      <c r="H282" s="66" t="s">
        <v>407</v>
      </c>
      <c r="I282" s="59">
        <v>44461</v>
      </c>
      <c r="J282" s="57" t="s">
        <v>13</v>
      </c>
      <c r="K282" s="59">
        <v>45110</v>
      </c>
      <c r="L282" s="49">
        <v>46368</v>
      </c>
      <c r="M282" s="56" t="s">
        <v>40</v>
      </c>
      <c r="N282" s="60">
        <v>0.71</v>
      </c>
    </row>
    <row r="283" spans="2:14" x14ac:dyDescent="0.2">
      <c r="B283" s="56" t="s">
        <v>480</v>
      </c>
      <c r="C283" s="56" t="s">
        <v>481</v>
      </c>
      <c r="D283" s="56" t="s">
        <v>10</v>
      </c>
      <c r="E283" s="56" t="s">
        <v>404</v>
      </c>
      <c r="F283" s="57" t="s">
        <v>1</v>
      </c>
      <c r="G283" s="58">
        <v>13.7</v>
      </c>
      <c r="H283" s="66" t="s">
        <v>407</v>
      </c>
      <c r="I283" s="59">
        <v>44461</v>
      </c>
      <c r="J283" s="57" t="s">
        <v>13</v>
      </c>
      <c r="K283" s="59">
        <v>45110</v>
      </c>
      <c r="L283" s="49">
        <v>46535</v>
      </c>
      <c r="M283" s="56" t="s">
        <v>40</v>
      </c>
      <c r="N283" s="60">
        <v>0.77</v>
      </c>
    </row>
    <row r="284" spans="2:14" x14ac:dyDescent="0.2">
      <c r="B284" s="56" t="s">
        <v>482</v>
      </c>
      <c r="C284" s="56" t="s">
        <v>483</v>
      </c>
      <c r="D284" s="56" t="s">
        <v>10</v>
      </c>
      <c r="E284" s="56" t="s">
        <v>404</v>
      </c>
      <c r="F284" s="57" t="s">
        <v>1</v>
      </c>
      <c r="G284" s="58">
        <v>12.6</v>
      </c>
      <c r="H284" s="66" t="s">
        <v>407</v>
      </c>
      <c r="I284" s="59">
        <v>44461</v>
      </c>
      <c r="J284" s="57" t="s">
        <v>13</v>
      </c>
      <c r="K284" s="59">
        <v>45112</v>
      </c>
      <c r="L284" s="49">
        <v>46556</v>
      </c>
      <c r="M284" s="56" t="s">
        <v>40</v>
      </c>
      <c r="N284" s="60">
        <v>0.67</v>
      </c>
    </row>
    <row r="285" spans="2:14" x14ac:dyDescent="0.2">
      <c r="B285" s="56" t="s">
        <v>484</v>
      </c>
      <c r="C285" s="56" t="s">
        <v>485</v>
      </c>
      <c r="D285" s="56" t="s">
        <v>10</v>
      </c>
      <c r="E285" s="56" t="s">
        <v>404</v>
      </c>
      <c r="F285" s="57" t="s">
        <v>1</v>
      </c>
      <c r="G285" s="58">
        <v>6</v>
      </c>
      <c r="H285" s="66" t="s">
        <v>407</v>
      </c>
      <c r="I285" s="59">
        <v>44461</v>
      </c>
      <c r="J285" s="57" t="s">
        <v>13</v>
      </c>
      <c r="K285" s="59">
        <v>45112</v>
      </c>
      <c r="L285" s="49">
        <v>46250</v>
      </c>
      <c r="M285" s="56" t="s">
        <v>40</v>
      </c>
      <c r="N285" s="60">
        <v>0.59</v>
      </c>
    </row>
    <row r="286" spans="2:14" x14ac:dyDescent="0.2">
      <c r="B286" s="56" t="s">
        <v>486</v>
      </c>
      <c r="C286" s="56" t="s">
        <v>745</v>
      </c>
      <c r="D286" s="56" t="s">
        <v>10</v>
      </c>
      <c r="E286" s="56" t="s">
        <v>404</v>
      </c>
      <c r="F286" s="57" t="s">
        <v>1</v>
      </c>
      <c r="G286" s="58">
        <v>14.6</v>
      </c>
      <c r="H286" s="66" t="s">
        <v>407</v>
      </c>
      <c r="I286" s="59">
        <v>44461</v>
      </c>
      <c r="J286" s="57" t="s">
        <v>13</v>
      </c>
      <c r="K286" s="59">
        <v>45113</v>
      </c>
      <c r="L286" s="49">
        <v>46587</v>
      </c>
      <c r="M286" s="56" t="s">
        <v>40</v>
      </c>
      <c r="N286" s="60">
        <v>0.59</v>
      </c>
    </row>
    <row r="287" spans="2:14" x14ac:dyDescent="0.2">
      <c r="B287" s="56" t="s">
        <v>487</v>
      </c>
      <c r="C287" s="56" t="s">
        <v>488</v>
      </c>
      <c r="D287" s="56" t="s">
        <v>10</v>
      </c>
      <c r="E287" s="56" t="s">
        <v>404</v>
      </c>
      <c r="F287" s="57" t="s">
        <v>1</v>
      </c>
      <c r="G287" s="58">
        <v>15.6</v>
      </c>
      <c r="H287" s="66" t="s">
        <v>407</v>
      </c>
      <c r="I287" s="59">
        <v>44461</v>
      </c>
      <c r="J287" s="57" t="s">
        <v>13</v>
      </c>
      <c r="K287" s="59">
        <v>45114</v>
      </c>
      <c r="L287" s="49">
        <v>46667</v>
      </c>
      <c r="M287" s="56" t="s">
        <v>40</v>
      </c>
      <c r="N287" s="60">
        <v>0.55000000000000004</v>
      </c>
    </row>
    <row r="288" spans="2:14" x14ac:dyDescent="0.2">
      <c r="B288" s="56" t="s">
        <v>489</v>
      </c>
      <c r="C288" s="56" t="s">
        <v>746</v>
      </c>
      <c r="D288" s="56" t="s">
        <v>10</v>
      </c>
      <c r="E288" s="56" t="s">
        <v>404</v>
      </c>
      <c r="F288" s="57" t="s">
        <v>1</v>
      </c>
      <c r="G288" s="58">
        <v>14</v>
      </c>
      <c r="H288" s="66" t="s">
        <v>407</v>
      </c>
      <c r="I288" s="59">
        <v>44461</v>
      </c>
      <c r="J288" s="57" t="s">
        <v>11</v>
      </c>
      <c r="K288" s="59">
        <v>45219</v>
      </c>
      <c r="L288" s="49">
        <v>46203</v>
      </c>
      <c r="M288" s="56" t="s">
        <v>40</v>
      </c>
      <c r="N288" s="60">
        <v>0</v>
      </c>
    </row>
    <row r="289" spans="2:14" x14ac:dyDescent="0.2">
      <c r="B289" s="56" t="s">
        <v>490</v>
      </c>
      <c r="C289" s="56" t="s">
        <v>491</v>
      </c>
      <c r="D289" s="44" t="s">
        <v>10</v>
      </c>
      <c r="E289" s="56" t="s">
        <v>137</v>
      </c>
      <c r="F289" s="57" t="s">
        <v>1</v>
      </c>
      <c r="G289" s="58">
        <v>11.4</v>
      </c>
      <c r="H289" s="66" t="s">
        <v>407</v>
      </c>
      <c r="I289" s="59">
        <v>44461</v>
      </c>
      <c r="J289" s="57" t="s">
        <v>13</v>
      </c>
      <c r="K289" s="59">
        <v>45239</v>
      </c>
      <c r="L289" s="49">
        <v>46022</v>
      </c>
      <c r="M289" s="56" t="s">
        <v>40</v>
      </c>
      <c r="N289" s="60">
        <v>0.54</v>
      </c>
    </row>
    <row r="290" spans="2:14" x14ac:dyDescent="0.2">
      <c r="B290" s="48" t="s">
        <v>492</v>
      </c>
      <c r="C290" s="48" t="s">
        <v>747</v>
      </c>
      <c r="D290" s="48" t="s">
        <v>10</v>
      </c>
      <c r="E290" s="48" t="s">
        <v>493</v>
      </c>
      <c r="F290" s="51" t="s">
        <v>34</v>
      </c>
      <c r="G290" s="52">
        <f>_xlfn.XLOOKUP(S290,'[1]LTIP Estimated Cost'!B:B,'[1]LTIP Estimated Cost'!AG:AG)/1000000</f>
        <v>0</v>
      </c>
      <c r="H290" s="64">
        <f>157.78/1000000</f>
        <v>1.5778E-4</v>
      </c>
      <c r="I290" s="45">
        <v>45869</v>
      </c>
      <c r="J290" s="47" t="s">
        <v>3</v>
      </c>
      <c r="K290" s="55">
        <v>45108</v>
      </c>
      <c r="L290" s="46">
        <v>46568</v>
      </c>
      <c r="M290" s="46" t="s">
        <v>35</v>
      </c>
      <c r="N290" s="54">
        <v>0</v>
      </c>
    </row>
    <row r="291" spans="2:14" x14ac:dyDescent="0.2">
      <c r="B291" s="48" t="s">
        <v>494</v>
      </c>
      <c r="C291" s="48" t="s">
        <v>748</v>
      </c>
      <c r="D291" s="48" t="s">
        <v>10</v>
      </c>
      <c r="E291" s="48" t="s">
        <v>493</v>
      </c>
      <c r="F291" s="51" t="s">
        <v>34</v>
      </c>
      <c r="G291" s="52">
        <f>_xlfn.XLOOKUP(S291,'[1]LTIP Estimated Cost'!B:B,'[1]LTIP Estimated Cost'!AG:AG)/1000000</f>
        <v>0</v>
      </c>
      <c r="H291" s="64">
        <f>157.78/1000000</f>
        <v>1.5778E-4</v>
      </c>
      <c r="I291" s="45">
        <v>45869</v>
      </c>
      <c r="J291" s="47" t="s">
        <v>3</v>
      </c>
      <c r="K291" s="55">
        <v>45108</v>
      </c>
      <c r="L291" s="46">
        <v>46568</v>
      </c>
      <c r="M291" s="46" t="s">
        <v>35</v>
      </c>
      <c r="N291" s="54">
        <v>0</v>
      </c>
    </row>
    <row r="292" spans="2:14" x14ac:dyDescent="0.2">
      <c r="B292" s="48" t="s">
        <v>495</v>
      </c>
      <c r="C292" s="48" t="s">
        <v>749</v>
      </c>
      <c r="D292" s="48" t="s">
        <v>10</v>
      </c>
      <c r="E292" s="48" t="s">
        <v>493</v>
      </c>
      <c r="F292" s="51" t="s">
        <v>34</v>
      </c>
      <c r="G292" s="52">
        <f>_xlfn.XLOOKUP(S292,'[1]LTIP Estimated Cost'!B:B,'[1]LTIP Estimated Cost'!AG:AG)/1000000</f>
        <v>0</v>
      </c>
      <c r="H292" s="64">
        <f>1934.12/1000000</f>
        <v>1.9341199999999999E-3</v>
      </c>
      <c r="I292" s="45">
        <v>45869</v>
      </c>
      <c r="J292" s="47" t="s">
        <v>8</v>
      </c>
      <c r="K292" s="55">
        <v>45108</v>
      </c>
      <c r="L292" s="46">
        <v>46568</v>
      </c>
      <c r="M292" s="46" t="s">
        <v>35</v>
      </c>
      <c r="N292" s="54">
        <v>0</v>
      </c>
    </row>
    <row r="293" spans="2:14" x14ac:dyDescent="0.2">
      <c r="B293" s="48" t="s">
        <v>496</v>
      </c>
      <c r="C293" s="48" t="s">
        <v>750</v>
      </c>
      <c r="D293" s="48" t="s">
        <v>10</v>
      </c>
      <c r="E293" s="48" t="s">
        <v>493</v>
      </c>
      <c r="F293" s="51" t="s">
        <v>34</v>
      </c>
      <c r="G293" s="52">
        <f>_xlfn.XLOOKUP(S293,'[1]LTIP Estimated Cost'!B:B,'[1]LTIP Estimated Cost'!AG:AG)/1000000</f>
        <v>0</v>
      </c>
      <c r="H293" s="64">
        <f>1048.46/1000000</f>
        <v>1.04846E-3</v>
      </c>
      <c r="I293" s="45">
        <v>45869</v>
      </c>
      <c r="J293" s="47" t="s">
        <v>8</v>
      </c>
      <c r="K293" s="55">
        <v>45108</v>
      </c>
      <c r="L293" s="46">
        <v>46568</v>
      </c>
      <c r="M293" s="46" t="s">
        <v>35</v>
      </c>
      <c r="N293" s="54">
        <v>0</v>
      </c>
    </row>
    <row r="294" spans="2:14" x14ac:dyDescent="0.2">
      <c r="B294" s="48" t="s">
        <v>751</v>
      </c>
      <c r="C294" s="48" t="s">
        <v>752</v>
      </c>
      <c r="D294" s="48" t="s">
        <v>10</v>
      </c>
      <c r="E294" s="48" t="s">
        <v>493</v>
      </c>
      <c r="F294" s="51" t="s">
        <v>34</v>
      </c>
      <c r="G294" s="52">
        <f>_xlfn.XLOOKUP(S294,'[1]LTIP Estimated Cost'!B:B,'[1]LTIP Estimated Cost'!AG:AG)/1000000</f>
        <v>0</v>
      </c>
      <c r="H294" s="64">
        <f>105.12/1000000</f>
        <v>1.0512000000000001E-4</v>
      </c>
      <c r="I294" s="45">
        <v>45869</v>
      </c>
      <c r="J294" s="47" t="s">
        <v>8</v>
      </c>
      <c r="K294" s="55">
        <v>45108</v>
      </c>
      <c r="L294" s="46">
        <v>46568</v>
      </c>
      <c r="M294" s="46" t="s">
        <v>35</v>
      </c>
      <c r="N294" s="54">
        <v>0</v>
      </c>
    </row>
    <row r="295" spans="2:14" x14ac:dyDescent="0.2">
      <c r="B295" s="48" t="s">
        <v>753</v>
      </c>
      <c r="C295" s="48" t="s">
        <v>754</v>
      </c>
      <c r="D295" s="48" t="s">
        <v>10</v>
      </c>
      <c r="E295" s="48" t="s">
        <v>493</v>
      </c>
      <c r="F295" s="51" t="s">
        <v>34</v>
      </c>
      <c r="G295" s="52">
        <f>_xlfn.XLOOKUP(S295,'[1]LTIP Estimated Cost'!B:B,'[1]LTIP Estimated Cost'!AG:AG)/1000000</f>
        <v>0</v>
      </c>
      <c r="H295" s="64">
        <f>157.78/1000000</f>
        <v>1.5778E-4</v>
      </c>
      <c r="I295" s="45">
        <v>45869</v>
      </c>
      <c r="J295" s="47" t="s">
        <v>8</v>
      </c>
      <c r="K295" s="55">
        <v>45108</v>
      </c>
      <c r="L295" s="46">
        <v>46568</v>
      </c>
      <c r="M295" s="46" t="s">
        <v>35</v>
      </c>
      <c r="N295" s="54">
        <v>0</v>
      </c>
    </row>
    <row r="296" spans="2:14" x14ac:dyDescent="0.2">
      <c r="B296" s="48" t="s">
        <v>497</v>
      </c>
      <c r="C296" s="48" t="s">
        <v>755</v>
      </c>
      <c r="D296" s="48" t="s">
        <v>10</v>
      </c>
      <c r="E296" s="48" t="s">
        <v>493</v>
      </c>
      <c r="F296" s="51" t="s">
        <v>34</v>
      </c>
      <c r="G296" s="52">
        <f>_xlfn.XLOOKUP(S296,'[1]LTIP Estimated Cost'!B:B,'[1]LTIP Estimated Cost'!AG:AG)/1000000</f>
        <v>0</v>
      </c>
      <c r="H296" s="64">
        <f>1019.61/1000000</f>
        <v>1.01961E-3</v>
      </c>
      <c r="I296" s="45">
        <v>45869</v>
      </c>
      <c r="J296" s="47" t="s">
        <v>8</v>
      </c>
      <c r="K296" s="55">
        <v>45108</v>
      </c>
      <c r="L296" s="46">
        <v>46568</v>
      </c>
      <c r="M296" s="46" t="s">
        <v>35</v>
      </c>
      <c r="N296" s="54">
        <v>0</v>
      </c>
    </row>
    <row r="297" spans="2:14" x14ac:dyDescent="0.2">
      <c r="B297" s="48" t="s">
        <v>498</v>
      </c>
      <c r="C297" s="48" t="s">
        <v>756</v>
      </c>
      <c r="D297" s="48" t="s">
        <v>10</v>
      </c>
      <c r="E297" s="48" t="s">
        <v>493</v>
      </c>
      <c r="F297" s="51" t="s">
        <v>34</v>
      </c>
      <c r="G297" s="52">
        <f>_xlfn.XLOOKUP(S297,'[1]LTIP Estimated Cost'!B:B,'[1]LTIP Estimated Cost'!AG:AG)/1000000</f>
        <v>0</v>
      </c>
      <c r="H297" s="64">
        <f>497340.725388601/1000000</f>
        <v>0.49734072538860102</v>
      </c>
      <c r="I297" s="45">
        <v>45869</v>
      </c>
      <c r="J297" s="47" t="s">
        <v>13</v>
      </c>
      <c r="K297" s="55">
        <v>45778</v>
      </c>
      <c r="L297" s="46">
        <v>46112</v>
      </c>
      <c r="M297" s="46" t="s">
        <v>35</v>
      </c>
      <c r="N297" s="54">
        <v>0.8</v>
      </c>
    </row>
    <row r="298" spans="2:14" x14ac:dyDescent="0.2">
      <c r="B298" s="56" t="s">
        <v>499</v>
      </c>
      <c r="C298" s="56" t="s">
        <v>500</v>
      </c>
      <c r="D298" s="44" t="s">
        <v>10</v>
      </c>
      <c r="E298" s="56" t="s">
        <v>493</v>
      </c>
      <c r="F298" s="57" t="s">
        <v>1</v>
      </c>
      <c r="G298" s="56" t="s">
        <v>603</v>
      </c>
      <c r="H298" s="65">
        <v>31.13</v>
      </c>
      <c r="I298" s="59">
        <v>44355</v>
      </c>
      <c r="J298" s="57" t="s">
        <v>8</v>
      </c>
      <c r="K298" s="59">
        <v>44183</v>
      </c>
      <c r="L298" s="56" t="s">
        <v>37</v>
      </c>
      <c r="M298" s="56" t="s">
        <v>37</v>
      </c>
      <c r="N298" s="60">
        <v>0</v>
      </c>
    </row>
    <row r="299" spans="2:14" x14ac:dyDescent="0.2">
      <c r="B299" s="56" t="s">
        <v>501</v>
      </c>
      <c r="C299" s="56" t="s">
        <v>502</v>
      </c>
      <c r="D299" s="44" t="s">
        <v>10</v>
      </c>
      <c r="E299" s="56" t="s">
        <v>493</v>
      </c>
      <c r="F299" s="57" t="s">
        <v>1</v>
      </c>
      <c r="G299" s="58">
        <v>0.15</v>
      </c>
      <c r="H299" s="66" t="s">
        <v>140</v>
      </c>
      <c r="I299" s="59">
        <v>44428</v>
      </c>
      <c r="J299" s="57" t="s">
        <v>13</v>
      </c>
      <c r="K299" s="59">
        <v>44449</v>
      </c>
      <c r="L299" s="49">
        <v>46112</v>
      </c>
      <c r="M299" s="56" t="s">
        <v>100</v>
      </c>
      <c r="N299" s="60">
        <v>0.88</v>
      </c>
    </row>
    <row r="300" spans="2:14" x14ac:dyDescent="0.2">
      <c r="B300" s="56" t="s">
        <v>503</v>
      </c>
      <c r="C300" s="56" t="s">
        <v>504</v>
      </c>
      <c r="D300" s="44" t="s">
        <v>10</v>
      </c>
      <c r="E300" s="56" t="s">
        <v>493</v>
      </c>
      <c r="F300" s="57" t="s">
        <v>1</v>
      </c>
      <c r="G300" s="58">
        <v>2.2999999999999998</v>
      </c>
      <c r="H300" s="66" t="s">
        <v>505</v>
      </c>
      <c r="I300" s="59">
        <v>44428</v>
      </c>
      <c r="J300" s="57" t="s">
        <v>11</v>
      </c>
      <c r="K300" s="59">
        <v>45632</v>
      </c>
      <c r="L300" s="49">
        <v>46272</v>
      </c>
      <c r="M300" s="56" t="s">
        <v>40</v>
      </c>
      <c r="N300" s="60">
        <v>0</v>
      </c>
    </row>
    <row r="301" spans="2:14" x14ac:dyDescent="0.2">
      <c r="B301" s="56" t="s">
        <v>506</v>
      </c>
      <c r="C301" s="56" t="s">
        <v>507</v>
      </c>
      <c r="D301" s="44" t="s">
        <v>10</v>
      </c>
      <c r="E301" s="56" t="s">
        <v>493</v>
      </c>
      <c r="F301" s="57" t="s">
        <v>1</v>
      </c>
      <c r="G301" s="58">
        <v>6.7</v>
      </c>
      <c r="H301" s="66" t="s">
        <v>508</v>
      </c>
      <c r="I301" s="59">
        <v>44461</v>
      </c>
      <c r="J301" s="57" t="s">
        <v>11</v>
      </c>
      <c r="K301" s="59">
        <v>45637</v>
      </c>
      <c r="L301" s="49">
        <v>46384</v>
      </c>
      <c r="M301" s="56" t="s">
        <v>40</v>
      </c>
      <c r="N301" s="60">
        <v>0</v>
      </c>
    </row>
    <row r="302" spans="2:14" x14ac:dyDescent="0.2">
      <c r="B302" s="56" t="s">
        <v>757</v>
      </c>
      <c r="C302" s="56" t="s">
        <v>758</v>
      </c>
      <c r="D302" s="44" t="s">
        <v>10</v>
      </c>
      <c r="E302" s="56" t="s">
        <v>493</v>
      </c>
      <c r="F302" s="57" t="s">
        <v>1</v>
      </c>
      <c r="G302" s="56" t="s">
        <v>603</v>
      </c>
      <c r="H302" s="66" t="s">
        <v>759</v>
      </c>
      <c r="I302" s="59">
        <v>44461</v>
      </c>
      <c r="J302" s="57" t="s">
        <v>8</v>
      </c>
      <c r="K302" s="59">
        <v>45665</v>
      </c>
      <c r="L302" s="56" t="s">
        <v>37</v>
      </c>
      <c r="M302" s="56" t="s">
        <v>37</v>
      </c>
      <c r="N302" s="60">
        <v>0</v>
      </c>
    </row>
    <row r="303" spans="2:14" x14ac:dyDescent="0.2">
      <c r="B303" s="56" t="s">
        <v>760</v>
      </c>
      <c r="C303" s="56" t="s">
        <v>761</v>
      </c>
      <c r="D303" s="44" t="s">
        <v>10</v>
      </c>
      <c r="E303" s="56" t="s">
        <v>493</v>
      </c>
      <c r="F303" s="57" t="s">
        <v>1</v>
      </c>
      <c r="G303" s="58">
        <v>2.2000000000000002</v>
      </c>
      <c r="H303" s="66" t="s">
        <v>762</v>
      </c>
      <c r="I303" s="59">
        <v>44461</v>
      </c>
      <c r="J303" s="57" t="s">
        <v>11</v>
      </c>
      <c r="K303" s="59">
        <v>45665</v>
      </c>
      <c r="L303" s="49">
        <v>46241</v>
      </c>
      <c r="M303" s="56" t="s">
        <v>40</v>
      </c>
      <c r="N303" s="60">
        <v>0</v>
      </c>
    </row>
    <row r="304" spans="2:14" x14ac:dyDescent="0.2">
      <c r="B304" s="56" t="s">
        <v>763</v>
      </c>
      <c r="C304" s="56" t="s">
        <v>764</v>
      </c>
      <c r="D304" s="44" t="s">
        <v>10</v>
      </c>
      <c r="E304" s="56" t="s">
        <v>493</v>
      </c>
      <c r="F304" s="57" t="s">
        <v>1</v>
      </c>
      <c r="G304" s="58">
        <v>10.199999999999999</v>
      </c>
      <c r="H304" s="66" t="s">
        <v>765</v>
      </c>
      <c r="I304" s="59">
        <v>44461</v>
      </c>
      <c r="J304" s="57" t="s">
        <v>11</v>
      </c>
      <c r="K304" s="59">
        <v>45708</v>
      </c>
      <c r="L304" s="49">
        <v>46359</v>
      </c>
      <c r="M304" s="56" t="s">
        <v>40</v>
      </c>
      <c r="N304" s="60">
        <v>0</v>
      </c>
    </row>
    <row r="305" spans="2:14" x14ac:dyDescent="0.2">
      <c r="B305" s="56" t="s">
        <v>766</v>
      </c>
      <c r="C305" s="56" t="s">
        <v>767</v>
      </c>
      <c r="D305" s="44" t="s">
        <v>10</v>
      </c>
      <c r="E305" s="56" t="s">
        <v>493</v>
      </c>
      <c r="F305" s="57" t="s">
        <v>1</v>
      </c>
      <c r="G305" s="58">
        <v>2</v>
      </c>
      <c r="H305" s="66" t="s">
        <v>768</v>
      </c>
      <c r="I305" s="59">
        <v>44461</v>
      </c>
      <c r="J305" s="57" t="s">
        <v>11</v>
      </c>
      <c r="K305" s="59">
        <v>45742</v>
      </c>
      <c r="L305" s="49">
        <v>46386</v>
      </c>
      <c r="M305" s="56" t="s">
        <v>40</v>
      </c>
      <c r="N305" s="60">
        <v>0</v>
      </c>
    </row>
    <row r="306" spans="2:14" x14ac:dyDescent="0.2">
      <c r="B306" s="48" t="s">
        <v>509</v>
      </c>
      <c r="C306" s="48" t="s">
        <v>510</v>
      </c>
      <c r="D306" s="48" t="s">
        <v>650</v>
      </c>
      <c r="E306" s="48" t="s">
        <v>511</v>
      </c>
      <c r="F306" s="51" t="s">
        <v>34</v>
      </c>
      <c r="G306" s="52">
        <f>_xlfn.XLOOKUP(S306,'[1]LTIP Estimated Cost'!B:B,'[1]LTIP Estimated Cost'!AG:AG)/1000000</f>
        <v>0</v>
      </c>
      <c r="H306" s="64">
        <f>5459353.17285715/1000000</f>
        <v>5.45935317285715</v>
      </c>
      <c r="I306" s="45">
        <v>45869</v>
      </c>
      <c r="J306" s="47" t="s">
        <v>13</v>
      </c>
      <c r="K306" s="55">
        <v>44440</v>
      </c>
      <c r="L306" s="46">
        <v>46081</v>
      </c>
      <c r="M306" s="46" t="s">
        <v>35</v>
      </c>
      <c r="N306" s="54">
        <v>0.25</v>
      </c>
    </row>
    <row r="307" spans="2:14" x14ac:dyDescent="0.2">
      <c r="B307" s="48" t="s">
        <v>512</v>
      </c>
      <c r="C307" s="48" t="s">
        <v>769</v>
      </c>
      <c r="D307" s="48" t="s">
        <v>125</v>
      </c>
      <c r="E307" s="48" t="s">
        <v>511</v>
      </c>
      <c r="F307" s="51" t="s">
        <v>34</v>
      </c>
      <c r="G307" s="52">
        <f>_xlfn.XLOOKUP(S307,'[1]LTIP Estimated Cost'!B:B,'[1]LTIP Estimated Cost'!AG:AG)/1000000</f>
        <v>0</v>
      </c>
      <c r="H307" s="64">
        <f>967416.67/1000000</f>
        <v>0.96741667000000009</v>
      </c>
      <c r="I307" s="45">
        <v>45869</v>
      </c>
      <c r="J307" s="47" t="s">
        <v>13</v>
      </c>
      <c r="K307" s="55">
        <v>44470</v>
      </c>
      <c r="L307" s="46">
        <v>46053</v>
      </c>
      <c r="M307" s="46" t="s">
        <v>35</v>
      </c>
      <c r="N307" s="54">
        <v>0.35</v>
      </c>
    </row>
    <row r="308" spans="2:14" x14ac:dyDescent="0.2">
      <c r="B308" s="48" t="s">
        <v>514</v>
      </c>
      <c r="C308" s="48" t="s">
        <v>513</v>
      </c>
      <c r="D308" s="48" t="s">
        <v>650</v>
      </c>
      <c r="E308" s="48" t="s">
        <v>511</v>
      </c>
      <c r="F308" s="51" t="s">
        <v>34</v>
      </c>
      <c r="G308" s="52">
        <f>_xlfn.XLOOKUP(S308,'[1]LTIP Estimated Cost'!B:B,'[1]LTIP Estimated Cost'!AG:AG)/1000000</f>
        <v>0</v>
      </c>
      <c r="H308" s="64">
        <f>4325024.72/1000000</f>
        <v>4.32502472</v>
      </c>
      <c r="I308" s="45">
        <v>45869</v>
      </c>
      <c r="J308" s="47" t="s">
        <v>15</v>
      </c>
      <c r="K308" s="55">
        <v>44743</v>
      </c>
      <c r="L308" s="46">
        <v>45925</v>
      </c>
      <c r="M308" s="46" t="s">
        <v>35</v>
      </c>
      <c r="N308" s="54">
        <v>1</v>
      </c>
    </row>
    <row r="309" spans="2:14" x14ac:dyDescent="0.2">
      <c r="B309" s="48" t="s">
        <v>515</v>
      </c>
      <c r="C309" s="48" t="s">
        <v>770</v>
      </c>
      <c r="D309" s="48" t="s">
        <v>125</v>
      </c>
      <c r="E309" s="48" t="s">
        <v>511</v>
      </c>
      <c r="F309" s="51" t="s">
        <v>34</v>
      </c>
      <c r="G309" s="52">
        <f>_xlfn.XLOOKUP(S309,'[1]LTIP Estimated Cost'!B:B,'[1]LTIP Estimated Cost'!AG:AG)/1000000</f>
        <v>0</v>
      </c>
      <c r="H309" s="64">
        <f>394.24/1000000</f>
        <v>3.9424000000000002E-4</v>
      </c>
      <c r="I309" s="45">
        <v>45869</v>
      </c>
      <c r="J309" s="47" t="s">
        <v>3</v>
      </c>
      <c r="K309" s="55" t="s">
        <v>35</v>
      </c>
      <c r="L309" s="46" t="s">
        <v>719</v>
      </c>
      <c r="M309" s="46" t="s">
        <v>35</v>
      </c>
      <c r="N309" s="54">
        <v>0</v>
      </c>
    </row>
    <row r="310" spans="2:14" x14ac:dyDescent="0.2">
      <c r="B310" s="48" t="s">
        <v>516</v>
      </c>
      <c r="C310" s="48" t="s">
        <v>771</v>
      </c>
      <c r="D310" s="48" t="s">
        <v>125</v>
      </c>
      <c r="E310" s="48" t="s">
        <v>511</v>
      </c>
      <c r="F310" s="51" t="s">
        <v>34</v>
      </c>
      <c r="G310" s="52">
        <f>_xlfn.XLOOKUP(S310,'[1]LTIP Estimated Cost'!B:B,'[1]LTIP Estimated Cost'!AG:AG)/1000000</f>
        <v>0</v>
      </c>
      <c r="H310" s="64">
        <f>366.53/1000000</f>
        <v>3.6652999999999995E-4</v>
      </c>
      <c r="I310" s="45">
        <v>45869</v>
      </c>
      <c r="J310" s="47" t="s">
        <v>3</v>
      </c>
      <c r="K310" s="55" t="s">
        <v>35</v>
      </c>
      <c r="L310" s="46" t="s">
        <v>719</v>
      </c>
      <c r="M310" s="46" t="s">
        <v>35</v>
      </c>
      <c r="N310" s="54">
        <v>0</v>
      </c>
    </row>
    <row r="311" spans="2:14" x14ac:dyDescent="0.2">
      <c r="B311" s="48" t="s">
        <v>517</v>
      </c>
      <c r="C311" s="48" t="s">
        <v>772</v>
      </c>
      <c r="D311" s="48" t="s">
        <v>125</v>
      </c>
      <c r="E311" s="48" t="s">
        <v>511</v>
      </c>
      <c r="F311" s="51" t="s">
        <v>34</v>
      </c>
      <c r="G311" s="52">
        <f>_xlfn.XLOOKUP(S311,'[1]LTIP Estimated Cost'!B:B,'[1]LTIP Estimated Cost'!AG:AG)/1000000</f>
        <v>0</v>
      </c>
      <c r="H311" s="64">
        <f>295.68/1000000</f>
        <v>2.9567999999999999E-4</v>
      </c>
      <c r="I311" s="45">
        <v>45869</v>
      </c>
      <c r="J311" s="47" t="s">
        <v>3</v>
      </c>
      <c r="K311" s="55" t="s">
        <v>35</v>
      </c>
      <c r="L311" s="46" t="s">
        <v>719</v>
      </c>
      <c r="M311" s="46" t="s">
        <v>35</v>
      </c>
      <c r="N311" s="54">
        <v>0</v>
      </c>
    </row>
    <row r="312" spans="2:14" x14ac:dyDescent="0.2">
      <c r="B312" s="48" t="s">
        <v>518</v>
      </c>
      <c r="C312" s="48" t="s">
        <v>773</v>
      </c>
      <c r="D312" s="48" t="s">
        <v>125</v>
      </c>
      <c r="E312" s="48" t="s">
        <v>511</v>
      </c>
      <c r="F312" s="51" t="s">
        <v>34</v>
      </c>
      <c r="G312" s="52">
        <f>_xlfn.XLOOKUP(S312,'[1]LTIP Estimated Cost'!B:B,'[1]LTIP Estimated Cost'!AG:AG)/1000000</f>
        <v>0</v>
      </c>
      <c r="H312" s="64">
        <f>147.84/1000000</f>
        <v>1.4783999999999999E-4</v>
      </c>
      <c r="I312" s="45">
        <v>45869</v>
      </c>
      <c r="J312" s="47" t="s">
        <v>3</v>
      </c>
      <c r="K312" s="55" t="s">
        <v>35</v>
      </c>
      <c r="L312" s="46" t="s">
        <v>719</v>
      </c>
      <c r="M312" s="46" t="s">
        <v>35</v>
      </c>
      <c r="N312" s="54">
        <v>0</v>
      </c>
    </row>
    <row r="313" spans="2:14" x14ac:dyDescent="0.2">
      <c r="B313" s="48" t="s">
        <v>519</v>
      </c>
      <c r="C313" s="48" t="s">
        <v>774</v>
      </c>
      <c r="D313" s="48" t="s">
        <v>125</v>
      </c>
      <c r="E313" s="48" t="s">
        <v>511</v>
      </c>
      <c r="F313" s="51" t="s">
        <v>34</v>
      </c>
      <c r="G313" s="52">
        <f>_xlfn.XLOOKUP(S313,'[1]LTIP Estimated Cost'!B:B,'[1]LTIP Estimated Cost'!AG:AG)/1000000</f>
        <v>0</v>
      </c>
      <c r="H313" s="64">
        <f>147.84/1000000</f>
        <v>1.4783999999999999E-4</v>
      </c>
      <c r="I313" s="45">
        <v>45869</v>
      </c>
      <c r="J313" s="47" t="s">
        <v>3</v>
      </c>
      <c r="K313" s="55" t="s">
        <v>35</v>
      </c>
      <c r="L313" s="46" t="s">
        <v>719</v>
      </c>
      <c r="M313" s="46" t="s">
        <v>35</v>
      </c>
      <c r="N313" s="54">
        <v>0</v>
      </c>
    </row>
    <row r="314" spans="2:14" x14ac:dyDescent="0.2">
      <c r="B314" s="48" t="s">
        <v>521</v>
      </c>
      <c r="C314" s="48" t="s">
        <v>775</v>
      </c>
      <c r="D314" s="48" t="s">
        <v>125</v>
      </c>
      <c r="E314" s="48" t="s">
        <v>511</v>
      </c>
      <c r="F314" s="51" t="s">
        <v>34</v>
      </c>
      <c r="G314" s="52">
        <f>_xlfn.XLOOKUP(S314,'[1]LTIP Estimated Cost'!B:B,'[1]LTIP Estimated Cost'!AG:AG)/1000000</f>
        <v>0</v>
      </c>
      <c r="H314" s="64">
        <f>98.5600000000002/1000000</f>
        <v>9.8560000000000195E-5</v>
      </c>
      <c r="I314" s="45">
        <v>45869</v>
      </c>
      <c r="J314" s="47" t="s">
        <v>3</v>
      </c>
      <c r="K314" s="55" t="s">
        <v>35</v>
      </c>
      <c r="L314" s="46" t="s">
        <v>719</v>
      </c>
      <c r="M314" s="46" t="s">
        <v>35</v>
      </c>
      <c r="N314" s="54">
        <v>0</v>
      </c>
    </row>
    <row r="315" spans="2:14" x14ac:dyDescent="0.2">
      <c r="B315" s="48" t="s">
        <v>523</v>
      </c>
      <c r="C315" s="48" t="s">
        <v>776</v>
      </c>
      <c r="D315" s="48" t="s">
        <v>125</v>
      </c>
      <c r="E315" s="48" t="s">
        <v>511</v>
      </c>
      <c r="F315" s="51" t="s">
        <v>34</v>
      </c>
      <c r="G315" s="52">
        <f>_xlfn.XLOOKUP(S315,'[1]LTIP Estimated Cost'!B:B,'[1]LTIP Estimated Cost'!AG:AG)/1000000</f>
        <v>0</v>
      </c>
      <c r="H315" s="64">
        <f>49.28/1000000</f>
        <v>4.9280000000000003E-5</v>
      </c>
      <c r="I315" s="45">
        <v>45869</v>
      </c>
      <c r="J315" s="47" t="s">
        <v>3</v>
      </c>
      <c r="K315" s="55" t="s">
        <v>35</v>
      </c>
      <c r="L315" s="46" t="s">
        <v>719</v>
      </c>
      <c r="M315" s="46" t="s">
        <v>35</v>
      </c>
      <c r="N315" s="54">
        <v>0</v>
      </c>
    </row>
    <row r="316" spans="2:14" x14ac:dyDescent="0.2">
      <c r="B316" s="48" t="s">
        <v>777</v>
      </c>
      <c r="C316" s="48" t="s">
        <v>520</v>
      </c>
      <c r="D316" s="48" t="s">
        <v>125</v>
      </c>
      <c r="E316" s="48" t="s">
        <v>511</v>
      </c>
      <c r="F316" s="51" t="s">
        <v>34</v>
      </c>
      <c r="G316" s="52">
        <f>_xlfn.XLOOKUP(S316,'[1]LTIP Estimated Cost'!B:B,'[1]LTIP Estimated Cost'!AG:AG)/1000000</f>
        <v>0</v>
      </c>
      <c r="H316" s="64">
        <f>25734.14/1000000</f>
        <v>2.5734139999999999E-2</v>
      </c>
      <c r="I316" s="45">
        <v>45869</v>
      </c>
      <c r="J316" s="47" t="s">
        <v>13</v>
      </c>
      <c r="K316" s="55">
        <v>45108</v>
      </c>
      <c r="L316" s="46">
        <v>46203</v>
      </c>
      <c r="M316" s="46" t="s">
        <v>35</v>
      </c>
      <c r="N316" s="54">
        <v>0.6</v>
      </c>
    </row>
    <row r="317" spans="2:14" x14ac:dyDescent="0.2">
      <c r="B317" s="48" t="s">
        <v>778</v>
      </c>
      <c r="C317" s="48" t="s">
        <v>522</v>
      </c>
      <c r="D317" s="48" t="s">
        <v>125</v>
      </c>
      <c r="E317" s="48" t="s">
        <v>511</v>
      </c>
      <c r="F317" s="51" t="s">
        <v>34</v>
      </c>
      <c r="G317" s="52">
        <f>_xlfn.XLOOKUP(S317,'[1]LTIP Estimated Cost'!B:B,'[1]LTIP Estimated Cost'!AG:AG)/1000000</f>
        <v>0</v>
      </c>
      <c r="H317" s="64">
        <f>75930.66/1000000</f>
        <v>7.5930659999999997E-2</v>
      </c>
      <c r="I317" s="45">
        <v>45869</v>
      </c>
      <c r="J317" s="47" t="s">
        <v>13</v>
      </c>
      <c r="K317" s="55">
        <v>45108</v>
      </c>
      <c r="L317" s="46">
        <v>46203</v>
      </c>
      <c r="M317" s="46" t="s">
        <v>35</v>
      </c>
      <c r="N317" s="54">
        <v>0.4</v>
      </c>
    </row>
    <row r="318" spans="2:14" x14ac:dyDescent="0.2">
      <c r="B318" s="48" t="s">
        <v>779</v>
      </c>
      <c r="C318" s="48" t="s">
        <v>524</v>
      </c>
      <c r="D318" s="48" t="s">
        <v>125</v>
      </c>
      <c r="E318" s="48" t="s">
        <v>511</v>
      </c>
      <c r="F318" s="51" t="s">
        <v>34</v>
      </c>
      <c r="G318" s="52">
        <f>_xlfn.XLOOKUP(S318,'[1]LTIP Estimated Cost'!B:B,'[1]LTIP Estimated Cost'!AG:AG)/1000000</f>
        <v>0</v>
      </c>
      <c r="H318" s="64">
        <f>191004.99/1000000</f>
        <v>0.19100498999999999</v>
      </c>
      <c r="I318" s="45">
        <v>45869</v>
      </c>
      <c r="J318" s="47" t="s">
        <v>13</v>
      </c>
      <c r="K318" s="55">
        <v>45108</v>
      </c>
      <c r="L318" s="46">
        <v>46203</v>
      </c>
      <c r="M318" s="46" t="s">
        <v>35</v>
      </c>
      <c r="N318" s="54">
        <v>0.8</v>
      </c>
    </row>
    <row r="319" spans="2:14" x14ac:dyDescent="0.2">
      <c r="B319" s="48" t="s">
        <v>780</v>
      </c>
      <c r="C319" s="48" t="s">
        <v>781</v>
      </c>
      <c r="D319" s="48" t="s">
        <v>125</v>
      </c>
      <c r="E319" s="48" t="s">
        <v>511</v>
      </c>
      <c r="F319" s="51" t="s">
        <v>34</v>
      </c>
      <c r="G319" s="52">
        <f>_xlfn.XLOOKUP(S319,'[1]LTIP Estimated Cost'!B:B,'[1]LTIP Estimated Cost'!AG:AG)/1000000</f>
        <v>0</v>
      </c>
      <c r="H319" s="64">
        <f>6687.51/1000000</f>
        <v>6.6875099999999998E-3</v>
      </c>
      <c r="I319" s="45">
        <v>45869</v>
      </c>
      <c r="J319" s="47" t="s">
        <v>13</v>
      </c>
      <c r="K319" s="55">
        <v>45108</v>
      </c>
      <c r="L319" s="46">
        <v>45985</v>
      </c>
      <c r="M319" s="46" t="s">
        <v>35</v>
      </c>
      <c r="N319" s="54">
        <v>0.8</v>
      </c>
    </row>
    <row r="320" spans="2:14" x14ac:dyDescent="0.2">
      <c r="B320" s="48" t="s">
        <v>782</v>
      </c>
      <c r="C320" s="48" t="s">
        <v>783</v>
      </c>
      <c r="D320" s="48" t="s">
        <v>125</v>
      </c>
      <c r="E320" s="48" t="s">
        <v>511</v>
      </c>
      <c r="F320" s="51" t="s">
        <v>34</v>
      </c>
      <c r="G320" s="52">
        <f>_xlfn.XLOOKUP(S320,'[1]LTIP Estimated Cost'!B:B,'[1]LTIP Estimated Cost'!AG:AG)/1000000</f>
        <v>0</v>
      </c>
      <c r="H320" s="64">
        <f>127808.88/1000000</f>
        <v>0.12780888000000001</v>
      </c>
      <c r="I320" s="45">
        <v>45869</v>
      </c>
      <c r="J320" s="47" t="s">
        <v>11</v>
      </c>
      <c r="K320" s="55">
        <v>45474</v>
      </c>
      <c r="L320" s="46">
        <v>46356</v>
      </c>
      <c r="M320" s="46" t="s">
        <v>35</v>
      </c>
      <c r="N320" s="54">
        <v>0</v>
      </c>
    </row>
    <row r="321" spans="2:14" x14ac:dyDescent="0.2">
      <c r="B321" s="48" t="s">
        <v>784</v>
      </c>
      <c r="C321" s="48" t="s">
        <v>785</v>
      </c>
      <c r="D321" s="48" t="s">
        <v>125</v>
      </c>
      <c r="E321" s="48" t="s">
        <v>511</v>
      </c>
      <c r="F321" s="51" t="s">
        <v>34</v>
      </c>
      <c r="G321" s="52">
        <f>_xlfn.XLOOKUP(S321,'[1]LTIP Estimated Cost'!B:B,'[1]LTIP Estimated Cost'!AG:AG)/1000000</f>
        <v>0</v>
      </c>
      <c r="H321" s="64">
        <f>234603.16/1000000</f>
        <v>0.23460316000000001</v>
      </c>
      <c r="I321" s="45">
        <v>45869</v>
      </c>
      <c r="J321" s="47" t="s">
        <v>11</v>
      </c>
      <c r="K321" s="55">
        <v>45474</v>
      </c>
      <c r="L321" s="46">
        <v>46203</v>
      </c>
      <c r="M321" s="46" t="s">
        <v>35</v>
      </c>
      <c r="N321" s="54">
        <v>0</v>
      </c>
    </row>
    <row r="322" spans="2:14" x14ac:dyDescent="0.2">
      <c r="B322" s="48" t="s">
        <v>786</v>
      </c>
      <c r="C322" s="48" t="s">
        <v>787</v>
      </c>
      <c r="D322" s="48" t="s">
        <v>125</v>
      </c>
      <c r="E322" s="48" t="s">
        <v>511</v>
      </c>
      <c r="F322" s="51" t="s">
        <v>34</v>
      </c>
      <c r="G322" s="52">
        <f>_xlfn.XLOOKUP(S322,'[1]LTIP Estimated Cost'!B:B,'[1]LTIP Estimated Cost'!AG:AG)/1000000</f>
        <v>0</v>
      </c>
      <c r="H322" s="64">
        <f t="shared" ref="H322" si="0">22000/1000000</f>
        <v>2.1999999999999999E-2</v>
      </c>
      <c r="I322" s="45">
        <v>45869</v>
      </c>
      <c r="J322" s="47" t="s">
        <v>11</v>
      </c>
      <c r="K322" s="55">
        <v>45474</v>
      </c>
      <c r="L322" s="46">
        <v>45838</v>
      </c>
      <c r="M322" s="46" t="s">
        <v>35</v>
      </c>
      <c r="N322" s="54">
        <v>0</v>
      </c>
    </row>
    <row r="323" spans="2:14" x14ac:dyDescent="0.2">
      <c r="B323" s="48" t="s">
        <v>788</v>
      </c>
      <c r="C323" s="48" t="s">
        <v>789</v>
      </c>
      <c r="D323" s="48" t="s">
        <v>125</v>
      </c>
      <c r="E323" s="48" t="s">
        <v>511</v>
      </c>
      <c r="F323" s="51" t="s">
        <v>34</v>
      </c>
      <c r="G323" s="52">
        <f>_xlfn.XLOOKUP(S323,'[1]LTIP Estimated Cost'!B:B,'[1]LTIP Estimated Cost'!AG:AG)/1000000</f>
        <v>0</v>
      </c>
      <c r="H323" s="64">
        <f>5143000/1000000</f>
        <v>5.1429999999999998</v>
      </c>
      <c r="I323" s="45">
        <v>45869</v>
      </c>
      <c r="J323" s="47" t="s">
        <v>13</v>
      </c>
      <c r="K323" s="55">
        <v>45474</v>
      </c>
      <c r="L323" s="46">
        <v>45991</v>
      </c>
      <c r="M323" s="46" t="s">
        <v>35</v>
      </c>
      <c r="N323" s="54">
        <v>0.8</v>
      </c>
    </row>
    <row r="324" spans="2:14" x14ac:dyDescent="0.2">
      <c r="B324" s="48" t="s">
        <v>790</v>
      </c>
      <c r="C324" s="48" t="s">
        <v>791</v>
      </c>
      <c r="D324" s="48" t="s">
        <v>125</v>
      </c>
      <c r="E324" s="48" t="s">
        <v>511</v>
      </c>
      <c r="F324" s="51" t="s">
        <v>34</v>
      </c>
      <c r="G324" s="52">
        <f>_xlfn.XLOOKUP(S324,'[1]LTIP Estimated Cost'!B:B,'[1]LTIP Estimated Cost'!AG:AG)/1000000</f>
        <v>0</v>
      </c>
      <c r="H324" s="64">
        <f>500000/1000000</f>
        <v>0.5</v>
      </c>
      <c r="I324" s="45">
        <v>45869</v>
      </c>
      <c r="J324" s="47" t="s">
        <v>15</v>
      </c>
      <c r="K324" s="55">
        <v>45474</v>
      </c>
      <c r="L324" s="46">
        <v>45976</v>
      </c>
      <c r="M324" s="46" t="s">
        <v>35</v>
      </c>
      <c r="N324" s="54">
        <v>1</v>
      </c>
    </row>
    <row r="325" spans="2:14" x14ac:dyDescent="0.2">
      <c r="B325" s="48" t="s">
        <v>792</v>
      </c>
      <c r="C325" s="48" t="s">
        <v>793</v>
      </c>
      <c r="D325" s="48" t="s">
        <v>125</v>
      </c>
      <c r="E325" s="48" t="s">
        <v>511</v>
      </c>
      <c r="F325" s="51" t="s">
        <v>34</v>
      </c>
      <c r="G325" s="52">
        <f>_xlfn.XLOOKUP(S325,'[1]LTIP Estimated Cost'!B:B,'[1]LTIP Estimated Cost'!AG:AG)/1000000</f>
        <v>0</v>
      </c>
      <c r="H325" s="64">
        <f>35000/1000000</f>
        <v>3.5000000000000003E-2</v>
      </c>
      <c r="I325" s="45">
        <v>45869</v>
      </c>
      <c r="J325" s="47" t="s">
        <v>11</v>
      </c>
      <c r="K325" s="55">
        <v>45474</v>
      </c>
      <c r="L325" s="46">
        <v>46356</v>
      </c>
      <c r="M325" s="46" t="s">
        <v>35</v>
      </c>
      <c r="N325" s="54">
        <v>0</v>
      </c>
    </row>
    <row r="326" spans="2:14" x14ac:dyDescent="0.2">
      <c r="B326" s="48" t="s">
        <v>794</v>
      </c>
      <c r="C326" s="48" t="s">
        <v>795</v>
      </c>
      <c r="D326" s="48" t="s">
        <v>125</v>
      </c>
      <c r="E326" s="48" t="s">
        <v>511</v>
      </c>
      <c r="F326" s="51" t="s">
        <v>34</v>
      </c>
      <c r="G326" s="52">
        <f>_xlfn.XLOOKUP(S326,'[1]LTIP Estimated Cost'!B:B,'[1]LTIP Estimated Cost'!AG:AG)/1000000</f>
        <v>0</v>
      </c>
      <c r="H326" s="64">
        <f>50000/1000000</f>
        <v>0.05</v>
      </c>
      <c r="I326" s="45">
        <v>45869</v>
      </c>
      <c r="J326" s="47" t="s">
        <v>11</v>
      </c>
      <c r="K326" s="55">
        <v>45474</v>
      </c>
      <c r="L326" s="46">
        <v>45838</v>
      </c>
      <c r="M326" s="46" t="s">
        <v>35</v>
      </c>
      <c r="N326" s="54">
        <v>0</v>
      </c>
    </row>
    <row r="327" spans="2:14" x14ac:dyDescent="0.2">
      <c r="B327" s="48" t="s">
        <v>796</v>
      </c>
      <c r="C327" s="48" t="s">
        <v>797</v>
      </c>
      <c r="D327" s="48" t="s">
        <v>125</v>
      </c>
      <c r="E327" s="48" t="s">
        <v>511</v>
      </c>
      <c r="F327" s="51" t="s">
        <v>34</v>
      </c>
      <c r="G327" s="52">
        <f>_xlfn.XLOOKUP(S327,'[1]LTIP Estimated Cost'!B:B,'[1]LTIP Estimated Cost'!AG:AG)/1000000</f>
        <v>0</v>
      </c>
      <c r="H327" s="64">
        <f>75000/1000000</f>
        <v>7.4999999999999997E-2</v>
      </c>
      <c r="I327" s="45">
        <v>45869</v>
      </c>
      <c r="J327" s="47" t="s">
        <v>11</v>
      </c>
      <c r="K327" s="55">
        <v>45474</v>
      </c>
      <c r="L327" s="46">
        <v>45838</v>
      </c>
      <c r="M327" s="46" t="s">
        <v>35</v>
      </c>
      <c r="N327" s="54">
        <v>0</v>
      </c>
    </row>
    <row r="328" spans="2:14" x14ac:dyDescent="0.2">
      <c r="B328" s="48" t="s">
        <v>798</v>
      </c>
      <c r="C328" s="48" t="s">
        <v>799</v>
      </c>
      <c r="D328" s="48" t="s">
        <v>125</v>
      </c>
      <c r="E328" s="48" t="s">
        <v>511</v>
      </c>
      <c r="F328" s="51" t="s">
        <v>34</v>
      </c>
      <c r="G328" s="52">
        <f>_xlfn.XLOOKUP(S328,'[1]LTIP Estimated Cost'!B:B,'[1]LTIP Estimated Cost'!AG:AG)/1000000</f>
        <v>0</v>
      </c>
      <c r="H328" s="64">
        <f>1024300/1000000</f>
        <v>1.0243</v>
      </c>
      <c r="I328" s="45">
        <v>45869</v>
      </c>
      <c r="J328" s="47" t="s">
        <v>13</v>
      </c>
      <c r="K328" s="55">
        <v>45474</v>
      </c>
      <c r="L328" s="46">
        <v>46019</v>
      </c>
      <c r="M328" s="46" t="s">
        <v>35</v>
      </c>
      <c r="N328" s="54">
        <v>0.45</v>
      </c>
    </row>
    <row r="329" spans="2:14" x14ac:dyDescent="0.2">
      <c r="B329" s="48" t="s">
        <v>800</v>
      </c>
      <c r="C329" s="48" t="s">
        <v>801</v>
      </c>
      <c r="D329" s="44" t="s">
        <v>650</v>
      </c>
      <c r="E329" s="48" t="s">
        <v>511</v>
      </c>
      <c r="F329" s="51" t="s">
        <v>34</v>
      </c>
      <c r="G329" s="52">
        <f>_xlfn.XLOOKUP(S329,'[1]LTIP Estimated Cost'!B:B,'[1]LTIP Estimated Cost'!AG:AG)/1000000</f>
        <v>0</v>
      </c>
      <c r="H329" s="64">
        <f>2424318.96/1000000</f>
        <v>2.4243189599999999</v>
      </c>
      <c r="I329" s="45">
        <v>45869</v>
      </c>
      <c r="J329" s="47" t="s">
        <v>13</v>
      </c>
      <c r="K329" s="55">
        <v>45474</v>
      </c>
      <c r="L329" s="46">
        <v>46022</v>
      </c>
      <c r="M329" s="46" t="s">
        <v>35</v>
      </c>
      <c r="N329" s="54">
        <v>0.45</v>
      </c>
    </row>
    <row r="330" spans="2:14" x14ac:dyDescent="0.2">
      <c r="B330" s="48" t="s">
        <v>802</v>
      </c>
      <c r="C330" s="48" t="s">
        <v>803</v>
      </c>
      <c r="D330" s="48" t="s">
        <v>125</v>
      </c>
      <c r="E330" s="48" t="s">
        <v>511</v>
      </c>
      <c r="F330" s="51" t="s">
        <v>34</v>
      </c>
      <c r="G330" s="52">
        <f>_xlfn.XLOOKUP(S330,'[1]LTIP Estimated Cost'!B:B,'[1]LTIP Estimated Cost'!AG:AG)/1000000</f>
        <v>0</v>
      </c>
      <c r="H330" s="64">
        <f>1876665.73/1000000</f>
        <v>1.87666573</v>
      </c>
      <c r="I330" s="45">
        <v>45869</v>
      </c>
      <c r="J330" s="47" t="s">
        <v>13</v>
      </c>
      <c r="K330" s="55">
        <v>45474</v>
      </c>
      <c r="L330" s="46">
        <v>45991</v>
      </c>
      <c r="M330" s="46" t="s">
        <v>35</v>
      </c>
      <c r="N330" s="54">
        <v>0.9</v>
      </c>
    </row>
    <row r="331" spans="2:14" x14ac:dyDescent="0.2">
      <c r="B331" s="48" t="s">
        <v>804</v>
      </c>
      <c r="C331" s="48" t="s">
        <v>805</v>
      </c>
      <c r="D331" s="48" t="s">
        <v>125</v>
      </c>
      <c r="E331" s="48" t="s">
        <v>511</v>
      </c>
      <c r="F331" s="51" t="s">
        <v>34</v>
      </c>
      <c r="G331" s="52">
        <f>_xlfn.XLOOKUP(S331,'[1]LTIP Estimated Cost'!B:B,'[1]LTIP Estimated Cost'!AG:AG)/1000000</f>
        <v>0</v>
      </c>
      <c r="H331" s="64">
        <f>9429.67/1000000</f>
        <v>9.4296699999999994E-3</v>
      </c>
      <c r="I331" s="45">
        <v>45869</v>
      </c>
      <c r="J331" s="47" t="s">
        <v>11</v>
      </c>
      <c r="K331" s="55">
        <v>45474</v>
      </c>
      <c r="L331" s="46">
        <v>46394</v>
      </c>
      <c r="M331" s="46" t="s">
        <v>35</v>
      </c>
      <c r="N331" s="54">
        <v>0</v>
      </c>
    </row>
    <row r="332" spans="2:14" x14ac:dyDescent="0.2">
      <c r="B332" s="48" t="s">
        <v>806</v>
      </c>
      <c r="C332" s="48" t="s">
        <v>807</v>
      </c>
      <c r="D332" s="48" t="s">
        <v>125</v>
      </c>
      <c r="E332" s="48" t="s">
        <v>511</v>
      </c>
      <c r="F332" s="51" t="s">
        <v>34</v>
      </c>
      <c r="G332" s="52">
        <f>_xlfn.XLOOKUP(S332,'[1]LTIP Estimated Cost'!B:B,'[1]LTIP Estimated Cost'!AG:AG)/1000000</f>
        <v>0</v>
      </c>
      <c r="H332" s="64">
        <f>1483478.32/1000000</f>
        <v>1.4834783200000001</v>
      </c>
      <c r="I332" s="45">
        <v>45869</v>
      </c>
      <c r="J332" s="47" t="s">
        <v>11</v>
      </c>
      <c r="K332" s="55">
        <v>45474</v>
      </c>
      <c r="L332" s="46">
        <v>46172</v>
      </c>
      <c r="M332" s="46" t="s">
        <v>35</v>
      </c>
      <c r="N332" s="54">
        <v>0</v>
      </c>
    </row>
    <row r="333" spans="2:14" x14ac:dyDescent="0.2">
      <c r="B333" s="48" t="s">
        <v>808</v>
      </c>
      <c r="C333" s="48" t="s">
        <v>809</v>
      </c>
      <c r="D333" s="48" t="s">
        <v>125</v>
      </c>
      <c r="E333" s="48" t="s">
        <v>511</v>
      </c>
      <c r="F333" s="51" t="s">
        <v>34</v>
      </c>
      <c r="G333" s="52">
        <f>_xlfn.XLOOKUP(S333,'[1]LTIP Estimated Cost'!B:B,'[1]LTIP Estimated Cost'!AG:AG)/1000000</f>
        <v>0</v>
      </c>
      <c r="H333" s="64">
        <f>465470.17/1000000</f>
        <v>0.46547016999999996</v>
      </c>
      <c r="I333" s="45">
        <v>45869</v>
      </c>
      <c r="J333" s="47" t="s">
        <v>11</v>
      </c>
      <c r="K333" s="55">
        <v>45474</v>
      </c>
      <c r="L333" s="46">
        <v>46053</v>
      </c>
      <c r="M333" s="46" t="s">
        <v>35</v>
      </c>
      <c r="N333" s="54">
        <v>0</v>
      </c>
    </row>
    <row r="334" spans="2:14" x14ac:dyDescent="0.2">
      <c r="B334" s="48" t="s">
        <v>810</v>
      </c>
      <c r="C334" s="48" t="s">
        <v>811</v>
      </c>
      <c r="D334" s="48" t="s">
        <v>125</v>
      </c>
      <c r="E334" s="48" t="s">
        <v>511</v>
      </c>
      <c r="F334" s="51" t="s">
        <v>34</v>
      </c>
      <c r="G334" s="52">
        <f>_xlfn.XLOOKUP(S334,'[1]LTIP Estimated Cost'!B:B,'[1]LTIP Estimated Cost'!AG:AG)/1000000</f>
        <v>0</v>
      </c>
      <c r="H334" s="64">
        <f>907954.23/1000000</f>
        <v>0.90795422999999997</v>
      </c>
      <c r="I334" s="45">
        <v>45869</v>
      </c>
      <c r="J334" s="47" t="s">
        <v>13</v>
      </c>
      <c r="K334" s="55">
        <v>45474</v>
      </c>
      <c r="L334" s="46">
        <v>46021</v>
      </c>
      <c r="M334" s="46" t="s">
        <v>35</v>
      </c>
      <c r="N334" s="54">
        <v>0.45</v>
      </c>
    </row>
    <row r="335" spans="2:14" x14ac:dyDescent="0.2">
      <c r="B335" s="48" t="s">
        <v>812</v>
      </c>
      <c r="C335" s="48" t="s">
        <v>813</v>
      </c>
      <c r="D335" s="48" t="s">
        <v>650</v>
      </c>
      <c r="E335" s="48" t="s">
        <v>511</v>
      </c>
      <c r="F335" s="51" t="s">
        <v>34</v>
      </c>
      <c r="G335" s="52">
        <f>_xlfn.XLOOKUP(S335,'[1]LTIP Estimated Cost'!B:B,'[1]LTIP Estimated Cost'!AG:AG)/1000000</f>
        <v>0</v>
      </c>
      <c r="H335" s="64">
        <f>5700000/1000000</f>
        <v>5.7</v>
      </c>
      <c r="I335" s="45">
        <v>45869</v>
      </c>
      <c r="J335" s="47" t="s">
        <v>11</v>
      </c>
      <c r="K335" s="55">
        <v>45870</v>
      </c>
      <c r="L335" s="46">
        <v>46142</v>
      </c>
      <c r="M335" s="46" t="s">
        <v>35</v>
      </c>
      <c r="N335" s="54">
        <v>0</v>
      </c>
    </row>
    <row r="336" spans="2:14" x14ac:dyDescent="0.2">
      <c r="B336" s="48" t="s">
        <v>814</v>
      </c>
      <c r="C336" s="48" t="s">
        <v>815</v>
      </c>
      <c r="D336" s="48" t="s">
        <v>650</v>
      </c>
      <c r="E336" s="48" t="s">
        <v>511</v>
      </c>
      <c r="F336" s="51" t="s">
        <v>34</v>
      </c>
      <c r="G336" s="52">
        <f>_xlfn.XLOOKUP(S336,'[1]LTIP Estimated Cost'!B:B,'[1]LTIP Estimated Cost'!AG:AG)/1000000</f>
        <v>0</v>
      </c>
      <c r="H336" s="64">
        <f>500000/1000000</f>
        <v>0.5</v>
      </c>
      <c r="I336" s="45">
        <v>45869</v>
      </c>
      <c r="J336" s="47" t="s">
        <v>11</v>
      </c>
      <c r="K336" s="55">
        <v>45870</v>
      </c>
      <c r="L336" s="46">
        <v>46203</v>
      </c>
      <c r="M336" s="46" t="s">
        <v>35</v>
      </c>
      <c r="N336" s="54">
        <v>0</v>
      </c>
    </row>
    <row r="337" spans="2:14" x14ac:dyDescent="0.2">
      <c r="B337" s="48" t="s">
        <v>816</v>
      </c>
      <c r="C337" s="48" t="s">
        <v>817</v>
      </c>
      <c r="D337" s="48" t="s">
        <v>650</v>
      </c>
      <c r="E337" s="48" t="s">
        <v>511</v>
      </c>
      <c r="F337" s="51" t="s">
        <v>34</v>
      </c>
      <c r="G337" s="52">
        <f>_xlfn.XLOOKUP(S337,'[1]LTIP Estimated Cost'!B:B,'[1]LTIP Estimated Cost'!AG:AG)/1000000</f>
        <v>0</v>
      </c>
      <c r="H337" s="64">
        <f>429000/1000000</f>
        <v>0.42899999999999999</v>
      </c>
      <c r="I337" s="45">
        <v>45869</v>
      </c>
      <c r="J337" s="47" t="s">
        <v>13</v>
      </c>
      <c r="K337" s="55">
        <v>45870</v>
      </c>
      <c r="L337" s="46">
        <v>46022</v>
      </c>
      <c r="M337" s="46" t="s">
        <v>35</v>
      </c>
      <c r="N337" s="54">
        <v>0.6</v>
      </c>
    </row>
    <row r="338" spans="2:14" x14ac:dyDescent="0.2">
      <c r="B338" s="48" t="s">
        <v>818</v>
      </c>
      <c r="C338" s="48" t="s">
        <v>819</v>
      </c>
      <c r="D338" s="48" t="s">
        <v>650</v>
      </c>
      <c r="E338" s="48" t="s">
        <v>511</v>
      </c>
      <c r="F338" s="51" t="s">
        <v>34</v>
      </c>
      <c r="G338" s="52">
        <f>_xlfn.XLOOKUP(S338,'[1]LTIP Estimated Cost'!B:B,'[1]LTIP Estimated Cost'!AG:AG)/1000000</f>
        <v>0</v>
      </c>
      <c r="H338" s="64">
        <f>500000/1000000</f>
        <v>0.5</v>
      </c>
      <c r="I338" s="45">
        <v>45869</v>
      </c>
      <c r="J338" s="47" t="s">
        <v>15</v>
      </c>
      <c r="K338" s="55"/>
      <c r="L338" s="46">
        <v>45925</v>
      </c>
      <c r="M338" s="46" t="s">
        <v>35</v>
      </c>
      <c r="N338" s="54">
        <v>1</v>
      </c>
    </row>
    <row r="339" spans="2:14" x14ac:dyDescent="0.2">
      <c r="B339" s="48" t="s">
        <v>820</v>
      </c>
      <c r="C339" s="48" t="s">
        <v>821</v>
      </c>
      <c r="D339" s="48" t="s">
        <v>650</v>
      </c>
      <c r="E339" s="48" t="s">
        <v>511</v>
      </c>
      <c r="F339" s="51" t="s">
        <v>34</v>
      </c>
      <c r="G339" s="52">
        <f>_xlfn.XLOOKUP(S339,'[1]LTIP Estimated Cost'!B:B,'[1]LTIP Estimated Cost'!AG:AG)/1000000</f>
        <v>0</v>
      </c>
      <c r="H339" s="64">
        <f>9100000/1000000</f>
        <v>9.1</v>
      </c>
      <c r="I339" s="45">
        <v>45869</v>
      </c>
      <c r="J339" s="47" t="s">
        <v>13</v>
      </c>
      <c r="K339" s="55">
        <v>45474</v>
      </c>
      <c r="L339" s="46">
        <v>46009</v>
      </c>
      <c r="M339" s="46" t="s">
        <v>35</v>
      </c>
      <c r="N339" s="54">
        <v>0.4</v>
      </c>
    </row>
    <row r="340" spans="2:14" x14ac:dyDescent="0.2">
      <c r="B340" s="56" t="s">
        <v>525</v>
      </c>
      <c r="C340" s="56" t="s">
        <v>526</v>
      </c>
      <c r="D340" s="56" t="s">
        <v>125</v>
      </c>
      <c r="E340" s="56" t="s">
        <v>511</v>
      </c>
      <c r="F340" s="57" t="s">
        <v>1</v>
      </c>
      <c r="G340" s="56" t="s">
        <v>603</v>
      </c>
      <c r="H340" s="66" t="s">
        <v>527</v>
      </c>
      <c r="I340" s="59">
        <v>44461</v>
      </c>
      <c r="J340" s="57" t="s">
        <v>8</v>
      </c>
      <c r="K340" s="59">
        <v>45390</v>
      </c>
      <c r="L340" s="56" t="s">
        <v>37</v>
      </c>
      <c r="M340" s="56" t="s">
        <v>37</v>
      </c>
      <c r="N340" s="60">
        <v>0</v>
      </c>
    </row>
    <row r="341" spans="2:14" x14ac:dyDescent="0.2">
      <c r="B341" s="56" t="s">
        <v>528</v>
      </c>
      <c r="C341" s="56" t="s">
        <v>529</v>
      </c>
      <c r="D341" s="56" t="s">
        <v>125</v>
      </c>
      <c r="E341" s="56" t="s">
        <v>530</v>
      </c>
      <c r="F341" s="57" t="s">
        <v>1</v>
      </c>
      <c r="G341" s="58">
        <v>1.46</v>
      </c>
      <c r="H341" s="65">
        <v>39.1</v>
      </c>
      <c r="I341" s="59">
        <v>44355</v>
      </c>
      <c r="J341" s="57" t="s">
        <v>13</v>
      </c>
      <c r="K341" s="59">
        <v>44183</v>
      </c>
      <c r="L341" s="49">
        <v>47119</v>
      </c>
      <c r="M341" s="56" t="s">
        <v>40</v>
      </c>
      <c r="N341" s="60">
        <v>0.42</v>
      </c>
    </row>
    <row r="342" spans="2:14" x14ac:dyDescent="0.2">
      <c r="B342" s="56" t="s">
        <v>531</v>
      </c>
      <c r="C342" s="56" t="s">
        <v>532</v>
      </c>
      <c r="D342" s="56" t="s">
        <v>125</v>
      </c>
      <c r="E342" s="56" t="s">
        <v>530</v>
      </c>
      <c r="F342" s="57" t="s">
        <v>1</v>
      </c>
      <c r="G342" s="58">
        <v>1.39</v>
      </c>
      <c r="H342" s="65">
        <v>37.909999999999997</v>
      </c>
      <c r="I342" s="59">
        <v>44355</v>
      </c>
      <c r="J342" s="57" t="s">
        <v>13</v>
      </c>
      <c r="K342" s="59">
        <v>44183</v>
      </c>
      <c r="L342" s="49">
        <v>47119</v>
      </c>
      <c r="M342" s="56" t="s">
        <v>40</v>
      </c>
      <c r="N342" s="60">
        <v>0.02</v>
      </c>
    </row>
    <row r="343" spans="2:14" x14ac:dyDescent="0.2">
      <c r="B343" s="56" t="s">
        <v>533</v>
      </c>
      <c r="C343" s="56" t="s">
        <v>534</v>
      </c>
      <c r="D343" s="56" t="s">
        <v>125</v>
      </c>
      <c r="E343" s="56" t="s">
        <v>530</v>
      </c>
      <c r="F343" s="57" t="s">
        <v>1</v>
      </c>
      <c r="G343" s="58">
        <v>11.68</v>
      </c>
      <c r="H343" s="65">
        <v>3.97</v>
      </c>
      <c r="I343" s="59">
        <v>44355</v>
      </c>
      <c r="J343" s="57" t="s">
        <v>13</v>
      </c>
      <c r="K343" s="59">
        <v>44183</v>
      </c>
      <c r="L343" s="49">
        <v>45899</v>
      </c>
      <c r="M343" s="56" t="s">
        <v>40</v>
      </c>
      <c r="N343" s="60">
        <v>0.93</v>
      </c>
    </row>
    <row r="344" spans="2:14" x14ac:dyDescent="0.2">
      <c r="B344" s="56" t="s">
        <v>535</v>
      </c>
      <c r="C344" s="56" t="s">
        <v>536</v>
      </c>
      <c r="D344" s="56" t="s">
        <v>125</v>
      </c>
      <c r="E344" s="56" t="s">
        <v>530</v>
      </c>
      <c r="F344" s="57" t="s">
        <v>1</v>
      </c>
      <c r="G344" s="56" t="s">
        <v>603</v>
      </c>
      <c r="H344" s="65">
        <v>4</v>
      </c>
      <c r="I344" s="59">
        <v>44355</v>
      </c>
      <c r="J344" s="57" t="s">
        <v>8</v>
      </c>
      <c r="K344" s="59">
        <v>44223</v>
      </c>
      <c r="L344" s="56" t="s">
        <v>37</v>
      </c>
      <c r="M344" s="56" t="s">
        <v>37</v>
      </c>
      <c r="N344" s="60">
        <v>0</v>
      </c>
    </row>
    <row r="345" spans="2:14" x14ac:dyDescent="0.2">
      <c r="B345" s="56" t="s">
        <v>537</v>
      </c>
      <c r="C345" s="56" t="s">
        <v>538</v>
      </c>
      <c r="D345" s="56" t="s">
        <v>125</v>
      </c>
      <c r="E345" s="56" t="s">
        <v>530</v>
      </c>
      <c r="F345" s="57" t="s">
        <v>1</v>
      </c>
      <c r="G345" s="58">
        <v>21.33</v>
      </c>
      <c r="H345" s="65">
        <v>11.7</v>
      </c>
      <c r="I345" s="59">
        <v>44355</v>
      </c>
      <c r="J345" s="57" t="s">
        <v>13</v>
      </c>
      <c r="K345" s="59">
        <v>44224</v>
      </c>
      <c r="L345" s="49">
        <v>46401</v>
      </c>
      <c r="M345" s="56" t="s">
        <v>40</v>
      </c>
      <c r="N345" s="60">
        <v>0.02</v>
      </c>
    </row>
    <row r="346" spans="2:14" x14ac:dyDescent="0.2">
      <c r="B346" s="56" t="s">
        <v>539</v>
      </c>
      <c r="C346" s="56" t="s">
        <v>540</v>
      </c>
      <c r="D346" s="56" t="s">
        <v>125</v>
      </c>
      <c r="E346" s="56" t="s">
        <v>530</v>
      </c>
      <c r="F346" s="57" t="s">
        <v>1</v>
      </c>
      <c r="G346" s="56" t="s">
        <v>603</v>
      </c>
      <c r="H346" s="65">
        <v>4</v>
      </c>
      <c r="I346" s="59">
        <v>44355</v>
      </c>
      <c r="J346" s="57" t="s">
        <v>8</v>
      </c>
      <c r="K346" s="59">
        <v>44224</v>
      </c>
      <c r="L346" s="56" t="s">
        <v>37</v>
      </c>
      <c r="M346" s="56" t="s">
        <v>37</v>
      </c>
      <c r="N346" s="60">
        <v>0</v>
      </c>
    </row>
    <row r="347" spans="2:14" x14ac:dyDescent="0.2">
      <c r="B347" s="56" t="s">
        <v>541</v>
      </c>
      <c r="C347" s="56" t="s">
        <v>542</v>
      </c>
      <c r="D347" s="56" t="s">
        <v>125</v>
      </c>
      <c r="E347" s="56" t="s">
        <v>530</v>
      </c>
      <c r="F347" s="57" t="s">
        <v>1</v>
      </c>
      <c r="G347" s="58">
        <v>15.34</v>
      </c>
      <c r="H347" s="65">
        <v>23</v>
      </c>
      <c r="I347" s="59">
        <v>44355</v>
      </c>
      <c r="J347" s="57" t="s">
        <v>13</v>
      </c>
      <c r="K347" s="59">
        <v>44225</v>
      </c>
      <c r="L347" s="49">
        <v>46660</v>
      </c>
      <c r="M347" s="56" t="s">
        <v>40</v>
      </c>
      <c r="N347" s="60">
        <v>0.08</v>
      </c>
    </row>
    <row r="348" spans="2:14" x14ac:dyDescent="0.2">
      <c r="B348" s="56" t="s">
        <v>543</v>
      </c>
      <c r="C348" s="56" t="s">
        <v>544</v>
      </c>
      <c r="D348" s="56" t="s">
        <v>125</v>
      </c>
      <c r="E348" s="56" t="s">
        <v>530</v>
      </c>
      <c r="F348" s="57" t="s">
        <v>1</v>
      </c>
      <c r="G348" s="58">
        <v>6.37</v>
      </c>
      <c r="H348" s="65">
        <v>5.7</v>
      </c>
      <c r="I348" s="59">
        <v>44355</v>
      </c>
      <c r="J348" s="57" t="s">
        <v>13</v>
      </c>
      <c r="K348" s="59">
        <v>44225</v>
      </c>
      <c r="L348" s="49">
        <v>46520</v>
      </c>
      <c r="M348" s="56" t="s">
        <v>40</v>
      </c>
      <c r="N348" s="60">
        <v>0.36</v>
      </c>
    </row>
    <row r="349" spans="2:14" x14ac:dyDescent="0.2">
      <c r="B349" s="56" t="s">
        <v>545</v>
      </c>
      <c r="C349" s="56" t="s">
        <v>546</v>
      </c>
      <c r="D349" s="56" t="s">
        <v>125</v>
      </c>
      <c r="E349" s="56" t="s">
        <v>530</v>
      </c>
      <c r="F349" s="57" t="s">
        <v>1</v>
      </c>
      <c r="G349" s="58">
        <v>23.25</v>
      </c>
      <c r="H349" s="65">
        <v>3.6</v>
      </c>
      <c r="I349" s="59">
        <v>44355</v>
      </c>
      <c r="J349" s="57" t="s">
        <v>13</v>
      </c>
      <c r="K349" s="59">
        <v>44229</v>
      </c>
      <c r="L349" s="49">
        <v>46290</v>
      </c>
      <c r="M349" s="56" t="s">
        <v>40</v>
      </c>
      <c r="N349" s="60">
        <v>0.39</v>
      </c>
    </row>
    <row r="350" spans="2:14" x14ac:dyDescent="0.2">
      <c r="B350" s="56" t="s">
        <v>547</v>
      </c>
      <c r="C350" s="56" t="s">
        <v>548</v>
      </c>
      <c r="D350" s="56" t="s">
        <v>125</v>
      </c>
      <c r="E350" s="56" t="s">
        <v>530</v>
      </c>
      <c r="F350" s="57" t="s">
        <v>1</v>
      </c>
      <c r="G350" s="58">
        <v>23.26</v>
      </c>
      <c r="H350" s="65">
        <v>11.3</v>
      </c>
      <c r="I350" s="59">
        <v>44355</v>
      </c>
      <c r="J350" s="57" t="s">
        <v>13</v>
      </c>
      <c r="K350" s="59">
        <v>44259</v>
      </c>
      <c r="L350" s="49">
        <v>46261</v>
      </c>
      <c r="M350" s="56" t="s">
        <v>40</v>
      </c>
      <c r="N350" s="60">
        <v>0.2</v>
      </c>
    </row>
    <row r="351" spans="2:14" x14ac:dyDescent="0.2">
      <c r="B351" s="56" t="s">
        <v>549</v>
      </c>
      <c r="C351" s="56" t="s">
        <v>550</v>
      </c>
      <c r="D351" s="56" t="s">
        <v>125</v>
      </c>
      <c r="E351" s="56" t="s">
        <v>530</v>
      </c>
      <c r="F351" s="57" t="s">
        <v>1</v>
      </c>
      <c r="G351" s="58">
        <v>13.4</v>
      </c>
      <c r="H351" s="65">
        <v>4.0999999999999996</v>
      </c>
      <c r="I351" s="59">
        <v>44355</v>
      </c>
      <c r="J351" s="57" t="s">
        <v>11</v>
      </c>
      <c r="K351" s="59">
        <v>44286</v>
      </c>
      <c r="L351" s="49">
        <v>46815</v>
      </c>
      <c r="M351" s="56" t="s">
        <v>40</v>
      </c>
      <c r="N351" s="60">
        <v>0</v>
      </c>
    </row>
    <row r="352" spans="2:14" x14ac:dyDescent="0.2">
      <c r="B352" s="56" t="s">
        <v>551</v>
      </c>
      <c r="C352" s="56" t="s">
        <v>552</v>
      </c>
      <c r="D352" s="56" t="s">
        <v>125</v>
      </c>
      <c r="E352" s="56" t="s">
        <v>530</v>
      </c>
      <c r="F352" s="57" t="s">
        <v>1</v>
      </c>
      <c r="G352" s="58">
        <v>39.03</v>
      </c>
      <c r="H352" s="65">
        <v>12.2</v>
      </c>
      <c r="I352" s="59">
        <v>44355</v>
      </c>
      <c r="J352" s="57" t="s">
        <v>13</v>
      </c>
      <c r="K352" s="59">
        <v>44287</v>
      </c>
      <c r="L352" s="49">
        <v>47302</v>
      </c>
      <c r="M352" s="56" t="s">
        <v>40</v>
      </c>
      <c r="N352" s="60">
        <v>0.33</v>
      </c>
    </row>
    <row r="353" spans="2:14" x14ac:dyDescent="0.2">
      <c r="B353" s="56" t="s">
        <v>553</v>
      </c>
      <c r="C353" s="56" t="s">
        <v>554</v>
      </c>
      <c r="D353" s="56" t="s">
        <v>125</v>
      </c>
      <c r="E353" s="56" t="s">
        <v>530</v>
      </c>
      <c r="F353" s="57" t="s">
        <v>1</v>
      </c>
      <c r="G353" s="56" t="s">
        <v>603</v>
      </c>
      <c r="H353" s="65">
        <v>4</v>
      </c>
      <c r="I353" s="59">
        <v>44355</v>
      </c>
      <c r="J353" s="57" t="s">
        <v>8</v>
      </c>
      <c r="K353" s="59">
        <v>44287</v>
      </c>
      <c r="L353" s="56" t="s">
        <v>37</v>
      </c>
      <c r="M353" s="56" t="s">
        <v>37</v>
      </c>
      <c r="N353" s="60">
        <v>0</v>
      </c>
    </row>
    <row r="354" spans="2:14" x14ac:dyDescent="0.2">
      <c r="B354" s="56" t="s">
        <v>555</v>
      </c>
      <c r="C354" s="56" t="s">
        <v>556</v>
      </c>
      <c r="D354" s="56" t="s">
        <v>125</v>
      </c>
      <c r="E354" s="56" t="s">
        <v>530</v>
      </c>
      <c r="F354" s="57" t="s">
        <v>1</v>
      </c>
      <c r="G354" s="58">
        <v>1.59</v>
      </c>
      <c r="H354" s="65">
        <v>1.8</v>
      </c>
      <c r="I354" s="59">
        <v>44355</v>
      </c>
      <c r="J354" s="57" t="s">
        <v>15</v>
      </c>
      <c r="K354" s="59">
        <v>44295</v>
      </c>
      <c r="L354" s="49">
        <v>44907</v>
      </c>
      <c r="M354" s="56" t="s">
        <v>100</v>
      </c>
      <c r="N354" s="60">
        <v>1</v>
      </c>
    </row>
    <row r="355" spans="2:14" x14ac:dyDescent="0.2">
      <c r="B355" s="56" t="s">
        <v>557</v>
      </c>
      <c r="C355" s="56" t="s">
        <v>558</v>
      </c>
      <c r="D355" s="56" t="s">
        <v>125</v>
      </c>
      <c r="E355" s="56" t="s">
        <v>530</v>
      </c>
      <c r="F355" s="57" t="s">
        <v>1</v>
      </c>
      <c r="G355" s="58">
        <v>3.41</v>
      </c>
      <c r="H355" s="65">
        <v>400</v>
      </c>
      <c r="I355" s="59">
        <v>44461</v>
      </c>
      <c r="J355" s="57" t="s">
        <v>13</v>
      </c>
      <c r="K355" s="59">
        <v>44495</v>
      </c>
      <c r="L355" s="49">
        <v>46386</v>
      </c>
      <c r="M355" s="56" t="s">
        <v>40</v>
      </c>
      <c r="N355" s="60">
        <v>0.6</v>
      </c>
    </row>
    <row r="356" spans="2:14" x14ac:dyDescent="0.2">
      <c r="B356" s="56" t="s">
        <v>559</v>
      </c>
      <c r="C356" s="56" t="s">
        <v>560</v>
      </c>
      <c r="D356" s="56" t="s">
        <v>125</v>
      </c>
      <c r="E356" s="56" t="s">
        <v>530</v>
      </c>
      <c r="F356" s="57" t="s">
        <v>1</v>
      </c>
      <c r="G356" s="58">
        <v>4.9000000000000004</v>
      </c>
      <c r="H356" s="66" t="s">
        <v>561</v>
      </c>
      <c r="I356" s="59">
        <v>44461</v>
      </c>
      <c r="J356" s="57" t="s">
        <v>13</v>
      </c>
      <c r="K356" s="59">
        <v>44509</v>
      </c>
      <c r="L356" s="49">
        <v>46278</v>
      </c>
      <c r="M356" s="56" t="s">
        <v>40</v>
      </c>
      <c r="N356" s="60">
        <v>0.7</v>
      </c>
    </row>
    <row r="357" spans="2:14" x14ac:dyDescent="0.2">
      <c r="B357" s="56" t="s">
        <v>562</v>
      </c>
      <c r="C357" s="56" t="s">
        <v>563</v>
      </c>
      <c r="D357" s="56" t="s">
        <v>125</v>
      </c>
      <c r="E357" s="56" t="s">
        <v>530</v>
      </c>
      <c r="F357" s="57" t="s">
        <v>1</v>
      </c>
      <c r="G357" s="58">
        <v>3.03</v>
      </c>
      <c r="H357" s="66" t="s">
        <v>561</v>
      </c>
      <c r="I357" s="59">
        <v>44461</v>
      </c>
      <c r="J357" s="57" t="s">
        <v>13</v>
      </c>
      <c r="K357" s="59">
        <v>44509</v>
      </c>
      <c r="L357" s="49">
        <v>46005</v>
      </c>
      <c r="M357" s="56" t="s">
        <v>40</v>
      </c>
      <c r="N357" s="60">
        <v>0.76</v>
      </c>
    </row>
    <row r="358" spans="2:14" x14ac:dyDescent="0.2">
      <c r="B358" s="56" t="s">
        <v>564</v>
      </c>
      <c r="C358" s="56" t="s">
        <v>822</v>
      </c>
      <c r="D358" s="56" t="s">
        <v>125</v>
      </c>
      <c r="E358" s="56" t="s">
        <v>530</v>
      </c>
      <c r="F358" s="57" t="s">
        <v>1</v>
      </c>
      <c r="G358" s="56" t="s">
        <v>603</v>
      </c>
      <c r="H358" s="65">
        <v>17.100000000000001</v>
      </c>
      <c r="I358" s="59">
        <v>44487</v>
      </c>
      <c r="J358" s="57" t="s">
        <v>8</v>
      </c>
      <c r="K358" s="59">
        <v>44515</v>
      </c>
      <c r="L358" s="56" t="s">
        <v>37</v>
      </c>
      <c r="M358" s="56" t="s">
        <v>37</v>
      </c>
      <c r="N358" s="60">
        <v>0</v>
      </c>
    </row>
    <row r="359" spans="2:14" x14ac:dyDescent="0.2">
      <c r="B359" s="56" t="s">
        <v>565</v>
      </c>
      <c r="C359" s="56" t="s">
        <v>566</v>
      </c>
      <c r="D359" s="56" t="s">
        <v>125</v>
      </c>
      <c r="E359" s="56" t="s">
        <v>530</v>
      </c>
      <c r="F359" s="57" t="s">
        <v>1</v>
      </c>
      <c r="G359" s="58">
        <v>2.8</v>
      </c>
      <c r="H359" s="66" t="s">
        <v>561</v>
      </c>
      <c r="I359" s="59">
        <v>44461</v>
      </c>
      <c r="J359" s="57" t="s">
        <v>13</v>
      </c>
      <c r="K359" s="59">
        <v>44533</v>
      </c>
      <c r="L359" s="49">
        <v>46150</v>
      </c>
      <c r="M359" s="56" t="s">
        <v>40</v>
      </c>
      <c r="N359" s="60">
        <v>0.33</v>
      </c>
    </row>
    <row r="360" spans="2:14" x14ac:dyDescent="0.2">
      <c r="B360" s="56" t="s">
        <v>567</v>
      </c>
      <c r="C360" s="56" t="s">
        <v>568</v>
      </c>
      <c r="D360" s="56" t="s">
        <v>125</v>
      </c>
      <c r="E360" s="56" t="s">
        <v>530</v>
      </c>
      <c r="F360" s="57" t="s">
        <v>1</v>
      </c>
      <c r="G360" s="58">
        <v>4.5</v>
      </c>
      <c r="H360" s="66" t="s">
        <v>561</v>
      </c>
      <c r="I360" s="59">
        <v>44461</v>
      </c>
      <c r="J360" s="57" t="s">
        <v>13</v>
      </c>
      <c r="K360" s="59">
        <v>44533</v>
      </c>
      <c r="L360" s="49">
        <v>46213</v>
      </c>
      <c r="M360" s="56" t="s">
        <v>40</v>
      </c>
      <c r="N360" s="60">
        <v>0.48</v>
      </c>
    </row>
    <row r="361" spans="2:14" x14ac:dyDescent="0.2">
      <c r="B361" s="56" t="s">
        <v>569</v>
      </c>
      <c r="C361" s="56" t="s">
        <v>570</v>
      </c>
      <c r="D361" s="56" t="s">
        <v>125</v>
      </c>
      <c r="E361" s="56" t="s">
        <v>530</v>
      </c>
      <c r="F361" s="57" t="s">
        <v>1</v>
      </c>
      <c r="G361" s="56" t="s">
        <v>603</v>
      </c>
      <c r="H361" s="65">
        <v>5.0999999999999996</v>
      </c>
      <c r="I361" s="59">
        <v>44487</v>
      </c>
      <c r="J361" s="57" t="s">
        <v>8</v>
      </c>
      <c r="K361" s="59">
        <v>44537</v>
      </c>
      <c r="L361" s="56" t="s">
        <v>37</v>
      </c>
      <c r="M361" s="56" t="s">
        <v>37</v>
      </c>
      <c r="N361" s="60">
        <v>0</v>
      </c>
    </row>
    <row r="362" spans="2:14" x14ac:dyDescent="0.2">
      <c r="B362" s="56" t="s">
        <v>571</v>
      </c>
      <c r="C362" s="56" t="s">
        <v>572</v>
      </c>
      <c r="D362" s="56" t="s">
        <v>125</v>
      </c>
      <c r="E362" s="56" t="s">
        <v>530</v>
      </c>
      <c r="F362" s="57" t="s">
        <v>1</v>
      </c>
      <c r="G362" s="58">
        <v>88.1</v>
      </c>
      <c r="H362" s="65">
        <v>105.23</v>
      </c>
      <c r="I362" s="59">
        <v>45309</v>
      </c>
      <c r="J362" s="57" t="s">
        <v>13</v>
      </c>
      <c r="K362" s="59">
        <v>44544</v>
      </c>
      <c r="L362" s="49">
        <v>47009</v>
      </c>
      <c r="M362" s="56" t="s">
        <v>40</v>
      </c>
      <c r="N362" s="60">
        <v>0.11</v>
      </c>
    </row>
    <row r="363" spans="2:14" x14ac:dyDescent="0.2">
      <c r="B363" s="56" t="s">
        <v>573</v>
      </c>
      <c r="C363" s="56" t="s">
        <v>574</v>
      </c>
      <c r="D363" s="56" t="s">
        <v>125</v>
      </c>
      <c r="E363" s="56" t="s">
        <v>530</v>
      </c>
      <c r="F363" s="57" t="s">
        <v>1</v>
      </c>
      <c r="G363" s="56" t="s">
        <v>603</v>
      </c>
      <c r="H363" s="65">
        <v>6.6</v>
      </c>
      <c r="I363" s="59">
        <v>44487</v>
      </c>
      <c r="J363" s="57" t="s">
        <v>8</v>
      </c>
      <c r="K363" s="59">
        <v>44551</v>
      </c>
      <c r="L363" s="56" t="s">
        <v>37</v>
      </c>
      <c r="M363" s="56" t="s">
        <v>37</v>
      </c>
      <c r="N363" s="60">
        <v>0</v>
      </c>
    </row>
    <row r="364" spans="2:14" x14ac:dyDescent="0.2">
      <c r="B364" s="56" t="s">
        <v>575</v>
      </c>
      <c r="C364" s="56" t="s">
        <v>576</v>
      </c>
      <c r="D364" s="56" t="s">
        <v>125</v>
      </c>
      <c r="E364" s="56" t="s">
        <v>530</v>
      </c>
      <c r="F364" s="57" t="s">
        <v>1</v>
      </c>
      <c r="G364" s="58">
        <v>90.5</v>
      </c>
      <c r="H364" s="65">
        <v>192.27</v>
      </c>
      <c r="I364" s="59">
        <v>44798</v>
      </c>
      <c r="J364" s="57" t="s">
        <v>11</v>
      </c>
      <c r="K364" s="59">
        <v>44811</v>
      </c>
      <c r="L364" s="49">
        <v>47242</v>
      </c>
      <c r="M364" s="56" t="s">
        <v>40</v>
      </c>
      <c r="N364" s="60">
        <v>0</v>
      </c>
    </row>
    <row r="365" spans="2:14" x14ac:dyDescent="0.2">
      <c r="B365" s="56" t="s">
        <v>577</v>
      </c>
      <c r="C365" s="56" t="s">
        <v>578</v>
      </c>
      <c r="D365" s="56" t="s">
        <v>125</v>
      </c>
      <c r="E365" s="56" t="s">
        <v>530</v>
      </c>
      <c r="F365" s="57" t="s">
        <v>1</v>
      </c>
      <c r="G365" s="56" t="s">
        <v>603</v>
      </c>
      <c r="H365" s="65">
        <v>124.5</v>
      </c>
      <c r="I365" s="59">
        <v>45471</v>
      </c>
      <c r="J365" s="57" t="s">
        <v>8</v>
      </c>
      <c r="K365" s="59">
        <v>44816</v>
      </c>
      <c r="L365" s="56" t="s">
        <v>37</v>
      </c>
      <c r="M365" s="56" t="s">
        <v>37</v>
      </c>
      <c r="N365" s="60">
        <v>0</v>
      </c>
    </row>
    <row r="366" spans="2:14" x14ac:dyDescent="0.2">
      <c r="B366" s="56" t="s">
        <v>579</v>
      </c>
      <c r="C366" s="56" t="s">
        <v>580</v>
      </c>
      <c r="D366" s="56" t="s">
        <v>125</v>
      </c>
      <c r="E366" s="56" t="s">
        <v>530</v>
      </c>
      <c r="F366" s="57" t="s">
        <v>1</v>
      </c>
      <c r="G366" s="58">
        <v>8.1999999999999993</v>
      </c>
      <c r="H366" s="66" t="s">
        <v>561</v>
      </c>
      <c r="I366" s="59">
        <v>44461</v>
      </c>
      <c r="J366" s="57" t="s">
        <v>11</v>
      </c>
      <c r="K366" s="59">
        <v>44819</v>
      </c>
      <c r="L366" s="49">
        <v>47002</v>
      </c>
      <c r="M366" s="56" t="s">
        <v>40</v>
      </c>
      <c r="N366" s="60">
        <v>0</v>
      </c>
    </row>
    <row r="367" spans="2:14" x14ac:dyDescent="0.2">
      <c r="B367" s="56" t="s">
        <v>581</v>
      </c>
      <c r="C367" s="56" t="s">
        <v>582</v>
      </c>
      <c r="D367" s="56" t="s">
        <v>125</v>
      </c>
      <c r="E367" s="56" t="s">
        <v>530</v>
      </c>
      <c r="F367" s="57" t="s">
        <v>1</v>
      </c>
      <c r="G367" s="58">
        <v>61.4</v>
      </c>
      <c r="H367" s="65">
        <v>161.97999999999999</v>
      </c>
      <c r="I367" s="59">
        <v>44798</v>
      </c>
      <c r="J367" s="57" t="s">
        <v>13</v>
      </c>
      <c r="K367" s="59">
        <v>44820</v>
      </c>
      <c r="L367" s="49">
        <v>47482</v>
      </c>
      <c r="M367" s="56" t="s">
        <v>40</v>
      </c>
      <c r="N367" s="60">
        <v>0.01</v>
      </c>
    </row>
    <row r="368" spans="2:14" x14ac:dyDescent="0.2">
      <c r="B368" s="56" t="s">
        <v>583</v>
      </c>
      <c r="C368" s="56" t="s">
        <v>584</v>
      </c>
      <c r="D368" s="56" t="s">
        <v>125</v>
      </c>
      <c r="E368" s="56" t="s">
        <v>530</v>
      </c>
      <c r="F368" s="57" t="s">
        <v>1</v>
      </c>
      <c r="G368" s="58">
        <v>6.93</v>
      </c>
      <c r="H368" s="65">
        <v>75.7</v>
      </c>
      <c r="I368" s="59">
        <v>44798</v>
      </c>
      <c r="J368" s="57" t="s">
        <v>13</v>
      </c>
      <c r="K368" s="59">
        <v>44840</v>
      </c>
      <c r="L368" s="49">
        <v>46060</v>
      </c>
      <c r="M368" s="56" t="s">
        <v>100</v>
      </c>
      <c r="N368" s="60">
        <v>0.81</v>
      </c>
    </row>
    <row r="369" spans="2:14" x14ac:dyDescent="0.2">
      <c r="B369" s="56" t="s">
        <v>585</v>
      </c>
      <c r="C369" s="56" t="s">
        <v>586</v>
      </c>
      <c r="D369" s="56" t="s">
        <v>125</v>
      </c>
      <c r="E369" s="56" t="s">
        <v>530</v>
      </c>
      <c r="F369" s="57" t="s">
        <v>1</v>
      </c>
      <c r="G369" s="56" t="s">
        <v>603</v>
      </c>
      <c r="H369" s="65">
        <v>42.9</v>
      </c>
      <c r="I369" s="59">
        <v>44905</v>
      </c>
      <c r="J369" s="57" t="s">
        <v>8</v>
      </c>
      <c r="K369" s="59">
        <v>45092</v>
      </c>
      <c r="L369" s="56" t="s">
        <v>37</v>
      </c>
      <c r="M369" s="56" t="s">
        <v>37</v>
      </c>
      <c r="N369" s="60">
        <v>0</v>
      </c>
    </row>
    <row r="370" spans="2:14" x14ac:dyDescent="0.2">
      <c r="B370" s="56" t="s">
        <v>587</v>
      </c>
      <c r="C370" s="56" t="s">
        <v>588</v>
      </c>
      <c r="D370" s="56" t="s">
        <v>125</v>
      </c>
      <c r="E370" s="56" t="s">
        <v>530</v>
      </c>
      <c r="F370" s="57" t="s">
        <v>1</v>
      </c>
      <c r="G370" s="58">
        <v>100.69</v>
      </c>
      <c r="H370" s="65">
        <v>125.5</v>
      </c>
      <c r="I370" s="59">
        <v>44905</v>
      </c>
      <c r="J370" s="57" t="s">
        <v>13</v>
      </c>
      <c r="K370" s="59">
        <v>45093</v>
      </c>
      <c r="L370" s="49">
        <v>47079</v>
      </c>
      <c r="M370" s="56" t="s">
        <v>40</v>
      </c>
      <c r="N370" s="60">
        <v>0.1</v>
      </c>
    </row>
    <row r="371" spans="2:14" x14ac:dyDescent="0.2">
      <c r="B371" s="56" t="s">
        <v>589</v>
      </c>
      <c r="C371" s="56" t="s">
        <v>590</v>
      </c>
      <c r="D371" s="56" t="s">
        <v>125</v>
      </c>
      <c r="E371" s="56" t="s">
        <v>530</v>
      </c>
      <c r="F371" s="57" t="s">
        <v>1</v>
      </c>
      <c r="G371" s="58">
        <v>61.56</v>
      </c>
      <c r="H371" s="65">
        <v>89.7</v>
      </c>
      <c r="I371" s="59">
        <v>44905</v>
      </c>
      <c r="J371" s="57" t="s">
        <v>13</v>
      </c>
      <c r="K371" s="59">
        <v>45093</v>
      </c>
      <c r="L371" s="49">
        <v>47009</v>
      </c>
      <c r="M371" s="56" t="s">
        <v>40</v>
      </c>
      <c r="N371" s="60">
        <v>0.02</v>
      </c>
    </row>
    <row r="372" spans="2:14" x14ac:dyDescent="0.2">
      <c r="B372" s="56" t="s">
        <v>591</v>
      </c>
      <c r="C372" s="56" t="s">
        <v>592</v>
      </c>
      <c r="D372" s="56" t="s">
        <v>125</v>
      </c>
      <c r="E372" s="56" t="s">
        <v>530</v>
      </c>
      <c r="F372" s="57" t="s">
        <v>1</v>
      </c>
      <c r="G372" s="58">
        <v>15.4</v>
      </c>
      <c r="H372" s="66" t="s">
        <v>561</v>
      </c>
      <c r="I372" s="59">
        <v>44798</v>
      </c>
      <c r="J372" s="57" t="s">
        <v>13</v>
      </c>
      <c r="K372" s="59">
        <v>45161</v>
      </c>
      <c r="L372" s="49">
        <v>46887</v>
      </c>
      <c r="M372" s="56" t="s">
        <v>40</v>
      </c>
      <c r="N372" s="60">
        <v>0.39</v>
      </c>
    </row>
    <row r="373" spans="2:14" x14ac:dyDescent="0.2">
      <c r="B373" s="56" t="s">
        <v>593</v>
      </c>
      <c r="C373" s="56" t="s">
        <v>823</v>
      </c>
      <c r="D373" s="56" t="s">
        <v>125</v>
      </c>
      <c r="E373" s="56" t="s">
        <v>530</v>
      </c>
      <c r="F373" s="57" t="s">
        <v>1</v>
      </c>
      <c r="G373" s="58">
        <v>17.3</v>
      </c>
      <c r="H373" s="66" t="s">
        <v>561</v>
      </c>
      <c r="I373" s="59">
        <v>44798</v>
      </c>
      <c r="J373" s="57" t="s">
        <v>13</v>
      </c>
      <c r="K373" s="59">
        <v>45320</v>
      </c>
      <c r="L373" s="49">
        <v>46866</v>
      </c>
      <c r="M373" s="56" t="s">
        <v>40</v>
      </c>
      <c r="N373" s="60">
        <v>0.1</v>
      </c>
    </row>
    <row r="374" spans="2:14" x14ac:dyDescent="0.2">
      <c r="B374" s="56" t="s">
        <v>824</v>
      </c>
      <c r="C374" s="56" t="s">
        <v>825</v>
      </c>
      <c r="D374" s="56" t="s">
        <v>125</v>
      </c>
      <c r="E374" s="56" t="s">
        <v>530</v>
      </c>
      <c r="F374" s="57" t="s">
        <v>1</v>
      </c>
      <c r="G374" s="58">
        <v>2.2999999999999998</v>
      </c>
      <c r="H374" s="66" t="s">
        <v>826</v>
      </c>
      <c r="I374" s="59">
        <v>45740</v>
      </c>
      <c r="J374" s="57" t="s">
        <v>11</v>
      </c>
      <c r="K374" s="59">
        <v>45831</v>
      </c>
      <c r="L374" s="49">
        <v>46076</v>
      </c>
      <c r="M374" s="56" t="s">
        <v>40</v>
      </c>
      <c r="N374" s="60">
        <v>0</v>
      </c>
    </row>
    <row r="375" spans="2:14" x14ac:dyDescent="0.2">
      <c r="B375" s="56" t="s">
        <v>827</v>
      </c>
      <c r="C375" s="56" t="s">
        <v>828</v>
      </c>
      <c r="D375" s="56" t="s">
        <v>125</v>
      </c>
      <c r="E375" s="56" t="s">
        <v>530</v>
      </c>
      <c r="F375" s="57" t="s">
        <v>1</v>
      </c>
      <c r="G375" s="58">
        <v>3.7</v>
      </c>
      <c r="H375" s="66" t="s">
        <v>829</v>
      </c>
      <c r="I375" s="59">
        <v>45740</v>
      </c>
      <c r="J375" s="57" t="s">
        <v>11</v>
      </c>
      <c r="K375" s="59">
        <v>45831</v>
      </c>
      <c r="L375" s="49">
        <v>46172</v>
      </c>
      <c r="M375" s="56" t="s">
        <v>40</v>
      </c>
      <c r="N375" s="60">
        <v>0</v>
      </c>
    </row>
    <row r="376" spans="2:14" x14ac:dyDescent="0.2">
      <c r="B376" s="56" t="s">
        <v>830</v>
      </c>
      <c r="C376" s="56" t="s">
        <v>831</v>
      </c>
      <c r="D376" s="56" t="s">
        <v>125</v>
      </c>
      <c r="E376" s="56" t="s">
        <v>530</v>
      </c>
      <c r="F376" s="57" t="s">
        <v>1</v>
      </c>
      <c r="G376" s="58">
        <v>1.1000000000000001</v>
      </c>
      <c r="H376" s="66" t="s">
        <v>832</v>
      </c>
      <c r="I376" s="59">
        <v>45694</v>
      </c>
      <c r="J376" s="57" t="s">
        <v>11</v>
      </c>
      <c r="K376" s="59">
        <v>45826</v>
      </c>
      <c r="L376" s="49">
        <v>46137</v>
      </c>
      <c r="M376" s="56" t="s">
        <v>40</v>
      </c>
      <c r="N376" s="60">
        <v>0</v>
      </c>
    </row>
    <row r="377" spans="2:14" x14ac:dyDescent="0.2">
      <c r="B377" s="56" t="s">
        <v>595</v>
      </c>
      <c r="C377" s="56" t="s">
        <v>596</v>
      </c>
      <c r="D377" s="56" t="s">
        <v>833</v>
      </c>
      <c r="E377" s="44" t="s">
        <v>362</v>
      </c>
      <c r="F377" s="57" t="s">
        <v>1</v>
      </c>
      <c r="G377" s="56" t="s">
        <v>603</v>
      </c>
      <c r="H377" s="66" t="s">
        <v>594</v>
      </c>
      <c r="I377" s="59">
        <v>45337</v>
      </c>
      <c r="J377" s="57" t="s">
        <v>8</v>
      </c>
      <c r="K377" s="59">
        <v>45491</v>
      </c>
      <c r="L377" s="56" t="s">
        <v>37</v>
      </c>
      <c r="M377" s="56" t="s">
        <v>37</v>
      </c>
      <c r="N377" s="60">
        <v>0</v>
      </c>
    </row>
    <row r="378" spans="2:14" x14ac:dyDescent="0.2">
      <c r="B378" s="56" t="s">
        <v>597</v>
      </c>
      <c r="C378" s="56" t="s">
        <v>598</v>
      </c>
      <c r="D378" s="56" t="s">
        <v>833</v>
      </c>
      <c r="E378" s="44" t="s">
        <v>362</v>
      </c>
      <c r="F378" s="57" t="s">
        <v>1</v>
      </c>
      <c r="G378" s="56" t="s">
        <v>603</v>
      </c>
      <c r="H378" s="66" t="s">
        <v>594</v>
      </c>
      <c r="I378" s="59">
        <v>45337</v>
      </c>
      <c r="J378" s="57" t="s">
        <v>8</v>
      </c>
      <c r="K378" s="59">
        <v>45491</v>
      </c>
      <c r="L378" s="56" t="s">
        <v>37</v>
      </c>
      <c r="M378" s="56" t="s">
        <v>37</v>
      </c>
      <c r="N378" s="60">
        <v>0</v>
      </c>
    </row>
  </sheetData>
  <sheetProtection autoFilter="0"/>
  <autoFilter ref="B9:N378" xr:uid="{352590B6-0995-4DD0-9A29-A8F0C7091173}"/>
  <sortState xmlns:xlrd2="http://schemas.microsoft.com/office/spreadsheetml/2017/richdata2" ref="B10:N30">
    <sortCondition ref="B10:B30"/>
  </sortState>
  <mergeCells count="2">
    <mergeCell ref="P2:R7"/>
    <mergeCell ref="H8:I8"/>
  </mergeCells>
  <conditionalFormatting sqref="B379:B1048576 B1:B9">
    <cfRule type="duplicateValues" dxfId="0" priority="54"/>
  </conditionalFormatting>
  <conditionalFormatting sqref="B1:N1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0"/>
        <cfvo type="num" val="0"/>
        <cfvo type="num" val="0"/>
        <color rgb="FF78BE21"/>
        <color rgb="FF49B7E9"/>
        <color rgb="FF17214C"/>
      </colorScale>
    </cfRule>
    <cfRule type="colorScale" priority="3">
      <colorScale>
        <cfvo type="min"/>
        <cfvo type="percentile" val="70"/>
        <cfvo type="max"/>
        <color rgb="FF78BE21"/>
        <color rgb="FF49B7E9"/>
        <color rgb="FF17214C"/>
      </colorScale>
    </cfRule>
  </conditionalFormatting>
  <dataValidations count="1">
    <dataValidation type="list" allowBlank="1" showInputMessage="1" showErrorMessage="1" sqref="J10:J129" xr:uid="{85501D0F-E3C3-4D10-9529-947C9CE7BFC2}">
      <formula1>"Initiation, Plan, Design, Execution, Close Out"</formula1>
    </dataValidation>
  </dataValidations>
  <pageMargins left="0.7" right="0.7" top="0.75" bottom="0.75" header="0.3" footer="0.3"/>
  <pageSetup scale="28" fitToHeight="0" orientation="landscape" r:id="rId1"/>
  <ignoredErrors>
    <ignoredError sqref="H65:N37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147410072B24E8971A7833F512794" ma:contentTypeVersion="8" ma:contentTypeDescription="Create a new document." ma:contentTypeScope="" ma:versionID="06803a5728cfa167af3597b05de1369d">
  <xsd:schema xmlns:xsd="http://www.w3.org/2001/XMLSchema" xmlns:xs="http://www.w3.org/2001/XMLSchema" xmlns:p="http://schemas.microsoft.com/office/2006/metadata/properties" xmlns:ns2="fe28e1fd-da63-446d-84ab-57fbb31608bb" targetNamespace="http://schemas.microsoft.com/office/2006/metadata/properties" ma:root="true" ma:fieldsID="e4c87f29a004f4f7e3066a44e460af53" ns2:_="">
    <xsd:import namespace="fe28e1fd-da63-446d-84ab-57fbb31608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uedate" minOccurs="0"/>
                <xsd:element ref="ns2:Department" minOccurs="0"/>
                <xsd:element ref="ns2:ExhibitNumber" minOccurs="0"/>
                <xsd:element ref="ns2:ExhibitNo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e1fd-da63-446d-84ab-57fbb3160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uedate" ma:index="12" nillable="true" ma:displayName="Due date " ma:description="This represents the due date " ma:format="DateOnly" ma:internalName="Duedate">
      <xsd:simpleType>
        <xsd:restriction base="dms:DateTime"/>
      </xsd:simpleType>
    </xsd:element>
    <xsd:element name="Department" ma:index="13" nillable="true" ma:displayName="Department" ma:format="Dropdown" ma:internalName="Depart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pital Programs"/>
                    <xsd:enumeration value="Compliance"/>
                    <xsd:enumeration value="Corporate Services"/>
                    <xsd:enumeration value="Customer Experience"/>
                    <xsd:enumeration value="Emergency Preparedness"/>
                    <xsd:enumeration value="Facilities"/>
                    <xsd:enumeration value="Finance"/>
                    <xsd:enumeration value="Fleet"/>
                    <xsd:enumeration value="HSE"/>
                    <xsd:enumeration value="HR"/>
                    <xsd:enumeration value="IT OT"/>
                    <xsd:enumeration value="LEgal"/>
                    <xsd:enumeration value="Operations"/>
                    <xsd:enumeration value="Procurement &amp; Supply"/>
                    <xsd:enumeration value="Rate Design"/>
                    <xsd:enumeration value="Regulatory"/>
                    <xsd:enumeration value="Load Forecast"/>
                  </xsd:restriction>
                </xsd:simpleType>
              </xsd:element>
            </xsd:sequence>
          </xsd:extension>
        </xsd:complexContent>
      </xsd:complexType>
    </xsd:element>
    <xsd:element name="ExhibitNumber" ma:index="14" nillable="true" ma:displayName="Exhibit Number" ma:format="Dropdown" ma:internalName="ExhibitNumber">
      <xsd:simpleType>
        <xsd:restriction base="dms:Text">
          <xsd:maxLength value="255"/>
        </xsd:restriction>
      </xsd:simpleType>
    </xsd:element>
    <xsd:element name="ExhibitNo_x002e_" ma:index="15" nillable="true" ma:displayName="Exhibit No. " ma:format="Dropdown" ma:internalName="ExhibitNo_x002e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No_x002e_ xmlns="fe28e1fd-da63-446d-84ab-57fbb31608bb" xsi:nil="true"/>
    <Duedate xmlns="fe28e1fd-da63-446d-84ab-57fbb31608bb" xsi:nil="true"/>
    <Department xmlns="fe28e1fd-da63-446d-84ab-57fbb31608bb" xsi:nil="true"/>
    <ExhibitNumber xmlns="fe28e1fd-da63-446d-84ab-57fbb31608bb" xsi:nil="true"/>
  </documentManagement>
</p:properties>
</file>

<file path=customXml/itemProps1.xml><?xml version="1.0" encoding="utf-8"?>
<ds:datastoreItem xmlns:ds="http://schemas.openxmlformats.org/officeDocument/2006/customXml" ds:itemID="{482E9EE0-8A06-42C5-BBEF-A09FE80735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8e1fd-da63-446d-84ab-57fbb3160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1449F-FEAD-4A49-B981-52A48C3757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99769-F875-4A37-9D48-6D7EADD5AFD0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fe28e1fd-da63-446d-84ab-57fbb31608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LUMA - Annex A</vt:lpstr>
      <vt:lpstr>'LUMA - Annex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Edgardo J. Contreras Aponte</dc:creator>
  <cp:keywords/>
  <dc:description/>
  <cp:lastModifiedBy>Maribel Cruz de Jesús</cp:lastModifiedBy>
  <cp:revision/>
  <cp:lastPrinted>2025-11-17T13:59:48Z</cp:lastPrinted>
  <dcterms:created xsi:type="dcterms:W3CDTF">2024-02-08T17:14:16Z</dcterms:created>
  <dcterms:modified xsi:type="dcterms:W3CDTF">2025-11-17T14:09:18Z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0x010100B26147410072B24E8971A7833F512794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PREBWebsite">
    <vt:lpwstr>, </vt:lpwstr>
  </property>
  <property fmtid="{D5CDD505-2E9C-101B-9397-08002B2CF9AE}" pid="10" name="xd_Signature">
    <vt:bool>false</vt:bool>
  </property>
  <property fmtid="{D5CDD505-2E9C-101B-9397-08002B2CF9AE}" pid="11" name="MSIP_Label_31f81cae-2cc7-434f-b11d-39789e497bf2_Enabled">
    <vt:lpwstr>true</vt:lpwstr>
  </property>
  <property fmtid="{D5CDD505-2E9C-101B-9397-08002B2CF9AE}" pid="12" name="MSIP_Label_31f81cae-2cc7-434f-b11d-39789e497bf2_SetDate">
    <vt:lpwstr>2024-08-11T18:11:41Z</vt:lpwstr>
  </property>
  <property fmtid="{D5CDD505-2E9C-101B-9397-08002B2CF9AE}" pid="13" name="MSIP_Label_31f81cae-2cc7-434f-b11d-39789e497bf2_Method">
    <vt:lpwstr>Standard</vt:lpwstr>
  </property>
  <property fmtid="{D5CDD505-2E9C-101B-9397-08002B2CF9AE}" pid="14" name="MSIP_Label_31f81cae-2cc7-434f-b11d-39789e497bf2_Name">
    <vt:lpwstr>Confidential</vt:lpwstr>
  </property>
  <property fmtid="{D5CDD505-2E9C-101B-9397-08002B2CF9AE}" pid="15" name="MSIP_Label_31f81cae-2cc7-434f-b11d-39789e497bf2_SiteId">
    <vt:lpwstr>dd5e230f-c165-49c4-957f-e203458fffab</vt:lpwstr>
  </property>
  <property fmtid="{D5CDD505-2E9C-101B-9397-08002B2CF9AE}" pid="16" name="MSIP_Label_31f81cae-2cc7-434f-b11d-39789e497bf2_ActionId">
    <vt:lpwstr>6c491169-a2fd-4f29-ba4c-1ecbc9c3149a</vt:lpwstr>
  </property>
  <property fmtid="{D5CDD505-2E9C-101B-9397-08002B2CF9AE}" pid="17" name="MSIP_Label_31f81cae-2cc7-434f-b11d-39789e497bf2_ContentBits">
    <vt:lpwstr>0</vt:lpwstr>
  </property>
  <property fmtid="{D5CDD505-2E9C-101B-9397-08002B2CF9AE}" pid="18" name="SharedWithUsers">
    <vt:lpwstr/>
  </property>
</Properties>
</file>