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Load Forecasting/Load Forecasting/07_Other Request/05_DG Interconnection/06_Exhibits/2025-08-14/"/>
    </mc:Choice>
  </mc:AlternateContent>
  <xr:revisionPtr revIDLastSave="2954" documentId="8_{3AAE5D93-CFB3-43B3-9913-13574D430AE6}" xr6:coauthVersionLast="47" xr6:coauthVersionMax="47" xr10:uidLastSave="{51B8531E-3E32-46B4-A353-97CE57E350A3}"/>
  <bookViews>
    <workbookView xWindow="-108" yWindow="-108" windowWidth="30936" windowHeight="16776" xr2:uid="{033AAE52-7523-4023-A5A9-83DA46F4A569}"/>
  </bookViews>
  <sheets>
    <sheet name="Monthly" sheetId="1" r:id="rId1"/>
    <sheet name="Quarterly" sheetId="2" r:id="rId2"/>
    <sheet name="Graphics" sheetId="5" r:id="rId3"/>
    <sheet name="Customer Exchange" sheetId="4" state="hidden" r:id="rId4"/>
  </sheets>
  <externalReferences>
    <externalReference r:id="rId5"/>
  </externalReferences>
  <definedNames>
    <definedName name="_xlnm._FilterDatabase" localSheetId="0" hidden="1">Monthly!$B$4:$AK$52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8" i="1" l="1"/>
  <c r="AJ58" i="1"/>
  <c r="AI58" i="1"/>
  <c r="AH58" i="1"/>
  <c r="AG58" i="1"/>
  <c r="AA58" i="1"/>
  <c r="V58" i="1"/>
  <c r="Q58" i="1"/>
  <c r="L58" i="1"/>
  <c r="G58" i="1"/>
  <c r="V57" i="1"/>
  <c r="AJ57" i="1"/>
  <c r="AI57" i="1"/>
  <c r="AH57" i="1"/>
  <c r="AG57" i="1"/>
  <c r="AF57" i="1"/>
  <c r="AA57" i="1"/>
  <c r="Q57" i="1"/>
  <c r="L57" i="1"/>
  <c r="G57" i="1"/>
  <c r="AE21" i="2"/>
  <c r="AD21" i="2"/>
  <c r="AC21" i="2"/>
  <c r="AB21" i="2"/>
  <c r="Z21" i="2"/>
  <c r="Y21" i="2"/>
  <c r="X21" i="2"/>
  <c r="W21" i="2"/>
  <c r="U21" i="2"/>
  <c r="T21" i="2"/>
  <c r="S21" i="2"/>
  <c r="R21" i="2"/>
  <c r="P21" i="2"/>
  <c r="O21" i="2"/>
  <c r="N21" i="2"/>
  <c r="M21" i="2"/>
  <c r="K21" i="2"/>
  <c r="J21" i="2"/>
  <c r="I21" i="2"/>
  <c r="H21" i="2"/>
  <c r="F21" i="2"/>
  <c r="E21" i="2"/>
  <c r="D21" i="2"/>
  <c r="C21" i="2"/>
  <c r="AK58" i="1" l="1"/>
  <c r="AK57" i="1"/>
  <c r="AF21" i="2"/>
  <c r="AA21" i="2"/>
  <c r="V21" i="2"/>
  <c r="AW21" i="2"/>
  <c r="AX21" i="2"/>
  <c r="Q21" i="2"/>
  <c r="AT21" i="2"/>
  <c r="AO21" i="2"/>
  <c r="AM21" i="2"/>
  <c r="AN21" i="2"/>
  <c r="AL21" i="2"/>
  <c r="AS21" i="2"/>
  <c r="AY21" i="2"/>
  <c r="AV21" i="2"/>
  <c r="G21" i="2"/>
  <c r="AR21" i="2"/>
  <c r="BB21" i="2"/>
  <c r="BC21" i="2"/>
  <c r="BD21" i="2"/>
  <c r="BA21" i="2"/>
  <c r="L21" i="2"/>
  <c r="AQ21" i="2"/>
  <c r="AU21" i="2" l="1"/>
  <c r="AZ21" i="2"/>
  <c r="BE21" i="2"/>
  <c r="AP21" i="2"/>
  <c r="AF56" i="1"/>
  <c r="AJ56" i="1"/>
  <c r="AI56" i="1"/>
  <c r="AH56" i="1"/>
  <c r="AG56" i="1"/>
  <c r="AA56" i="1"/>
  <c r="V56" i="1"/>
  <c r="Q56" i="1"/>
  <c r="L56" i="1"/>
  <c r="G56" i="1"/>
  <c r="AF52" i="1"/>
  <c r="AF53" i="1"/>
  <c r="AF54" i="1"/>
  <c r="AF55" i="1"/>
  <c r="AA52" i="1"/>
  <c r="AA53" i="1"/>
  <c r="AA54" i="1"/>
  <c r="AA55" i="1"/>
  <c r="V52" i="1"/>
  <c r="V53" i="1"/>
  <c r="V54" i="1"/>
  <c r="V55" i="1"/>
  <c r="Q5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G52" i="1"/>
  <c r="G53" i="1"/>
  <c r="G54" i="1"/>
  <c r="G55" i="1"/>
  <c r="L55" i="1"/>
  <c r="L52" i="1"/>
  <c r="L53" i="1"/>
  <c r="L54" i="1"/>
  <c r="AG6" i="1"/>
  <c r="AG5" i="1"/>
  <c r="AC20" i="2"/>
  <c r="AC45" i="2" s="1"/>
  <c r="AD20" i="2"/>
  <c r="AD45" i="2" s="1"/>
  <c r="AE20" i="2"/>
  <c r="AE45" i="2" s="1"/>
  <c r="AB20" i="2"/>
  <c r="AB45" i="2" s="1"/>
  <c r="X20" i="2"/>
  <c r="X45" i="2" s="1"/>
  <c r="Y20" i="2"/>
  <c r="Y45" i="2" s="1"/>
  <c r="Z20" i="2"/>
  <c r="Z45" i="2" s="1"/>
  <c r="W20" i="2"/>
  <c r="W45" i="2" s="1"/>
  <c r="S20" i="2"/>
  <c r="S45" i="2" s="1"/>
  <c r="T20" i="2"/>
  <c r="T45" i="2" s="1"/>
  <c r="U20" i="2"/>
  <c r="U45" i="2" s="1"/>
  <c r="R20" i="2"/>
  <c r="R45" i="2" s="1"/>
  <c r="N20" i="2"/>
  <c r="N45" i="2" s="1"/>
  <c r="O20" i="2"/>
  <c r="O45" i="2" s="1"/>
  <c r="P20" i="2"/>
  <c r="P45" i="2" s="1"/>
  <c r="M20" i="2"/>
  <c r="M45" i="2" s="1"/>
  <c r="I20" i="2"/>
  <c r="I45" i="2" s="1"/>
  <c r="J20" i="2"/>
  <c r="J45" i="2" s="1"/>
  <c r="K20" i="2"/>
  <c r="K45" i="2" s="1"/>
  <c r="H20" i="2"/>
  <c r="H45" i="2" s="1"/>
  <c r="D20" i="2"/>
  <c r="D45" i="2" s="1"/>
  <c r="E20" i="2"/>
  <c r="E45" i="2" s="1"/>
  <c r="F20" i="2"/>
  <c r="F45" i="2" s="1"/>
  <c r="C20" i="2"/>
  <c r="C45" i="2" s="1"/>
  <c r="AJ53" i="1"/>
  <c r="AJ54" i="1"/>
  <c r="AJ55" i="1"/>
  <c r="AJ21" i="2" s="1"/>
  <c r="AI53" i="1"/>
  <c r="AI54" i="1"/>
  <c r="AI55" i="1"/>
  <c r="AH53" i="1"/>
  <c r="AH54" i="1"/>
  <c r="AH55" i="1"/>
  <c r="AG53" i="1"/>
  <c r="AG54" i="1"/>
  <c r="AG55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AG21" i="2" l="1"/>
  <c r="AH21" i="2"/>
  <c r="AI21" i="2"/>
  <c r="BI21" i="2"/>
  <c r="BC20" i="2"/>
  <c r="BC45" i="2" s="1"/>
  <c r="AV20" i="2"/>
  <c r="AV45" i="2" s="1"/>
  <c r="AK56" i="1"/>
  <c r="AI20" i="2"/>
  <c r="BH20" i="2" s="1"/>
  <c r="AW20" i="2"/>
  <c r="AW45" i="2" s="1"/>
  <c r="AJ20" i="2"/>
  <c r="BI20" i="2" s="1"/>
  <c r="AG20" i="2"/>
  <c r="BF20" i="2" s="1"/>
  <c r="BA20" i="2"/>
  <c r="BA45" i="2" s="1"/>
  <c r="AK55" i="1"/>
  <c r="AH20" i="2"/>
  <c r="BG20" i="2" s="1"/>
  <c r="AA20" i="2"/>
  <c r="AA45" i="2" s="1"/>
  <c r="AK54" i="1"/>
  <c r="AR20" i="2"/>
  <c r="AR45" i="2" s="1"/>
  <c r="V20" i="2"/>
  <c r="V45" i="2" s="1"/>
  <c r="BD20" i="2"/>
  <c r="BD45" i="2" s="1"/>
  <c r="AY20" i="2"/>
  <c r="AY45" i="2" s="1"/>
  <c r="AT20" i="2"/>
  <c r="AT45" i="2" s="1"/>
  <c r="AX20" i="2"/>
  <c r="AX45" i="2" s="1"/>
  <c r="AS20" i="2"/>
  <c r="AS45" i="2" s="1"/>
  <c r="AQ20" i="2"/>
  <c r="AQ45" i="2" s="1"/>
  <c r="Q20" i="2"/>
  <c r="Q45" i="2" s="1"/>
  <c r="AO20" i="2"/>
  <c r="AO45" i="2" s="1"/>
  <c r="L20" i="2"/>
  <c r="L45" i="2" s="1"/>
  <c r="AN20" i="2"/>
  <c r="AN45" i="2" s="1"/>
  <c r="G20" i="2"/>
  <c r="G45" i="2" s="1"/>
  <c r="AM20" i="2"/>
  <c r="AM45" i="2" s="1"/>
  <c r="AL20" i="2"/>
  <c r="AL45" i="2" s="1"/>
  <c r="AK53" i="1"/>
  <c r="BB20" i="2"/>
  <c r="BB45" i="2" s="1"/>
  <c r="AF20" i="2"/>
  <c r="AF45" i="2" s="1"/>
  <c r="AJ52" i="1"/>
  <c r="AI52" i="1"/>
  <c r="AH52" i="1"/>
  <c r="AG52" i="1"/>
  <c r="AJ51" i="1"/>
  <c r="AI51" i="1"/>
  <c r="AH51" i="1"/>
  <c r="AG51" i="1"/>
  <c r="AF51" i="1"/>
  <c r="AA51" i="1"/>
  <c r="V51" i="1"/>
  <c r="L51" i="1"/>
  <c r="G51" i="1"/>
  <c r="AC19" i="2"/>
  <c r="AC44" i="2" s="1"/>
  <c r="AD19" i="2"/>
  <c r="AD44" i="2" s="1"/>
  <c r="AE19" i="2"/>
  <c r="AE44" i="2" s="1"/>
  <c r="AB19" i="2"/>
  <c r="AB44" i="2" s="1"/>
  <c r="X19" i="2"/>
  <c r="X44" i="2" s="1"/>
  <c r="Y19" i="2"/>
  <c r="Y44" i="2" s="1"/>
  <c r="Z19" i="2"/>
  <c r="Z44" i="2" s="1"/>
  <c r="W19" i="2"/>
  <c r="W44" i="2" s="1"/>
  <c r="S19" i="2"/>
  <c r="S44" i="2" s="1"/>
  <c r="T19" i="2"/>
  <c r="T44" i="2" s="1"/>
  <c r="U19" i="2"/>
  <c r="U44" i="2" s="1"/>
  <c r="R19" i="2"/>
  <c r="R44" i="2" s="1"/>
  <c r="N19" i="2"/>
  <c r="N44" i="2" s="1"/>
  <c r="O19" i="2"/>
  <c r="O44" i="2" s="1"/>
  <c r="P19" i="2"/>
  <c r="P44" i="2" s="1"/>
  <c r="M19" i="2"/>
  <c r="M44" i="2" s="1"/>
  <c r="I19" i="2"/>
  <c r="I44" i="2" s="1"/>
  <c r="J19" i="2"/>
  <c r="J44" i="2" s="1"/>
  <c r="K19" i="2"/>
  <c r="K44" i="2" s="1"/>
  <c r="H19" i="2"/>
  <c r="H44" i="2" s="1"/>
  <c r="D19" i="2"/>
  <c r="D44" i="2" s="1"/>
  <c r="E19" i="2"/>
  <c r="E44" i="2" s="1"/>
  <c r="F19" i="2"/>
  <c r="F44" i="2" s="1"/>
  <c r="C19" i="2"/>
  <c r="C44" i="2" s="1"/>
  <c r="AJ50" i="1"/>
  <c r="AI50" i="1"/>
  <c r="AH50" i="1"/>
  <c r="AG50" i="1"/>
  <c r="AF50" i="1"/>
  <c r="AA50" i="1"/>
  <c r="V50" i="1"/>
  <c r="L50" i="1"/>
  <c r="G50" i="1"/>
  <c r="AC18" i="2"/>
  <c r="AD18" i="2"/>
  <c r="AE18" i="2"/>
  <c r="AB18" i="2"/>
  <c r="X18" i="2"/>
  <c r="Y18" i="2"/>
  <c r="Z18" i="2"/>
  <c r="W18" i="2"/>
  <c r="S18" i="2"/>
  <c r="T18" i="2"/>
  <c r="U18" i="2"/>
  <c r="R18" i="2"/>
  <c r="N18" i="2"/>
  <c r="O18" i="2"/>
  <c r="P18" i="2"/>
  <c r="M18" i="2"/>
  <c r="K18" i="2"/>
  <c r="J18" i="2"/>
  <c r="I18" i="2"/>
  <c r="H18" i="2"/>
  <c r="F18" i="2"/>
  <c r="E18" i="2"/>
  <c r="D18" i="2"/>
  <c r="C18" i="2"/>
  <c r="V47" i="1"/>
  <c r="V48" i="1"/>
  <c r="V49" i="1"/>
  <c r="AG47" i="1"/>
  <c r="AH47" i="1"/>
  <c r="AI47" i="1"/>
  <c r="AJ47" i="1"/>
  <c r="AG48" i="1"/>
  <c r="AH48" i="1"/>
  <c r="AI48" i="1"/>
  <c r="AJ48" i="1"/>
  <c r="AG49" i="1"/>
  <c r="AH49" i="1"/>
  <c r="AI49" i="1"/>
  <c r="AJ49" i="1"/>
  <c r="AF47" i="1"/>
  <c r="AF48" i="1"/>
  <c r="AF49" i="1"/>
  <c r="AA47" i="1"/>
  <c r="AA48" i="1"/>
  <c r="AA49" i="1"/>
  <c r="L47" i="1"/>
  <c r="L48" i="1"/>
  <c r="L49" i="1"/>
  <c r="G47" i="1"/>
  <c r="G48" i="1"/>
  <c r="G49" i="1"/>
  <c r="AC16" i="2"/>
  <c r="AC63" i="2" s="1"/>
  <c r="AD16" i="2"/>
  <c r="AD63" i="2" s="1"/>
  <c r="AE16" i="2"/>
  <c r="AE63" i="2" s="1"/>
  <c r="AC17" i="2"/>
  <c r="AC64" i="2" s="1"/>
  <c r="AD17" i="2"/>
  <c r="AD64" i="2" s="1"/>
  <c r="AE17" i="2"/>
  <c r="AE64" i="2" s="1"/>
  <c r="AB17" i="2"/>
  <c r="AB64" i="2" s="1"/>
  <c r="AB16" i="2"/>
  <c r="AB63" i="2" s="1"/>
  <c r="X16" i="2"/>
  <c r="X63" i="2" s="1"/>
  <c r="Y16" i="2"/>
  <c r="Y63" i="2" s="1"/>
  <c r="Z16" i="2"/>
  <c r="Z63" i="2" s="1"/>
  <c r="X17" i="2"/>
  <c r="X64" i="2" s="1"/>
  <c r="Y17" i="2"/>
  <c r="Y64" i="2" s="1"/>
  <c r="Z17" i="2"/>
  <c r="Z64" i="2" s="1"/>
  <c r="W17" i="2"/>
  <c r="W64" i="2" s="1"/>
  <c r="W16" i="2"/>
  <c r="W63" i="2" s="1"/>
  <c r="S16" i="2"/>
  <c r="S63" i="2" s="1"/>
  <c r="T16" i="2"/>
  <c r="T63" i="2" s="1"/>
  <c r="U16" i="2"/>
  <c r="U63" i="2" s="1"/>
  <c r="S17" i="2"/>
  <c r="S64" i="2" s="1"/>
  <c r="T17" i="2"/>
  <c r="T64" i="2" s="1"/>
  <c r="U17" i="2"/>
  <c r="U64" i="2" s="1"/>
  <c r="R17" i="2"/>
  <c r="R64" i="2" s="1"/>
  <c r="R16" i="2"/>
  <c r="R63" i="2" s="1"/>
  <c r="N16" i="2"/>
  <c r="N63" i="2" s="1"/>
  <c r="O16" i="2"/>
  <c r="O63" i="2" s="1"/>
  <c r="P16" i="2"/>
  <c r="P63" i="2" s="1"/>
  <c r="N17" i="2"/>
  <c r="N64" i="2" s="1"/>
  <c r="O17" i="2"/>
  <c r="O64" i="2" s="1"/>
  <c r="P17" i="2"/>
  <c r="P64" i="2" s="1"/>
  <c r="M17" i="2"/>
  <c r="M64" i="2" s="1"/>
  <c r="M16" i="2"/>
  <c r="M63" i="2" s="1"/>
  <c r="I16" i="2"/>
  <c r="I63" i="2" s="1"/>
  <c r="J16" i="2"/>
  <c r="J63" i="2" s="1"/>
  <c r="K16" i="2"/>
  <c r="K63" i="2" s="1"/>
  <c r="I17" i="2"/>
  <c r="I64" i="2" s="1"/>
  <c r="J17" i="2"/>
  <c r="J64" i="2" s="1"/>
  <c r="K17" i="2"/>
  <c r="K64" i="2" s="1"/>
  <c r="H17" i="2"/>
  <c r="H64" i="2" s="1"/>
  <c r="H16" i="2"/>
  <c r="H63" i="2" s="1"/>
  <c r="D17" i="2"/>
  <c r="D64" i="2" s="1"/>
  <c r="E17" i="2"/>
  <c r="E64" i="2" s="1"/>
  <c r="F17" i="2"/>
  <c r="F64" i="2" s="1"/>
  <c r="D16" i="2"/>
  <c r="D63" i="2" s="1"/>
  <c r="E16" i="2"/>
  <c r="E63" i="2" s="1"/>
  <c r="F16" i="2"/>
  <c r="F63" i="2" s="1"/>
  <c r="C17" i="2"/>
  <c r="C64" i="2" s="1"/>
  <c r="C16" i="2"/>
  <c r="C63" i="2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L46" i="1"/>
  <c r="AG41" i="1"/>
  <c r="AH41" i="1"/>
  <c r="AI41" i="1"/>
  <c r="AJ41" i="1"/>
  <c r="AG42" i="1"/>
  <c r="AH42" i="1"/>
  <c r="AI42" i="1"/>
  <c r="AJ42" i="1"/>
  <c r="AG43" i="1"/>
  <c r="AH43" i="1"/>
  <c r="AI43" i="1"/>
  <c r="AJ43" i="1"/>
  <c r="AG44" i="1"/>
  <c r="AH44" i="1"/>
  <c r="AI44" i="1"/>
  <c r="AJ44" i="1"/>
  <c r="AG45" i="1"/>
  <c r="AH45" i="1"/>
  <c r="AI45" i="1"/>
  <c r="AJ45" i="1"/>
  <c r="AG46" i="1"/>
  <c r="AH46" i="1"/>
  <c r="AI46" i="1"/>
  <c r="AJ46" i="1"/>
  <c r="AF41" i="1"/>
  <c r="AF42" i="1"/>
  <c r="AF43" i="1"/>
  <c r="AF44" i="1"/>
  <c r="AF45" i="1"/>
  <c r="AF46" i="1"/>
  <c r="AA41" i="1"/>
  <c r="AA42" i="1"/>
  <c r="AA43" i="1"/>
  <c r="AA44" i="1"/>
  <c r="AA45" i="1"/>
  <c r="AA46" i="1"/>
  <c r="V41" i="1"/>
  <c r="V42" i="1"/>
  <c r="V43" i="1"/>
  <c r="V44" i="1"/>
  <c r="V45" i="1"/>
  <c r="V46" i="1"/>
  <c r="D15" i="2"/>
  <c r="E15" i="2"/>
  <c r="F15" i="2"/>
  <c r="AC15" i="2"/>
  <c r="AD15" i="2"/>
  <c r="AE15" i="2"/>
  <c r="AB15" i="2"/>
  <c r="X15" i="2"/>
  <c r="Y15" i="2"/>
  <c r="Z15" i="2"/>
  <c r="W15" i="2"/>
  <c r="S15" i="2"/>
  <c r="T15" i="2"/>
  <c r="U15" i="2"/>
  <c r="R15" i="2"/>
  <c r="N15" i="2"/>
  <c r="O15" i="2"/>
  <c r="P15" i="2"/>
  <c r="M15" i="2"/>
  <c r="I15" i="2"/>
  <c r="J15" i="2"/>
  <c r="K15" i="2"/>
  <c r="H15" i="2"/>
  <c r="C15" i="2"/>
  <c r="AG39" i="1"/>
  <c r="AH39" i="1"/>
  <c r="AI39" i="1"/>
  <c r="AJ39" i="1"/>
  <c r="AG40" i="1"/>
  <c r="AH40" i="1"/>
  <c r="AI40" i="1"/>
  <c r="AJ40" i="1"/>
  <c r="AF39" i="1"/>
  <c r="AF40" i="1"/>
  <c r="AA38" i="1"/>
  <c r="AA39" i="1"/>
  <c r="AA40" i="1"/>
  <c r="V36" i="1"/>
  <c r="V37" i="1"/>
  <c r="V38" i="1"/>
  <c r="V39" i="1"/>
  <c r="V40" i="1"/>
  <c r="B40" i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AG38" i="1"/>
  <c r="AH38" i="1"/>
  <c r="AI38" i="1"/>
  <c r="AJ38" i="1"/>
  <c r="AF38" i="1"/>
  <c r="AE14" i="2"/>
  <c r="AD14" i="2"/>
  <c r="AC14" i="2"/>
  <c r="AB14" i="2"/>
  <c r="Z14" i="2"/>
  <c r="Y14" i="2"/>
  <c r="X14" i="2"/>
  <c r="W14" i="2"/>
  <c r="U14" i="2"/>
  <c r="T14" i="2"/>
  <c r="S14" i="2"/>
  <c r="R14" i="2"/>
  <c r="AE13" i="2"/>
  <c r="AD13" i="2"/>
  <c r="AC13" i="2"/>
  <c r="AB13" i="2"/>
  <c r="Z13" i="2"/>
  <c r="Y13" i="2"/>
  <c r="X13" i="2"/>
  <c r="W13" i="2"/>
  <c r="U13" i="2"/>
  <c r="T13" i="2"/>
  <c r="S13" i="2"/>
  <c r="R13" i="2"/>
  <c r="AE12" i="2"/>
  <c r="AD12" i="2"/>
  <c r="AC12" i="2"/>
  <c r="AB12" i="2"/>
  <c r="Z12" i="2"/>
  <c r="Y12" i="2"/>
  <c r="X12" i="2"/>
  <c r="W12" i="2"/>
  <c r="U12" i="2"/>
  <c r="T12" i="2"/>
  <c r="S12" i="2"/>
  <c r="R12" i="2"/>
  <c r="AE11" i="2"/>
  <c r="AD11" i="2"/>
  <c r="AC11" i="2"/>
  <c r="AB11" i="2"/>
  <c r="Z11" i="2"/>
  <c r="Y11" i="2"/>
  <c r="X11" i="2"/>
  <c r="W11" i="2"/>
  <c r="U11" i="2"/>
  <c r="T11" i="2"/>
  <c r="S11" i="2"/>
  <c r="R11" i="2"/>
  <c r="AE10" i="2"/>
  <c r="AD10" i="2"/>
  <c r="AC10" i="2"/>
  <c r="AB10" i="2"/>
  <c r="Z10" i="2"/>
  <c r="Y10" i="2"/>
  <c r="X10" i="2"/>
  <c r="W10" i="2"/>
  <c r="U10" i="2"/>
  <c r="T10" i="2"/>
  <c r="S10" i="2"/>
  <c r="R10" i="2"/>
  <c r="AE9" i="2"/>
  <c r="AD9" i="2"/>
  <c r="AC9" i="2"/>
  <c r="AB9" i="2"/>
  <c r="Z9" i="2"/>
  <c r="Y9" i="2"/>
  <c r="X9" i="2"/>
  <c r="W9" i="2"/>
  <c r="U9" i="2"/>
  <c r="T9" i="2"/>
  <c r="S9" i="2"/>
  <c r="R9" i="2"/>
  <c r="AE8" i="2"/>
  <c r="AD8" i="2"/>
  <c r="AC8" i="2"/>
  <c r="AB8" i="2"/>
  <c r="Z8" i="2"/>
  <c r="Y8" i="2"/>
  <c r="X8" i="2"/>
  <c r="W8" i="2"/>
  <c r="U8" i="2"/>
  <c r="T8" i="2"/>
  <c r="S8" i="2"/>
  <c r="R8" i="2"/>
  <c r="AE7" i="2"/>
  <c r="AD7" i="2"/>
  <c r="AC7" i="2"/>
  <c r="AB7" i="2"/>
  <c r="Z7" i="2"/>
  <c r="Y7" i="2"/>
  <c r="X7" i="2"/>
  <c r="W7" i="2"/>
  <c r="U7" i="2"/>
  <c r="T7" i="2"/>
  <c r="S7" i="2"/>
  <c r="R7" i="2"/>
  <c r="AE6" i="2"/>
  <c r="AD6" i="2"/>
  <c r="AC6" i="2"/>
  <c r="AB6" i="2"/>
  <c r="Z6" i="2"/>
  <c r="Y6" i="2"/>
  <c r="X6" i="2"/>
  <c r="W6" i="2"/>
  <c r="U6" i="2"/>
  <c r="T6" i="2"/>
  <c r="S6" i="2"/>
  <c r="R6" i="2"/>
  <c r="AE5" i="2"/>
  <c r="AD5" i="2"/>
  <c r="AC5" i="2"/>
  <c r="AB5" i="2"/>
  <c r="Z5" i="2"/>
  <c r="Y5" i="2"/>
  <c r="X5" i="2"/>
  <c r="W5" i="2"/>
  <c r="U5" i="2"/>
  <c r="T5" i="2"/>
  <c r="S5" i="2"/>
  <c r="R5" i="2"/>
  <c r="AE4" i="2"/>
  <c r="AD4" i="2"/>
  <c r="AC4" i="2"/>
  <c r="AB4" i="2"/>
  <c r="Z4" i="2"/>
  <c r="Y4" i="2"/>
  <c r="X4" i="2"/>
  <c r="W4" i="2"/>
  <c r="U4" i="2"/>
  <c r="T4" i="2"/>
  <c r="S4" i="2"/>
  <c r="R4" i="2"/>
  <c r="C4" i="2"/>
  <c r="C14" i="2"/>
  <c r="C13" i="2"/>
  <c r="C12" i="2"/>
  <c r="C11" i="2"/>
  <c r="C10" i="2"/>
  <c r="C9" i="2"/>
  <c r="C8" i="2"/>
  <c r="C7" i="2"/>
  <c r="C6" i="2"/>
  <c r="C5" i="2"/>
  <c r="P14" i="2"/>
  <c r="O14" i="2"/>
  <c r="N14" i="2"/>
  <c r="M14" i="2"/>
  <c r="K14" i="2"/>
  <c r="J14" i="2"/>
  <c r="I14" i="2"/>
  <c r="H14" i="2"/>
  <c r="F14" i="2"/>
  <c r="E14" i="2"/>
  <c r="D14" i="2"/>
  <c r="P13" i="2"/>
  <c r="O13" i="2"/>
  <c r="N13" i="2"/>
  <c r="M13" i="2"/>
  <c r="K13" i="2"/>
  <c r="J13" i="2"/>
  <c r="I13" i="2"/>
  <c r="H13" i="2"/>
  <c r="F13" i="2"/>
  <c r="E13" i="2"/>
  <c r="D13" i="2"/>
  <c r="P12" i="2"/>
  <c r="O12" i="2"/>
  <c r="N12" i="2"/>
  <c r="M12" i="2"/>
  <c r="K12" i="2"/>
  <c r="J12" i="2"/>
  <c r="I12" i="2"/>
  <c r="H12" i="2"/>
  <c r="F12" i="2"/>
  <c r="E12" i="2"/>
  <c r="D12" i="2"/>
  <c r="P11" i="2"/>
  <c r="O11" i="2"/>
  <c r="N11" i="2"/>
  <c r="M11" i="2"/>
  <c r="K11" i="2"/>
  <c r="J11" i="2"/>
  <c r="I11" i="2"/>
  <c r="H11" i="2"/>
  <c r="F11" i="2"/>
  <c r="E11" i="2"/>
  <c r="D11" i="2"/>
  <c r="P10" i="2"/>
  <c r="O10" i="2"/>
  <c r="N10" i="2"/>
  <c r="M10" i="2"/>
  <c r="K10" i="2"/>
  <c r="J10" i="2"/>
  <c r="I10" i="2"/>
  <c r="H10" i="2"/>
  <c r="F10" i="2"/>
  <c r="E10" i="2"/>
  <c r="D10" i="2"/>
  <c r="P9" i="2"/>
  <c r="O9" i="2"/>
  <c r="N9" i="2"/>
  <c r="M9" i="2"/>
  <c r="K9" i="2"/>
  <c r="J9" i="2"/>
  <c r="I9" i="2"/>
  <c r="H9" i="2"/>
  <c r="F9" i="2"/>
  <c r="E9" i="2"/>
  <c r="D9" i="2"/>
  <c r="P8" i="2"/>
  <c r="O8" i="2"/>
  <c r="N8" i="2"/>
  <c r="M8" i="2"/>
  <c r="K8" i="2"/>
  <c r="J8" i="2"/>
  <c r="I8" i="2"/>
  <c r="H8" i="2"/>
  <c r="F8" i="2"/>
  <c r="E8" i="2"/>
  <c r="D8" i="2"/>
  <c r="P7" i="2"/>
  <c r="O7" i="2"/>
  <c r="N7" i="2"/>
  <c r="M7" i="2"/>
  <c r="K7" i="2"/>
  <c r="J7" i="2"/>
  <c r="I7" i="2"/>
  <c r="H7" i="2"/>
  <c r="F7" i="2"/>
  <c r="E7" i="2"/>
  <c r="D7" i="2"/>
  <c r="P6" i="2"/>
  <c r="O6" i="2"/>
  <c r="N6" i="2"/>
  <c r="M6" i="2"/>
  <c r="K6" i="2"/>
  <c r="J6" i="2"/>
  <c r="I6" i="2"/>
  <c r="H6" i="2"/>
  <c r="F6" i="2"/>
  <c r="E6" i="2"/>
  <c r="D6" i="2"/>
  <c r="P5" i="2"/>
  <c r="O5" i="2"/>
  <c r="N5" i="2"/>
  <c r="M5" i="2"/>
  <c r="K5" i="2"/>
  <c r="J5" i="2"/>
  <c r="I5" i="2"/>
  <c r="H5" i="2"/>
  <c r="F5" i="2"/>
  <c r="E5" i="2"/>
  <c r="D5" i="2"/>
  <c r="P4" i="2"/>
  <c r="O4" i="2"/>
  <c r="N4" i="2"/>
  <c r="M4" i="2"/>
  <c r="K4" i="2"/>
  <c r="J4" i="2"/>
  <c r="I4" i="2"/>
  <c r="H4" i="2"/>
  <c r="F4" i="2"/>
  <c r="E4" i="2"/>
  <c r="D4" i="2"/>
  <c r="BF27" i="2"/>
  <c r="BF49" i="2" s="1"/>
  <c r="BA27" i="2"/>
  <c r="BA49" i="2" s="1"/>
  <c r="AV27" i="2"/>
  <c r="AV49" i="2" s="1"/>
  <c r="AQ27" i="2"/>
  <c r="AQ49" i="2" s="1"/>
  <c r="AL27" i="2"/>
  <c r="AL49" i="2" s="1"/>
  <c r="AG27" i="2"/>
  <c r="AG49" i="2" s="1"/>
  <c r="AB27" i="2"/>
  <c r="AB49" i="2" s="1"/>
  <c r="W27" i="2"/>
  <c r="W49" i="2" s="1"/>
  <c r="R27" i="2"/>
  <c r="R49" i="2" s="1"/>
  <c r="M27" i="2"/>
  <c r="M49" i="2" s="1"/>
  <c r="H27" i="2"/>
  <c r="H49" i="2" s="1"/>
  <c r="C27" i="2"/>
  <c r="C49" i="2" s="1"/>
  <c r="AH5" i="1"/>
  <c r="AI5" i="1"/>
  <c r="AJ5" i="1"/>
  <c r="AH6" i="1"/>
  <c r="AI6" i="1"/>
  <c r="AJ6" i="1"/>
  <c r="AH7" i="1"/>
  <c r="AI7" i="1"/>
  <c r="AJ7" i="1"/>
  <c r="AH8" i="1"/>
  <c r="AI8" i="1"/>
  <c r="AJ8" i="1"/>
  <c r="AH9" i="1"/>
  <c r="AI9" i="1"/>
  <c r="AJ9" i="1"/>
  <c r="AH10" i="1"/>
  <c r="AI10" i="1"/>
  <c r="AJ10" i="1"/>
  <c r="AH11" i="1"/>
  <c r="AI11" i="1"/>
  <c r="AJ11" i="1"/>
  <c r="AH12" i="1"/>
  <c r="AI12" i="1"/>
  <c r="AJ12" i="1"/>
  <c r="AH13" i="1"/>
  <c r="AI13" i="1"/>
  <c r="AJ13" i="1"/>
  <c r="AH14" i="1"/>
  <c r="AI14" i="1"/>
  <c r="AJ14" i="1"/>
  <c r="AH15" i="1"/>
  <c r="AI15" i="1"/>
  <c r="AJ15" i="1"/>
  <c r="AH16" i="1"/>
  <c r="AI16" i="1"/>
  <c r="AJ16" i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H27" i="1"/>
  <c r="AI27" i="1"/>
  <c r="AJ27" i="1"/>
  <c r="AH28" i="1"/>
  <c r="AI28" i="1"/>
  <c r="AJ28" i="1"/>
  <c r="AH29" i="1"/>
  <c r="AI29" i="1"/>
  <c r="AJ29" i="1"/>
  <c r="AH30" i="1"/>
  <c r="AI30" i="1"/>
  <c r="AJ30" i="1"/>
  <c r="AH31" i="1"/>
  <c r="AI31" i="1"/>
  <c r="AJ31" i="1"/>
  <c r="AH32" i="1"/>
  <c r="AI32" i="1"/>
  <c r="AJ32" i="1"/>
  <c r="AH33" i="1"/>
  <c r="AI33" i="1"/>
  <c r="AJ33" i="1"/>
  <c r="AH34" i="1"/>
  <c r="AI34" i="1"/>
  <c r="AJ34" i="1"/>
  <c r="AH35" i="1"/>
  <c r="AI35" i="1"/>
  <c r="AJ35" i="1"/>
  <c r="AH36" i="1"/>
  <c r="AI36" i="1"/>
  <c r="AJ36" i="1"/>
  <c r="AH37" i="1"/>
  <c r="AI37" i="1"/>
  <c r="AJ37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F37" i="1"/>
  <c r="AA37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5" i="4"/>
  <c r="G37" i="4"/>
  <c r="B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AA36" i="1"/>
  <c r="AF36" i="1"/>
  <c r="AF35" i="1"/>
  <c r="AA35" i="1"/>
  <c r="V35" i="1"/>
  <c r="AF16" i="1"/>
  <c r="AF15" i="1"/>
  <c r="AF14" i="1"/>
  <c r="AF13" i="1"/>
  <c r="AF12" i="1"/>
  <c r="AF11" i="1"/>
  <c r="AF10" i="1"/>
  <c r="AF9" i="1"/>
  <c r="AF8" i="1"/>
  <c r="AF7" i="1"/>
  <c r="AF6" i="1"/>
  <c r="AF5" i="1"/>
  <c r="AA16" i="1"/>
  <c r="AA15" i="1"/>
  <c r="AA14" i="1"/>
  <c r="AA13" i="1"/>
  <c r="AA12" i="1"/>
  <c r="AA11" i="1"/>
  <c r="AA10" i="1"/>
  <c r="AA9" i="1"/>
  <c r="AA8" i="1"/>
  <c r="AA7" i="1"/>
  <c r="AA6" i="1"/>
  <c r="AA5" i="1"/>
  <c r="V16" i="1"/>
  <c r="V15" i="1"/>
  <c r="V14" i="1"/>
  <c r="V13" i="1"/>
  <c r="V12" i="1"/>
  <c r="V11" i="1"/>
  <c r="V10" i="1"/>
  <c r="V9" i="1"/>
  <c r="V8" i="1"/>
  <c r="V7" i="1"/>
  <c r="V6" i="1"/>
  <c r="V5" i="1"/>
  <c r="Q5" i="1"/>
  <c r="G5" i="1"/>
  <c r="V24" i="1"/>
  <c r="V31" i="1"/>
  <c r="V32" i="1"/>
  <c r="V33" i="1"/>
  <c r="V34" i="1"/>
  <c r="AF34" i="1"/>
  <c r="AA34" i="1"/>
  <c r="V25" i="1"/>
  <c r="V26" i="1"/>
  <c r="V27" i="1"/>
  <c r="V28" i="1"/>
  <c r="V29" i="1"/>
  <c r="V30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V23" i="1"/>
  <c r="V22" i="1"/>
  <c r="V21" i="1"/>
  <c r="V20" i="1"/>
  <c r="V19" i="1"/>
  <c r="V18" i="1"/>
  <c r="V17" i="1"/>
  <c r="B1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I45" i="2" l="1"/>
  <c r="AK21" i="2"/>
  <c r="BJ21" i="2" s="1"/>
  <c r="AG45" i="2"/>
  <c r="BF21" i="2"/>
  <c r="BF45" i="2" s="1"/>
  <c r="AH45" i="2"/>
  <c r="BG21" i="2"/>
  <c r="BG45" i="2" s="1"/>
  <c r="AI45" i="2"/>
  <c r="BH21" i="2"/>
  <c r="BH45" i="2" s="1"/>
  <c r="AJ45" i="2"/>
  <c r="AK20" i="2"/>
  <c r="BJ20" i="2" s="1"/>
  <c r="AZ20" i="2"/>
  <c r="AZ45" i="2" s="1"/>
  <c r="AK21" i="1"/>
  <c r="AU20" i="2"/>
  <c r="AU45" i="2" s="1"/>
  <c r="AP20" i="2"/>
  <c r="AP45" i="2" s="1"/>
  <c r="BE20" i="2"/>
  <c r="BE45" i="2" s="1"/>
  <c r="AK20" i="1"/>
  <c r="AK19" i="1"/>
  <c r="AG12" i="2"/>
  <c r="BF12" i="2" s="1"/>
  <c r="AJ18" i="2"/>
  <c r="BI18" i="2" s="1"/>
  <c r="AI12" i="2"/>
  <c r="BH12" i="2" s="1"/>
  <c r="AI18" i="2"/>
  <c r="BH18" i="2" s="1"/>
  <c r="AK46" i="1"/>
  <c r="AH12" i="2"/>
  <c r="BG12" i="2" s="1"/>
  <c r="AK39" i="1"/>
  <c r="AK44" i="1"/>
  <c r="AK40" i="1"/>
  <c r="AK33" i="1"/>
  <c r="AH13" i="2"/>
  <c r="BG13" i="2" s="1"/>
  <c r="AK45" i="1"/>
  <c r="AH18" i="2"/>
  <c r="BG18" i="2" s="1"/>
  <c r="AK41" i="1"/>
  <c r="AG18" i="2"/>
  <c r="BF18" i="2" s="1"/>
  <c r="AK37" i="1"/>
  <c r="O43" i="2"/>
  <c r="G18" i="2"/>
  <c r="R43" i="2"/>
  <c r="AB61" i="2"/>
  <c r="W43" i="2"/>
  <c r="AJ19" i="2"/>
  <c r="AK51" i="1"/>
  <c r="AK52" i="1"/>
  <c r="AK50" i="1"/>
  <c r="AH19" i="2"/>
  <c r="AK48" i="1"/>
  <c r="AK47" i="1"/>
  <c r="AD62" i="2"/>
  <c r="AC62" i="2"/>
  <c r="AG19" i="2"/>
  <c r="AG44" i="2" s="1"/>
  <c r="AI19" i="2"/>
  <c r="AJ11" i="2"/>
  <c r="BI11" i="2" s="1"/>
  <c r="AI4" i="2"/>
  <c r="BH4" i="2" s="1"/>
  <c r="AK49" i="1"/>
  <c r="F62" i="2"/>
  <c r="M43" i="2"/>
  <c r="P43" i="2"/>
  <c r="F43" i="2"/>
  <c r="AO19" i="2"/>
  <c r="AO44" i="2" s="1"/>
  <c r="C62" i="2"/>
  <c r="Q15" i="2"/>
  <c r="Z43" i="2"/>
  <c r="K34" i="2"/>
  <c r="E62" i="2"/>
  <c r="I43" i="2"/>
  <c r="Y43" i="2"/>
  <c r="D42" i="2"/>
  <c r="E43" i="2"/>
  <c r="Q18" i="2"/>
  <c r="AA9" i="2"/>
  <c r="U61" i="2"/>
  <c r="T61" i="2"/>
  <c r="J43" i="2"/>
  <c r="X43" i="2"/>
  <c r="S42" i="2"/>
  <c r="P62" i="2"/>
  <c r="AB62" i="2"/>
  <c r="AE62" i="2"/>
  <c r="O62" i="2"/>
  <c r="Z62" i="2"/>
  <c r="D43" i="2"/>
  <c r="H43" i="2"/>
  <c r="X61" i="2"/>
  <c r="N62" i="2"/>
  <c r="U43" i="2"/>
  <c r="T43" i="2"/>
  <c r="AC61" i="2"/>
  <c r="S62" i="2"/>
  <c r="AD43" i="2"/>
  <c r="AB43" i="2"/>
  <c r="AE43" i="2"/>
  <c r="AC43" i="2"/>
  <c r="X62" i="2"/>
  <c r="Y62" i="2"/>
  <c r="W62" i="2"/>
  <c r="U62" i="2"/>
  <c r="T62" i="2"/>
  <c r="S43" i="2"/>
  <c r="R62" i="2"/>
  <c r="AR19" i="2"/>
  <c r="AR44" i="2" s="1"/>
  <c r="AT19" i="2"/>
  <c r="AT44" i="2" s="1"/>
  <c r="AY19" i="2"/>
  <c r="AY44" i="2" s="1"/>
  <c r="BD19" i="2"/>
  <c r="BD44" i="2" s="1"/>
  <c r="AS19" i="2"/>
  <c r="AS44" i="2" s="1"/>
  <c r="AX19" i="2"/>
  <c r="AX44" i="2" s="1"/>
  <c r="BC19" i="2"/>
  <c r="BC44" i="2" s="1"/>
  <c r="AW19" i="2"/>
  <c r="AW44" i="2" s="1"/>
  <c r="BB19" i="2"/>
  <c r="BB44" i="2" s="1"/>
  <c r="N43" i="2"/>
  <c r="Q19" i="2"/>
  <c r="Q44" i="2" s="1"/>
  <c r="AQ19" i="2"/>
  <c r="AQ44" i="2" s="1"/>
  <c r="AV19" i="2"/>
  <c r="AV44" i="2" s="1"/>
  <c r="M62" i="2"/>
  <c r="BA19" i="2"/>
  <c r="BA44" i="2" s="1"/>
  <c r="K62" i="2"/>
  <c r="K43" i="2"/>
  <c r="J62" i="2"/>
  <c r="I62" i="2"/>
  <c r="L19" i="2"/>
  <c r="L44" i="2" s="1"/>
  <c r="H62" i="2"/>
  <c r="D62" i="2"/>
  <c r="AM19" i="2"/>
  <c r="AM44" i="2" s="1"/>
  <c r="AN19" i="2"/>
  <c r="AN44" i="2" s="1"/>
  <c r="G19" i="2"/>
  <c r="G44" i="2" s="1"/>
  <c r="AL19" i="2"/>
  <c r="AL44" i="2" s="1"/>
  <c r="C43" i="2"/>
  <c r="V18" i="2"/>
  <c r="AA18" i="2"/>
  <c r="Z42" i="2"/>
  <c r="AE42" i="2"/>
  <c r="AD61" i="2"/>
  <c r="V19" i="2"/>
  <c r="V44" i="2" s="1"/>
  <c r="AA19" i="2"/>
  <c r="AA44" i="2" s="1"/>
  <c r="E42" i="2"/>
  <c r="F42" i="2"/>
  <c r="H42" i="2"/>
  <c r="AF19" i="2"/>
  <c r="AF44" i="2" s="1"/>
  <c r="I42" i="2"/>
  <c r="AN18" i="2"/>
  <c r="K42" i="2"/>
  <c r="AF14" i="2"/>
  <c r="P61" i="2"/>
  <c r="O61" i="2"/>
  <c r="N42" i="2"/>
  <c r="AX18" i="2"/>
  <c r="O42" i="2"/>
  <c r="W42" i="2"/>
  <c r="C61" i="2"/>
  <c r="K61" i="2"/>
  <c r="S61" i="2"/>
  <c r="P42" i="2"/>
  <c r="X42" i="2"/>
  <c r="D61" i="2"/>
  <c r="AL18" i="2"/>
  <c r="BA18" i="2"/>
  <c r="AO18" i="2"/>
  <c r="Y42" i="2"/>
  <c r="E61" i="2"/>
  <c r="M61" i="2"/>
  <c r="AM18" i="2"/>
  <c r="AT18" i="2"/>
  <c r="BD18" i="2"/>
  <c r="AW18" i="2"/>
  <c r="J42" i="2"/>
  <c r="R42" i="2"/>
  <c r="F61" i="2"/>
  <c r="N61" i="2"/>
  <c r="AS18" i="2"/>
  <c r="BC18" i="2"/>
  <c r="C42" i="2"/>
  <c r="W61" i="2"/>
  <c r="AE61" i="2"/>
  <c r="AR18" i="2"/>
  <c r="BB18" i="2"/>
  <c r="T42" i="2"/>
  <c r="AB42" i="2"/>
  <c r="H61" i="2"/>
  <c r="M42" i="2"/>
  <c r="U42" i="2"/>
  <c r="AC42" i="2"/>
  <c r="I61" i="2"/>
  <c r="Y61" i="2"/>
  <c r="AY18" i="2"/>
  <c r="AD42" i="2"/>
  <c r="J61" i="2"/>
  <c r="R61" i="2"/>
  <c r="Z61" i="2"/>
  <c r="V7" i="2"/>
  <c r="AA8" i="2"/>
  <c r="V11" i="2"/>
  <c r="AF18" i="2"/>
  <c r="AV18" i="2"/>
  <c r="AQ18" i="2"/>
  <c r="L8" i="2"/>
  <c r="L18" i="2"/>
  <c r="AB59" i="2"/>
  <c r="AB40" i="2"/>
  <c r="AB60" i="2"/>
  <c r="AB41" i="2"/>
  <c r="AE60" i="2"/>
  <c r="AE41" i="2"/>
  <c r="AD60" i="2"/>
  <c r="AD41" i="2"/>
  <c r="AC60" i="2"/>
  <c r="AC41" i="2"/>
  <c r="AE59" i="2"/>
  <c r="AE40" i="2"/>
  <c r="AD59" i="2"/>
  <c r="AD40" i="2"/>
  <c r="AC59" i="2"/>
  <c r="AC40" i="2"/>
  <c r="AG10" i="2"/>
  <c r="BF10" i="2" s="1"/>
  <c r="AG6" i="2"/>
  <c r="AG4" i="2"/>
  <c r="BF4" i="2" s="1"/>
  <c r="AK28" i="1"/>
  <c r="AK27" i="1"/>
  <c r="AI11" i="2"/>
  <c r="AK25" i="1"/>
  <c r="AJ8" i="2"/>
  <c r="BI8" i="2" s="1"/>
  <c r="AH8" i="2"/>
  <c r="AK16" i="1"/>
  <c r="AK15" i="1"/>
  <c r="AJ7" i="2"/>
  <c r="BI7" i="2" s="1"/>
  <c r="AI7" i="2"/>
  <c r="BH7" i="2" s="1"/>
  <c r="AK6" i="1"/>
  <c r="AJ17" i="2"/>
  <c r="AJ64" i="2" s="1"/>
  <c r="AI17" i="2"/>
  <c r="BH17" i="2" s="1"/>
  <c r="AH17" i="2"/>
  <c r="AH64" i="2" s="1"/>
  <c r="AG17" i="2"/>
  <c r="BF17" i="2" s="1"/>
  <c r="AK43" i="1"/>
  <c r="AK42" i="1"/>
  <c r="AJ16" i="2"/>
  <c r="AI16" i="2"/>
  <c r="AH16" i="2"/>
  <c r="AG16" i="2"/>
  <c r="W59" i="2"/>
  <c r="W40" i="2"/>
  <c r="AA16" i="2"/>
  <c r="AA63" i="2" s="1"/>
  <c r="W60" i="2"/>
  <c r="W41" i="2"/>
  <c r="AA17" i="2"/>
  <c r="AA64" i="2" s="1"/>
  <c r="Z60" i="2"/>
  <c r="Z41" i="2"/>
  <c r="Y60" i="2"/>
  <c r="Y41" i="2"/>
  <c r="X60" i="2"/>
  <c r="X41" i="2"/>
  <c r="Z59" i="2"/>
  <c r="Z40" i="2"/>
  <c r="Y59" i="2"/>
  <c r="Y40" i="2"/>
  <c r="X59" i="2"/>
  <c r="X40" i="2"/>
  <c r="V16" i="2"/>
  <c r="V63" i="2" s="1"/>
  <c r="R59" i="2"/>
  <c r="R40" i="2"/>
  <c r="V17" i="2"/>
  <c r="V64" i="2" s="1"/>
  <c r="R60" i="2"/>
  <c r="R41" i="2"/>
  <c r="U60" i="2"/>
  <c r="U41" i="2"/>
  <c r="T60" i="2"/>
  <c r="T41" i="2"/>
  <c r="S60" i="2"/>
  <c r="S41" i="2"/>
  <c r="U59" i="2"/>
  <c r="U40" i="2"/>
  <c r="T59" i="2"/>
  <c r="T40" i="2"/>
  <c r="S59" i="2"/>
  <c r="S40" i="2"/>
  <c r="BA4" i="2"/>
  <c r="AV4" i="2"/>
  <c r="AQ4" i="2"/>
  <c r="BB4" i="2"/>
  <c r="AW4" i="2"/>
  <c r="AR4" i="2"/>
  <c r="BC4" i="2"/>
  <c r="AX4" i="2"/>
  <c r="AS4" i="2"/>
  <c r="BD4" i="2"/>
  <c r="AY4" i="2"/>
  <c r="AT4" i="2"/>
  <c r="BA5" i="2"/>
  <c r="AV5" i="2"/>
  <c r="AQ5" i="2"/>
  <c r="BB5" i="2"/>
  <c r="AW5" i="2"/>
  <c r="AR5" i="2"/>
  <c r="BC5" i="2"/>
  <c r="AX5" i="2"/>
  <c r="AS5" i="2"/>
  <c r="BD5" i="2"/>
  <c r="AY5" i="2"/>
  <c r="AT5" i="2"/>
  <c r="BA6" i="2"/>
  <c r="AV6" i="2"/>
  <c r="AQ6" i="2"/>
  <c r="N31" i="2"/>
  <c r="BB6" i="2"/>
  <c r="AW6" i="2"/>
  <c r="AR6" i="2"/>
  <c r="O31" i="2"/>
  <c r="BC6" i="2"/>
  <c r="AX6" i="2"/>
  <c r="AS6" i="2"/>
  <c r="BD6" i="2"/>
  <c r="AY6" i="2"/>
  <c r="AT6" i="2"/>
  <c r="BA7" i="2"/>
  <c r="AV7" i="2"/>
  <c r="AQ7" i="2"/>
  <c r="BB7" i="2"/>
  <c r="AW7" i="2"/>
  <c r="AR7" i="2"/>
  <c r="BC7" i="2"/>
  <c r="AX7" i="2"/>
  <c r="AS7" i="2"/>
  <c r="BD7" i="2"/>
  <c r="AY7" i="2"/>
  <c r="AT7" i="2"/>
  <c r="Q8" i="2"/>
  <c r="BA8" i="2"/>
  <c r="AV8" i="2"/>
  <c r="AQ8" i="2"/>
  <c r="BB8" i="2"/>
  <c r="AW8" i="2"/>
  <c r="AR8" i="2"/>
  <c r="BC8" i="2"/>
  <c r="AX8" i="2"/>
  <c r="AS8" i="2"/>
  <c r="BD8" i="2"/>
  <c r="AY8" i="2"/>
  <c r="AT8" i="2"/>
  <c r="BA9" i="2"/>
  <c r="AV9" i="2"/>
  <c r="AQ9" i="2"/>
  <c r="BB9" i="2"/>
  <c r="AW9" i="2"/>
  <c r="AR9" i="2"/>
  <c r="BC9" i="2"/>
  <c r="AX9" i="2"/>
  <c r="AS9" i="2"/>
  <c r="BD9" i="2"/>
  <c r="AY9" i="2"/>
  <c r="AT9" i="2"/>
  <c r="BA10" i="2"/>
  <c r="AV10" i="2"/>
  <c r="AQ10" i="2"/>
  <c r="BB10" i="2"/>
  <c r="AW10" i="2"/>
  <c r="AR10" i="2"/>
  <c r="BC10" i="2"/>
  <c r="AX10" i="2"/>
  <c r="AS10" i="2"/>
  <c r="BD10" i="2"/>
  <c r="AY10" i="2"/>
  <c r="AT10" i="2"/>
  <c r="BA11" i="2"/>
  <c r="AV11" i="2"/>
  <c r="AQ11" i="2"/>
  <c r="BB11" i="2"/>
  <c r="AW11" i="2"/>
  <c r="AR11" i="2"/>
  <c r="BC11" i="2"/>
  <c r="AX11" i="2"/>
  <c r="AS11" i="2"/>
  <c r="BD11" i="2"/>
  <c r="AY11" i="2"/>
  <c r="AT11" i="2"/>
  <c r="BA12" i="2"/>
  <c r="AV12" i="2"/>
  <c r="AQ12" i="2"/>
  <c r="BB12" i="2"/>
  <c r="AW12" i="2"/>
  <c r="AR12" i="2"/>
  <c r="BC12" i="2"/>
  <c r="AX12" i="2"/>
  <c r="AS12" i="2"/>
  <c r="BD12" i="2"/>
  <c r="AY12" i="2"/>
  <c r="AT12" i="2"/>
  <c r="BA13" i="2"/>
  <c r="AV13" i="2"/>
  <c r="AQ13" i="2"/>
  <c r="BB13" i="2"/>
  <c r="AW13" i="2"/>
  <c r="AR13" i="2"/>
  <c r="BC13" i="2"/>
  <c r="AX13" i="2"/>
  <c r="AS13" i="2"/>
  <c r="BD13" i="2"/>
  <c r="AY13" i="2"/>
  <c r="AT13" i="2"/>
  <c r="BA14" i="2"/>
  <c r="AV14" i="2"/>
  <c r="AQ14" i="2"/>
  <c r="BB14" i="2"/>
  <c r="AW14" i="2"/>
  <c r="AR14" i="2"/>
  <c r="BC14" i="2"/>
  <c r="AX14" i="2"/>
  <c r="AS14" i="2"/>
  <c r="BD14" i="2"/>
  <c r="AY14" i="2"/>
  <c r="AT14" i="2"/>
  <c r="BA15" i="2"/>
  <c r="AV15" i="2"/>
  <c r="AQ15" i="2"/>
  <c r="BD15" i="2"/>
  <c r="AY15" i="2"/>
  <c r="AT15" i="2"/>
  <c r="BC15" i="2"/>
  <c r="AX15" i="2"/>
  <c r="AS15" i="2"/>
  <c r="BB15" i="2"/>
  <c r="AW15" i="2"/>
  <c r="AR15" i="2"/>
  <c r="BA16" i="2"/>
  <c r="BA63" i="2" s="1"/>
  <c r="AV16" i="2"/>
  <c r="AV63" i="2" s="1"/>
  <c r="AQ16" i="2"/>
  <c r="AQ63" i="2" s="1"/>
  <c r="M59" i="2"/>
  <c r="M40" i="2"/>
  <c r="Q17" i="2"/>
  <c r="Q64" i="2" s="1"/>
  <c r="BA17" i="2"/>
  <c r="BA64" i="2" s="1"/>
  <c r="AV17" i="2"/>
  <c r="AV64" i="2" s="1"/>
  <c r="AQ17" i="2"/>
  <c r="AQ64" i="2" s="1"/>
  <c r="M60" i="2"/>
  <c r="M41" i="2"/>
  <c r="BD17" i="2"/>
  <c r="BD64" i="2" s="1"/>
  <c r="AY17" i="2"/>
  <c r="AY64" i="2" s="1"/>
  <c r="AT17" i="2"/>
  <c r="AT64" i="2" s="1"/>
  <c r="P60" i="2"/>
  <c r="P41" i="2"/>
  <c r="BC17" i="2"/>
  <c r="BC64" i="2" s="1"/>
  <c r="AX17" i="2"/>
  <c r="AX64" i="2" s="1"/>
  <c r="AS17" i="2"/>
  <c r="AS64" i="2" s="1"/>
  <c r="O60" i="2"/>
  <c r="O41" i="2"/>
  <c r="BB17" i="2"/>
  <c r="BB64" i="2" s="1"/>
  <c r="AW17" i="2"/>
  <c r="AW64" i="2" s="1"/>
  <c r="AR17" i="2"/>
  <c r="AR64" i="2" s="1"/>
  <c r="N60" i="2"/>
  <c r="N41" i="2"/>
  <c r="BD16" i="2"/>
  <c r="BD63" i="2" s="1"/>
  <c r="AY16" i="2"/>
  <c r="AY63" i="2" s="1"/>
  <c r="AT16" i="2"/>
  <c r="AT63" i="2" s="1"/>
  <c r="P59" i="2"/>
  <c r="P40" i="2"/>
  <c r="BC16" i="2"/>
  <c r="BC63" i="2" s="1"/>
  <c r="AX16" i="2"/>
  <c r="AX63" i="2" s="1"/>
  <c r="AS16" i="2"/>
  <c r="AS63" i="2" s="1"/>
  <c r="O59" i="2"/>
  <c r="O40" i="2"/>
  <c r="BB16" i="2"/>
  <c r="BB63" i="2" s="1"/>
  <c r="AW16" i="2"/>
  <c r="AW63" i="2" s="1"/>
  <c r="AR16" i="2"/>
  <c r="AR63" i="2" s="1"/>
  <c r="N59" i="2"/>
  <c r="N40" i="2"/>
  <c r="H30" i="2"/>
  <c r="H59" i="2"/>
  <c r="H40" i="2"/>
  <c r="H60" i="2"/>
  <c r="H41" i="2"/>
  <c r="L17" i="2"/>
  <c r="L64" i="2" s="1"/>
  <c r="K60" i="2"/>
  <c r="K41" i="2"/>
  <c r="J60" i="2"/>
  <c r="J41" i="2"/>
  <c r="I60" i="2"/>
  <c r="I41" i="2"/>
  <c r="K59" i="2"/>
  <c r="K40" i="2"/>
  <c r="J59" i="2"/>
  <c r="J40" i="2"/>
  <c r="L16" i="2"/>
  <c r="L63" i="2" s="1"/>
  <c r="I59" i="2"/>
  <c r="I40" i="2"/>
  <c r="G16" i="2"/>
  <c r="G63" i="2" s="1"/>
  <c r="C59" i="2"/>
  <c r="C40" i="2"/>
  <c r="AL16" i="2"/>
  <c r="AL63" i="2" s="1"/>
  <c r="AL17" i="2"/>
  <c r="AL64" i="2" s="1"/>
  <c r="C60" i="2"/>
  <c r="C41" i="2"/>
  <c r="F59" i="2"/>
  <c r="F40" i="2"/>
  <c r="E59" i="2"/>
  <c r="E40" i="2"/>
  <c r="AN16" i="2"/>
  <c r="AN63" i="2" s="1"/>
  <c r="D59" i="2"/>
  <c r="D40" i="2"/>
  <c r="AO17" i="2"/>
  <c r="AO64" i="2" s="1"/>
  <c r="F60" i="2"/>
  <c r="F41" i="2"/>
  <c r="E60" i="2"/>
  <c r="E41" i="2"/>
  <c r="D60" i="2"/>
  <c r="D41" i="2"/>
  <c r="AN17" i="2"/>
  <c r="AN64" i="2" s="1"/>
  <c r="AM17" i="2"/>
  <c r="AM64" i="2" s="1"/>
  <c r="AO16" i="2"/>
  <c r="AO63" i="2" s="1"/>
  <c r="H31" i="2"/>
  <c r="AF17" i="2"/>
  <c r="AF64" i="2" s="1"/>
  <c r="AF16" i="2"/>
  <c r="AF63" i="2" s="1"/>
  <c r="Q16" i="2"/>
  <c r="Q63" i="2" s="1"/>
  <c r="AN5" i="2"/>
  <c r="AO5" i="2"/>
  <c r="H54" i="2"/>
  <c r="G17" i="2"/>
  <c r="G64" i="2" s="1"/>
  <c r="Z32" i="2"/>
  <c r="AE36" i="2"/>
  <c r="AM12" i="2"/>
  <c r="AM16" i="2"/>
  <c r="AM63" i="2" s="1"/>
  <c r="AF11" i="2"/>
  <c r="C51" i="2"/>
  <c r="V14" i="2"/>
  <c r="P51" i="2"/>
  <c r="Q10" i="2"/>
  <c r="AB34" i="2"/>
  <c r="O54" i="2"/>
  <c r="AC55" i="2"/>
  <c r="U53" i="2"/>
  <c r="H29" i="2"/>
  <c r="K29" i="2"/>
  <c r="H38" i="2"/>
  <c r="S55" i="2"/>
  <c r="J38" i="2"/>
  <c r="AM6" i="2"/>
  <c r="E29" i="2"/>
  <c r="F29" i="2"/>
  <c r="C32" i="2"/>
  <c r="F30" i="2"/>
  <c r="AL5" i="2"/>
  <c r="L14" i="2"/>
  <c r="AG13" i="2"/>
  <c r="BF13" i="2" s="1"/>
  <c r="AK24" i="1"/>
  <c r="AI10" i="2"/>
  <c r="BH10" i="2" s="1"/>
  <c r="AK22" i="1"/>
  <c r="AK32" i="1"/>
  <c r="AK17" i="1"/>
  <c r="AK26" i="1"/>
  <c r="AK12" i="1"/>
  <c r="AC51" i="2"/>
  <c r="AK31" i="1"/>
  <c r="AH9" i="2"/>
  <c r="BG9" i="2" s="1"/>
  <c r="AK9" i="1"/>
  <c r="AK14" i="1"/>
  <c r="AI8" i="2"/>
  <c r="AK29" i="1"/>
  <c r="AI15" i="2"/>
  <c r="AH15" i="2"/>
  <c r="BG15" i="2" s="1"/>
  <c r="AG15" i="2"/>
  <c r="BF15" i="2" s="1"/>
  <c r="AJ10" i="2"/>
  <c r="BI10" i="2" s="1"/>
  <c r="AK7" i="1"/>
  <c r="AG5" i="2"/>
  <c r="BF5" i="2" s="1"/>
  <c r="AH11" i="2"/>
  <c r="AH4" i="2"/>
  <c r="BG4" i="2" s="1"/>
  <c r="AK13" i="1"/>
  <c r="AK23" i="1"/>
  <c r="AJ6" i="2"/>
  <c r="BI6" i="2" s="1"/>
  <c r="AK11" i="1"/>
  <c r="AJ9" i="2"/>
  <c r="BI9" i="2" s="1"/>
  <c r="AK30" i="1"/>
  <c r="AK5" i="1"/>
  <c r="AK8" i="1"/>
  <c r="AK34" i="1"/>
  <c r="Z53" i="2"/>
  <c r="Z34" i="2"/>
  <c r="AG9" i="2"/>
  <c r="AK10" i="1"/>
  <c r="X53" i="2"/>
  <c r="AG11" i="2"/>
  <c r="AJ15" i="2"/>
  <c r="BI15" i="2" s="1"/>
  <c r="S32" i="2"/>
  <c r="V5" i="2"/>
  <c r="M39" i="2"/>
  <c r="Q7" i="2"/>
  <c r="AK18" i="1"/>
  <c r="AG8" i="2"/>
  <c r="AG7" i="2"/>
  <c r="AI14" i="2"/>
  <c r="AJ14" i="2"/>
  <c r="BI14" i="2" s="1"/>
  <c r="AJ13" i="2"/>
  <c r="BI13" i="2" s="1"/>
  <c r="AI13" i="2"/>
  <c r="AJ12" i="2"/>
  <c r="BI12" i="2" s="1"/>
  <c r="AH10" i="2"/>
  <c r="BG10" i="2" s="1"/>
  <c r="AI9" i="2"/>
  <c r="BH9" i="2" s="1"/>
  <c r="AH7" i="2"/>
  <c r="AI6" i="2"/>
  <c r="AH6" i="2"/>
  <c r="BG6" i="2" s="1"/>
  <c r="AJ5" i="2"/>
  <c r="BI5" i="2" s="1"/>
  <c r="AI5" i="2"/>
  <c r="AH5" i="2"/>
  <c r="BG5" i="2" s="1"/>
  <c r="AJ4" i="2"/>
  <c r="D29" i="2"/>
  <c r="AM5" i="2"/>
  <c r="J30" i="2"/>
  <c r="AO6" i="2"/>
  <c r="E52" i="2"/>
  <c r="I52" i="2"/>
  <c r="J52" i="2"/>
  <c r="K52" i="2"/>
  <c r="P33" i="2"/>
  <c r="D53" i="2"/>
  <c r="E36" i="2"/>
  <c r="I36" i="2"/>
  <c r="N36" i="2"/>
  <c r="I56" i="2"/>
  <c r="G5" i="2"/>
  <c r="AL6" i="2"/>
  <c r="G7" i="2"/>
  <c r="AL8" i="2"/>
  <c r="C35" i="2"/>
  <c r="G13" i="2"/>
  <c r="S30" i="2"/>
  <c r="U31" i="2"/>
  <c r="U51" i="2"/>
  <c r="AB51" i="2"/>
  <c r="AE32" i="2"/>
  <c r="S33" i="2"/>
  <c r="T52" i="2"/>
  <c r="U52" i="2"/>
  <c r="AC34" i="2"/>
  <c r="AD34" i="2"/>
  <c r="S54" i="2"/>
  <c r="T54" i="2"/>
  <c r="U54" i="2"/>
  <c r="W54" i="2"/>
  <c r="X54" i="2"/>
  <c r="Y35" i="2"/>
  <c r="Z35" i="2"/>
  <c r="U36" i="2"/>
  <c r="Y56" i="2"/>
  <c r="AC56" i="2"/>
  <c r="AD56" i="2"/>
  <c r="AE37" i="2"/>
  <c r="S38" i="2"/>
  <c r="T38" i="2"/>
  <c r="U57" i="2"/>
  <c r="Y57" i="2"/>
  <c r="Z57" i="2"/>
  <c r="AD57" i="2"/>
  <c r="M58" i="2"/>
  <c r="P58" i="2"/>
  <c r="P39" i="2"/>
  <c r="O58" i="2"/>
  <c r="O39" i="2"/>
  <c r="N58" i="2"/>
  <c r="N39" i="2"/>
  <c r="R58" i="2"/>
  <c r="R39" i="2"/>
  <c r="U58" i="2"/>
  <c r="U39" i="2"/>
  <c r="T58" i="2"/>
  <c r="T39" i="2"/>
  <c r="S58" i="2"/>
  <c r="S39" i="2"/>
  <c r="AA15" i="2"/>
  <c r="W58" i="2"/>
  <c r="W39" i="2"/>
  <c r="Z58" i="2"/>
  <c r="Z39" i="2"/>
  <c r="Y58" i="2"/>
  <c r="Y39" i="2"/>
  <c r="X58" i="2"/>
  <c r="X39" i="2"/>
  <c r="AB58" i="2"/>
  <c r="AB39" i="2"/>
  <c r="AE58" i="2"/>
  <c r="AE39" i="2"/>
  <c r="AD58" i="2"/>
  <c r="AD39" i="2"/>
  <c r="AF15" i="2"/>
  <c r="AC58" i="2"/>
  <c r="AC39" i="2"/>
  <c r="K58" i="2"/>
  <c r="K39" i="2"/>
  <c r="J58" i="2"/>
  <c r="J39" i="2"/>
  <c r="I58" i="2"/>
  <c r="I39" i="2"/>
  <c r="H58" i="2"/>
  <c r="H39" i="2"/>
  <c r="C58" i="2"/>
  <c r="C39" i="2"/>
  <c r="F58" i="2"/>
  <c r="F39" i="2"/>
  <c r="E58" i="2"/>
  <c r="E39" i="2"/>
  <c r="D58" i="2"/>
  <c r="D39" i="2"/>
  <c r="AL15" i="2"/>
  <c r="AO15" i="2"/>
  <c r="AN15" i="2"/>
  <c r="AM15" i="2"/>
  <c r="AC53" i="2"/>
  <c r="AN4" i="2"/>
  <c r="AC32" i="2"/>
  <c r="AF13" i="2"/>
  <c r="AF10" i="2"/>
  <c r="G10" i="2"/>
  <c r="AD53" i="2"/>
  <c r="AE35" i="2"/>
  <c r="K56" i="2"/>
  <c r="R36" i="2"/>
  <c r="Z51" i="2"/>
  <c r="AB35" i="2"/>
  <c r="D54" i="2"/>
  <c r="AB55" i="2"/>
  <c r="C56" i="2"/>
  <c r="O52" i="2"/>
  <c r="D57" i="2"/>
  <c r="J51" i="2"/>
  <c r="R53" i="2"/>
  <c r="M36" i="2"/>
  <c r="G6" i="2"/>
  <c r="S53" i="2"/>
  <c r="M33" i="2"/>
  <c r="AB31" i="2"/>
  <c r="AD31" i="2"/>
  <c r="AB30" i="2"/>
  <c r="AE30" i="2"/>
  <c r="W51" i="2"/>
  <c r="T36" i="2"/>
  <c r="E35" i="2"/>
  <c r="X32" i="2"/>
  <c r="F35" i="2"/>
  <c r="V15" i="2"/>
  <c r="F57" i="2"/>
  <c r="T53" i="2"/>
  <c r="E31" i="2"/>
  <c r="J36" i="2"/>
  <c r="T29" i="2"/>
  <c r="N55" i="2"/>
  <c r="K54" i="2"/>
  <c r="U29" i="2"/>
  <c r="AB32" i="2"/>
  <c r="F31" i="2"/>
  <c r="Q11" i="2"/>
  <c r="AO14" i="2"/>
  <c r="AD35" i="2"/>
  <c r="S36" i="2"/>
  <c r="N37" i="2"/>
  <c r="AC52" i="2"/>
  <c r="W31" i="2"/>
  <c r="N54" i="2"/>
  <c r="T37" i="2"/>
  <c r="E34" i="2"/>
  <c r="AC35" i="2"/>
  <c r="L15" i="2"/>
  <c r="L5" i="2"/>
  <c r="X33" i="2"/>
  <c r="AB53" i="2"/>
  <c r="Y33" i="2"/>
  <c r="AD37" i="2"/>
  <c r="AC29" i="2"/>
  <c r="AM8" i="2"/>
  <c r="AB52" i="2"/>
  <c r="P52" i="2"/>
  <c r="K32" i="2"/>
  <c r="M35" i="2"/>
  <c r="AN6" i="2"/>
  <c r="U34" i="2"/>
  <c r="W33" i="2"/>
  <c r="D52" i="2"/>
  <c r="AA10" i="2"/>
  <c r="V13" i="2"/>
  <c r="C30" i="2"/>
  <c r="AC36" i="2"/>
  <c r="AN10" i="2"/>
  <c r="W38" i="2"/>
  <c r="AD36" i="2"/>
  <c r="F51" i="2"/>
  <c r="AB29" i="2"/>
  <c r="AE57" i="2"/>
  <c r="D51" i="2"/>
  <c r="AN9" i="2"/>
  <c r="P54" i="2"/>
  <c r="G15" i="2"/>
  <c r="AD33" i="2"/>
  <c r="AM11" i="2"/>
  <c r="E54" i="2"/>
  <c r="O29" i="2"/>
  <c r="AF6" i="2"/>
  <c r="W29" i="2"/>
  <c r="D34" i="2"/>
  <c r="N32" i="2"/>
  <c r="AA5" i="2"/>
  <c r="U56" i="2"/>
  <c r="Q6" i="2"/>
  <c r="Z54" i="2"/>
  <c r="V10" i="2"/>
  <c r="AA12" i="2"/>
  <c r="AB57" i="2"/>
  <c r="H32" i="2"/>
  <c r="P29" i="2"/>
  <c r="F36" i="2"/>
  <c r="T56" i="2"/>
  <c r="AM4" i="2"/>
  <c r="Y52" i="2"/>
  <c r="AC30" i="2"/>
  <c r="AF7" i="2"/>
  <c r="Z33" i="2"/>
  <c r="Z36" i="2"/>
  <c r="W36" i="2"/>
  <c r="AE29" i="2"/>
  <c r="AN11" i="2"/>
  <c r="P35" i="2"/>
  <c r="AN12" i="2"/>
  <c r="M55" i="2"/>
  <c r="M53" i="2"/>
  <c r="X31" i="2"/>
  <c r="AO7" i="2"/>
  <c r="AO12" i="2"/>
  <c r="R52" i="2"/>
  <c r="AO11" i="2"/>
  <c r="F33" i="2"/>
  <c r="W56" i="2"/>
  <c r="D30" i="2"/>
  <c r="J56" i="2"/>
  <c r="Y31" i="2"/>
  <c r="O37" i="2"/>
  <c r="AC37" i="2"/>
  <c r="C31" i="2"/>
  <c r="W30" i="2"/>
  <c r="G8" i="2"/>
  <c r="AE54" i="2"/>
  <c r="P31" i="2"/>
  <c r="W53" i="2"/>
  <c r="AB33" i="2"/>
  <c r="J29" i="2"/>
  <c r="R38" i="2"/>
  <c r="AL7" i="2"/>
  <c r="Y34" i="2"/>
  <c r="Z56" i="2"/>
  <c r="P30" i="2"/>
  <c r="J37" i="2"/>
  <c r="AD38" i="2"/>
  <c r="S37" i="2"/>
  <c r="I54" i="2"/>
  <c r="R31" i="2"/>
  <c r="AD55" i="2"/>
  <c r="AD51" i="2"/>
  <c r="P55" i="2"/>
  <c r="V6" i="2"/>
  <c r="O34" i="2"/>
  <c r="AC54" i="2"/>
  <c r="AC31" i="2"/>
  <c r="Y30" i="2"/>
  <c r="AE53" i="2"/>
  <c r="M31" i="2"/>
  <c r="T31" i="2"/>
  <c r="W34" i="2"/>
  <c r="AB54" i="2"/>
  <c r="K37" i="2"/>
  <c r="O56" i="2"/>
  <c r="U38" i="2"/>
  <c r="H57" i="2"/>
  <c r="D56" i="2"/>
  <c r="C29" i="2"/>
  <c r="P53" i="2"/>
  <c r="M34" i="2"/>
  <c r="T32" i="2"/>
  <c r="AE55" i="2"/>
  <c r="G12" i="2"/>
  <c r="Y55" i="2"/>
  <c r="F54" i="2"/>
  <c r="AE38" i="2"/>
  <c r="AA13" i="2"/>
  <c r="C37" i="2"/>
  <c r="Y36" i="2"/>
  <c r="F53" i="2"/>
  <c r="G14" i="2"/>
  <c r="I29" i="2"/>
  <c r="P34" i="2"/>
  <c r="E37" i="2"/>
  <c r="V4" i="2"/>
  <c r="U30" i="2"/>
  <c r="W32" i="2"/>
  <c r="K55" i="2"/>
  <c r="T34" i="2"/>
  <c r="F37" i="2"/>
  <c r="AA6" i="2"/>
  <c r="H51" i="2"/>
  <c r="AE51" i="2"/>
  <c r="E30" i="2"/>
  <c r="AC33" i="2"/>
  <c r="W35" i="2"/>
  <c r="W37" i="2"/>
  <c r="K35" i="2"/>
  <c r="O35" i="2"/>
  <c r="L13" i="2"/>
  <c r="Y53" i="2"/>
  <c r="AF8" i="2"/>
  <c r="U35" i="2"/>
  <c r="Y37" i="2"/>
  <c r="Y38" i="2"/>
  <c r="AK38" i="1"/>
  <c r="AH14" i="2"/>
  <c r="BG14" i="2" s="1"/>
  <c r="AG14" i="2"/>
  <c r="BF14" i="2" s="1"/>
  <c r="AK35" i="1"/>
  <c r="AK36" i="1"/>
  <c r="AA14" i="2"/>
  <c r="Q14" i="2"/>
  <c r="M38" i="2"/>
  <c r="O38" i="2"/>
  <c r="O57" i="2"/>
  <c r="C57" i="2"/>
  <c r="AE52" i="2"/>
  <c r="AE33" i="2"/>
  <c r="AF9" i="2"/>
  <c r="AE34" i="2"/>
  <c r="U55" i="2"/>
  <c r="U37" i="2"/>
  <c r="Z38" i="2"/>
  <c r="T30" i="2"/>
  <c r="H55" i="2"/>
  <c r="H36" i="2"/>
  <c r="L12" i="2"/>
  <c r="AL12" i="2"/>
  <c r="R35" i="2"/>
  <c r="R34" i="2"/>
  <c r="K51" i="2"/>
  <c r="Q9" i="2"/>
  <c r="N52" i="2"/>
  <c r="AD52" i="2"/>
  <c r="AF5" i="2"/>
  <c r="AD32" i="2"/>
  <c r="S35" i="2"/>
  <c r="S34" i="2"/>
  <c r="AN7" i="2"/>
  <c r="J54" i="2"/>
  <c r="D37" i="2"/>
  <c r="AB38" i="2"/>
  <c r="C33" i="2"/>
  <c r="C55" i="2"/>
  <c r="AD30" i="2"/>
  <c r="C34" i="2"/>
  <c r="V8" i="2"/>
  <c r="E56" i="2"/>
  <c r="T35" i="2"/>
  <c r="Z55" i="2"/>
  <c r="Q12" i="2"/>
  <c r="G11" i="2"/>
  <c r="C54" i="2"/>
  <c r="R51" i="2"/>
  <c r="R32" i="2"/>
  <c r="AF12" i="2"/>
  <c r="AB36" i="2"/>
  <c r="AE31" i="2"/>
  <c r="N33" i="2"/>
  <c r="W57" i="2"/>
  <c r="AA11" i="2"/>
  <c r="O55" i="2"/>
  <c r="O36" i="2"/>
  <c r="S31" i="2"/>
  <c r="X34" i="2"/>
  <c r="X35" i="2"/>
  <c r="L4" i="2"/>
  <c r="U32" i="2"/>
  <c r="U33" i="2"/>
  <c r="G4" i="2"/>
  <c r="I33" i="2"/>
  <c r="I55" i="2"/>
  <c r="N53" i="2"/>
  <c r="N34" i="2"/>
  <c r="X56" i="2"/>
  <c r="X38" i="2"/>
  <c r="R57" i="2"/>
  <c r="E32" i="2"/>
  <c r="E55" i="2"/>
  <c r="E33" i="2"/>
  <c r="E51" i="2"/>
  <c r="X55" i="2"/>
  <c r="AN8" i="2"/>
  <c r="AA4" i="2"/>
  <c r="Q4" i="2"/>
  <c r="J34" i="2"/>
  <c r="J57" i="2"/>
  <c r="J31" i="2"/>
  <c r="AD29" i="2"/>
  <c r="Z29" i="2"/>
  <c r="C38" i="2"/>
  <c r="AO4" i="2"/>
  <c r="J32" i="2"/>
  <c r="J33" i="2"/>
  <c r="J55" i="2"/>
  <c r="Q13" i="2"/>
  <c r="M56" i="2"/>
  <c r="Y51" i="2"/>
  <c r="S29" i="2"/>
  <c r="S51" i="2"/>
  <c r="H53" i="2"/>
  <c r="AL10" i="2"/>
  <c r="H34" i="2"/>
  <c r="D32" i="2"/>
  <c r="D55" i="2"/>
  <c r="F56" i="2"/>
  <c r="AO13" i="2"/>
  <c r="I57" i="2"/>
  <c r="I53" i="2"/>
  <c r="I34" i="2"/>
  <c r="N29" i="2"/>
  <c r="F55" i="2"/>
  <c r="F32" i="2"/>
  <c r="AM13" i="2"/>
  <c r="I38" i="2"/>
  <c r="I37" i="2"/>
  <c r="R33" i="2"/>
  <c r="Y29" i="2"/>
  <c r="AL11" i="2"/>
  <c r="D38" i="2"/>
  <c r="AM14" i="2"/>
  <c r="S56" i="2"/>
  <c r="S52" i="2"/>
  <c r="M52" i="2"/>
  <c r="Q5" i="2"/>
  <c r="K53" i="2"/>
  <c r="AO10" i="2"/>
  <c r="K57" i="2"/>
  <c r="M57" i="2"/>
  <c r="I35" i="2"/>
  <c r="AL14" i="2"/>
  <c r="M37" i="2"/>
  <c r="T55" i="2"/>
  <c r="I30" i="2"/>
  <c r="I31" i="2"/>
  <c r="L6" i="2"/>
  <c r="O33" i="2"/>
  <c r="O32" i="2"/>
  <c r="O51" i="2"/>
  <c r="H35" i="2"/>
  <c r="L11" i="2"/>
  <c r="E38" i="2"/>
  <c r="E57" i="2"/>
  <c r="AN14" i="2"/>
  <c r="H52" i="2"/>
  <c r="H33" i="2"/>
  <c r="F34" i="2"/>
  <c r="P36" i="2"/>
  <c r="AO8" i="2"/>
  <c r="P56" i="2"/>
  <c r="P37" i="2"/>
  <c r="AL4" i="2"/>
  <c r="L7" i="2"/>
  <c r="F38" i="2"/>
  <c r="S57" i="2"/>
  <c r="L9" i="2"/>
  <c r="AM10" i="2"/>
  <c r="AB56" i="2"/>
  <c r="AB37" i="2"/>
  <c r="C53" i="2"/>
  <c r="AL9" i="2"/>
  <c r="N35" i="2"/>
  <c r="R30" i="2"/>
  <c r="I32" i="2"/>
  <c r="X37" i="2"/>
  <c r="C52" i="2"/>
  <c r="X51" i="2"/>
  <c r="I51" i="2"/>
  <c r="K30" i="2"/>
  <c r="K31" i="2"/>
  <c r="P32" i="2"/>
  <c r="J35" i="2"/>
  <c r="X36" i="2"/>
  <c r="W55" i="2"/>
  <c r="Z37" i="2"/>
  <c r="X30" i="2"/>
  <c r="X52" i="2"/>
  <c r="X29" i="2"/>
  <c r="T51" i="2"/>
  <c r="T33" i="2"/>
  <c r="J53" i="2"/>
  <c r="N56" i="2"/>
  <c r="N38" i="2"/>
  <c r="M30" i="2"/>
  <c r="L10" i="2"/>
  <c r="AN13" i="2"/>
  <c r="D33" i="2"/>
  <c r="AM9" i="2"/>
  <c r="M29" i="2"/>
  <c r="C36" i="2"/>
  <c r="N57" i="2"/>
  <c r="G9" i="2"/>
  <c r="N30" i="2"/>
  <c r="M54" i="2"/>
  <c r="AA7" i="2"/>
  <c r="H56" i="2"/>
  <c r="F52" i="2"/>
  <c r="H37" i="2"/>
  <c r="AL13" i="2"/>
  <c r="R29" i="2"/>
  <c r="O30" i="2"/>
  <c r="O53" i="2"/>
  <c r="Z52" i="2"/>
  <c r="M51" i="2"/>
  <c r="T57" i="2"/>
  <c r="D35" i="2"/>
  <c r="D36" i="2"/>
  <c r="N51" i="2"/>
  <c r="M32" i="2"/>
  <c r="D31" i="2"/>
  <c r="AM7" i="2"/>
  <c r="P38" i="2"/>
  <c r="Y54" i="2"/>
  <c r="K38" i="2"/>
  <c r="W52" i="2"/>
  <c r="P57" i="2"/>
  <c r="AO9" i="2"/>
  <c r="K33" i="2"/>
  <c r="AE56" i="2"/>
  <c r="AD54" i="2"/>
  <c r="Y32" i="2"/>
  <c r="E53" i="2"/>
  <c r="Z30" i="2"/>
  <c r="K36" i="2"/>
  <c r="Z31" i="2"/>
  <c r="R37" i="2"/>
  <c r="R55" i="2"/>
  <c r="V12" i="2"/>
  <c r="X57" i="2"/>
  <c r="R54" i="2"/>
  <c r="AC38" i="2"/>
  <c r="V9" i="2"/>
  <c r="R56" i="2"/>
  <c r="AC57" i="2"/>
  <c r="AF4" i="2"/>
  <c r="BH64" i="2" l="1"/>
  <c r="BF64" i="2"/>
  <c r="AG64" i="2"/>
  <c r="AI64" i="2"/>
  <c r="BJ45" i="2"/>
  <c r="AK45" i="2"/>
  <c r="BI19" i="2"/>
  <c r="BI44" i="2" s="1"/>
  <c r="AJ44" i="2"/>
  <c r="BI16" i="2"/>
  <c r="BI63" i="2" s="1"/>
  <c r="AJ63" i="2"/>
  <c r="BH16" i="2"/>
  <c r="BH63" i="2" s="1"/>
  <c r="AI63" i="2"/>
  <c r="BH19" i="2"/>
  <c r="BH44" i="2" s="1"/>
  <c r="AI44" i="2"/>
  <c r="BG19" i="2"/>
  <c r="BG44" i="2" s="1"/>
  <c r="AH44" i="2"/>
  <c r="BG16" i="2"/>
  <c r="BG63" i="2" s="1"/>
  <c r="AH63" i="2"/>
  <c r="BF16" i="2"/>
  <c r="BF63" i="2" s="1"/>
  <c r="AG63" i="2"/>
  <c r="AG43" i="2"/>
  <c r="AK18" i="2"/>
  <c r="BJ18" i="2" s="1"/>
  <c r="G61" i="2"/>
  <c r="AI61" i="2"/>
  <c r="AH55" i="2"/>
  <c r="AH37" i="2"/>
  <c r="AH42" i="2"/>
  <c r="AJ42" i="2"/>
  <c r="AJ43" i="2"/>
  <c r="AI36" i="2"/>
  <c r="AP16" i="2"/>
  <c r="AP63" i="2" s="1"/>
  <c r="G42" i="2"/>
  <c r="AA61" i="2"/>
  <c r="AO62" i="2"/>
  <c r="AI51" i="2"/>
  <c r="AX29" i="2"/>
  <c r="AI43" i="2"/>
  <c r="AI62" i="2"/>
  <c r="AK19" i="2"/>
  <c r="AK44" i="2" s="1"/>
  <c r="AH43" i="2"/>
  <c r="BF19" i="2"/>
  <c r="AA52" i="2"/>
  <c r="AA33" i="2"/>
  <c r="AZ15" i="2"/>
  <c r="AU18" i="2"/>
  <c r="AA34" i="2"/>
  <c r="BD57" i="2"/>
  <c r="AA55" i="2"/>
  <c r="AU15" i="2"/>
  <c r="V54" i="2"/>
  <c r="BE15" i="2"/>
  <c r="AR43" i="2"/>
  <c r="AO43" i="2"/>
  <c r="AO29" i="2"/>
  <c r="AI54" i="2"/>
  <c r="L32" i="2"/>
  <c r="L43" i="2"/>
  <c r="AF38" i="2"/>
  <c r="Q61" i="2"/>
  <c r="Q42" i="2"/>
  <c r="AG62" i="2"/>
  <c r="V61" i="2"/>
  <c r="AW36" i="2"/>
  <c r="BH11" i="2"/>
  <c r="BH35" i="2" s="1"/>
  <c r="AZ18" i="2"/>
  <c r="AJ54" i="2"/>
  <c r="AH51" i="2"/>
  <c r="AT54" i="2"/>
  <c r="AL43" i="2"/>
  <c r="BA57" i="2"/>
  <c r="AX30" i="2"/>
  <c r="AA56" i="2"/>
  <c r="AT60" i="2"/>
  <c r="AA42" i="2"/>
  <c r="BB59" i="2"/>
  <c r="BA60" i="2"/>
  <c r="AN61" i="2"/>
  <c r="AH56" i="2"/>
  <c r="BG8" i="2"/>
  <c r="BG51" i="2" s="1"/>
  <c r="V42" i="2"/>
  <c r="AN42" i="2"/>
  <c r="AH62" i="2"/>
  <c r="AJ62" i="2"/>
  <c r="AG53" i="2"/>
  <c r="AR62" i="2"/>
  <c r="AF62" i="2"/>
  <c r="AF43" i="2"/>
  <c r="AA43" i="2"/>
  <c r="AA62" i="2"/>
  <c r="V62" i="2"/>
  <c r="V43" i="2"/>
  <c r="BE19" i="2"/>
  <c r="BE44" i="2" s="1"/>
  <c r="BD43" i="2"/>
  <c r="BD62" i="2"/>
  <c r="AY43" i="2"/>
  <c r="AY62" i="2"/>
  <c r="AT43" i="2"/>
  <c r="AT62" i="2"/>
  <c r="AZ19" i="2"/>
  <c r="AZ44" i="2" s="1"/>
  <c r="AU19" i="2"/>
  <c r="AU44" i="2" s="1"/>
  <c r="AX43" i="2"/>
  <c r="AX62" i="2"/>
  <c r="BC62" i="2"/>
  <c r="BC43" i="2"/>
  <c r="AS62" i="2"/>
  <c r="AS43" i="2"/>
  <c r="Q62" i="2"/>
  <c r="Q43" i="2"/>
  <c r="BB62" i="2"/>
  <c r="BB43" i="2"/>
  <c r="AW62" i="2"/>
  <c r="AW43" i="2"/>
  <c r="BA62" i="2"/>
  <c r="BA43" i="2"/>
  <c r="AV43" i="2"/>
  <c r="AV62" i="2"/>
  <c r="AQ43" i="2"/>
  <c r="AQ62" i="2"/>
  <c r="AP19" i="2"/>
  <c r="AP44" i="2" s="1"/>
  <c r="L62" i="2"/>
  <c r="AL62" i="2"/>
  <c r="AM43" i="2"/>
  <c r="AM62" i="2"/>
  <c r="AN62" i="2"/>
  <c r="AN43" i="2"/>
  <c r="G43" i="2"/>
  <c r="G62" i="2"/>
  <c r="AO30" i="2"/>
  <c r="AY40" i="2"/>
  <c r="AX40" i="2"/>
  <c r="AM55" i="2"/>
  <c r="BA41" i="2"/>
  <c r="AM36" i="2"/>
  <c r="BG17" i="2"/>
  <c r="BC37" i="2"/>
  <c r="AY51" i="2"/>
  <c r="BC38" i="2"/>
  <c r="L51" i="2"/>
  <c r="BI17" i="2"/>
  <c r="BI64" i="2" s="1"/>
  <c r="AX52" i="2"/>
  <c r="AL42" i="2"/>
  <c r="AL61" i="2"/>
  <c r="AX61" i="2"/>
  <c r="AX42" i="2"/>
  <c r="AP5" i="2"/>
  <c r="AX31" i="2"/>
  <c r="AW40" i="2"/>
  <c r="AQ60" i="2"/>
  <c r="AR32" i="2"/>
  <c r="AT31" i="2"/>
  <c r="AJ61" i="2"/>
  <c r="AP18" i="2"/>
  <c r="L42" i="2"/>
  <c r="L61" i="2"/>
  <c r="BI61" i="2"/>
  <c r="AI42" i="2"/>
  <c r="AY42" i="2"/>
  <c r="AY61" i="2"/>
  <c r="AG42" i="2"/>
  <c r="AN29" i="2"/>
  <c r="AQ41" i="2"/>
  <c r="BF6" i="2"/>
  <c r="BF53" i="2" s="1"/>
  <c r="AQ42" i="2"/>
  <c r="AQ61" i="2"/>
  <c r="AG61" i="2"/>
  <c r="BC61" i="2"/>
  <c r="BC42" i="2"/>
  <c r="AW61" i="2"/>
  <c r="AW42" i="2"/>
  <c r="AJ32" i="2"/>
  <c r="AK16" i="2"/>
  <c r="BF61" i="2"/>
  <c r="BF42" i="2"/>
  <c r="AH61" i="2"/>
  <c r="AS42" i="2"/>
  <c r="AS61" i="2"/>
  <c r="BD61" i="2"/>
  <c r="BD42" i="2"/>
  <c r="AS40" i="2"/>
  <c r="AV61" i="2"/>
  <c r="AV42" i="2"/>
  <c r="BB42" i="2"/>
  <c r="BB61" i="2"/>
  <c r="AT42" i="2"/>
  <c r="AT61" i="2"/>
  <c r="AO61" i="2"/>
  <c r="AO42" i="2"/>
  <c r="BG61" i="2"/>
  <c r="AA30" i="2"/>
  <c r="BE18" i="2"/>
  <c r="AF61" i="2"/>
  <c r="AF42" i="2"/>
  <c r="AR42" i="2"/>
  <c r="AR61" i="2"/>
  <c r="AM61" i="2"/>
  <c r="AM42" i="2"/>
  <c r="BA42" i="2"/>
  <c r="BA61" i="2"/>
  <c r="BH42" i="2"/>
  <c r="AN52" i="2"/>
  <c r="AN30" i="2"/>
  <c r="AH30" i="2"/>
  <c r="AI53" i="2"/>
  <c r="AF59" i="2"/>
  <c r="AF40" i="2"/>
  <c r="AF60" i="2"/>
  <c r="AF41" i="2"/>
  <c r="AJ51" i="2"/>
  <c r="BI4" i="2"/>
  <c r="BI51" i="2" s="1"/>
  <c r="AI30" i="2"/>
  <c r="BH5" i="2"/>
  <c r="AI31" i="2"/>
  <c r="BH6" i="2"/>
  <c r="BH31" i="2" s="1"/>
  <c r="AH32" i="2"/>
  <c r="BG7" i="2"/>
  <c r="AI37" i="2"/>
  <c r="BH13" i="2"/>
  <c r="BH37" i="2" s="1"/>
  <c r="AI57" i="2"/>
  <c r="BH14" i="2"/>
  <c r="BH61" i="2" s="1"/>
  <c r="AG31" i="2"/>
  <c r="BF7" i="2"/>
  <c r="AG51" i="2"/>
  <c r="BF8" i="2"/>
  <c r="BF51" i="2" s="1"/>
  <c r="AG36" i="2"/>
  <c r="BF11" i="2"/>
  <c r="BF35" i="2" s="1"/>
  <c r="AG56" i="2"/>
  <c r="BF9" i="2"/>
  <c r="BF34" i="2" s="1"/>
  <c r="AH36" i="2"/>
  <c r="BG11" i="2"/>
  <c r="BG36" i="2" s="1"/>
  <c r="AI58" i="2"/>
  <c r="BH15" i="2"/>
  <c r="AI55" i="2"/>
  <c r="BH8" i="2"/>
  <c r="BH51" i="2" s="1"/>
  <c r="BF60" i="2"/>
  <c r="AA60" i="2"/>
  <c r="AA41" i="2"/>
  <c r="AA59" i="2"/>
  <c r="AA40" i="2"/>
  <c r="AG59" i="2"/>
  <c r="AG40" i="2"/>
  <c r="AH59" i="2"/>
  <c r="AH40" i="2"/>
  <c r="AI59" i="2"/>
  <c r="AI40" i="2"/>
  <c r="AJ59" i="2"/>
  <c r="AJ40" i="2"/>
  <c r="AK17" i="2"/>
  <c r="AK64" i="2" s="1"/>
  <c r="AG60" i="2"/>
  <c r="AG41" i="2"/>
  <c r="AH60" i="2"/>
  <c r="AH41" i="2"/>
  <c r="AI60" i="2"/>
  <c r="AI41" i="2"/>
  <c r="AJ60" i="2"/>
  <c r="AJ41" i="2"/>
  <c r="V57" i="2"/>
  <c r="V60" i="2"/>
  <c r="V41" i="2"/>
  <c r="V59" i="2"/>
  <c r="V40" i="2"/>
  <c r="BE5" i="2"/>
  <c r="AZ5" i="2"/>
  <c r="AU5" i="2"/>
  <c r="Q38" i="2"/>
  <c r="BE13" i="2"/>
  <c r="AZ13" i="2"/>
  <c r="AU13" i="2"/>
  <c r="Q51" i="2"/>
  <c r="BE4" i="2"/>
  <c r="AZ4" i="2"/>
  <c r="AU4" i="2"/>
  <c r="BE12" i="2"/>
  <c r="AZ12" i="2"/>
  <c r="AU12" i="2"/>
  <c r="BE9" i="2"/>
  <c r="AZ9" i="2"/>
  <c r="AU9" i="2"/>
  <c r="Q39" i="2"/>
  <c r="BE14" i="2"/>
  <c r="AZ14" i="2"/>
  <c r="AU14" i="2"/>
  <c r="BE6" i="2"/>
  <c r="AZ6" i="2"/>
  <c r="AU6" i="2"/>
  <c r="Q54" i="2"/>
  <c r="BE11" i="2"/>
  <c r="AZ11" i="2"/>
  <c r="AU11" i="2"/>
  <c r="BE7" i="2"/>
  <c r="AZ7" i="2"/>
  <c r="AU7" i="2"/>
  <c r="Q35" i="2"/>
  <c r="BE10" i="2"/>
  <c r="AZ10" i="2"/>
  <c r="AU10" i="2"/>
  <c r="BE16" i="2"/>
  <c r="BE63" i="2" s="1"/>
  <c r="AZ16" i="2"/>
  <c r="AZ63" i="2" s="1"/>
  <c r="AU16" i="2"/>
  <c r="AU63" i="2" s="1"/>
  <c r="Q59" i="2"/>
  <c r="Q40" i="2"/>
  <c r="BC59" i="2"/>
  <c r="BC40" i="2"/>
  <c r="BD59" i="2"/>
  <c r="BD40" i="2"/>
  <c r="AR41" i="2"/>
  <c r="AW41" i="2"/>
  <c r="BB41" i="2"/>
  <c r="AS41" i="2"/>
  <c r="AX60" i="2"/>
  <c r="AX41" i="2"/>
  <c r="BC60" i="2"/>
  <c r="BC41" i="2"/>
  <c r="AT41" i="2"/>
  <c r="AY41" i="2"/>
  <c r="AY60" i="2"/>
  <c r="BD60" i="2"/>
  <c r="BD41" i="2"/>
  <c r="AV60" i="2"/>
  <c r="AV41" i="2"/>
  <c r="BE17" i="2"/>
  <c r="BE64" i="2" s="1"/>
  <c r="AZ17" i="2"/>
  <c r="AZ64" i="2" s="1"/>
  <c r="AU17" i="2"/>
  <c r="AU64" i="2" s="1"/>
  <c r="Q60" i="2"/>
  <c r="Q41" i="2"/>
  <c r="AQ40" i="2"/>
  <c r="AQ59" i="2"/>
  <c r="AV40" i="2"/>
  <c r="AV59" i="2"/>
  <c r="BA59" i="2"/>
  <c r="BA40" i="2"/>
  <c r="AR40" i="2"/>
  <c r="BB40" i="2"/>
  <c r="AT40" i="2"/>
  <c r="AS60" i="2"/>
  <c r="AR60" i="2"/>
  <c r="AW60" i="2"/>
  <c r="BB60" i="2"/>
  <c r="AT59" i="2"/>
  <c r="AY59" i="2"/>
  <c r="AS59" i="2"/>
  <c r="AX59" i="2"/>
  <c r="AR59" i="2"/>
  <c r="AW59" i="2"/>
  <c r="BE8" i="2"/>
  <c r="AZ8" i="2"/>
  <c r="AU8" i="2"/>
  <c r="L59" i="2"/>
  <c r="L40" i="2"/>
  <c r="L60" i="2"/>
  <c r="L41" i="2"/>
  <c r="AM59" i="2"/>
  <c r="AM40" i="2"/>
  <c r="AP17" i="2"/>
  <c r="AP64" i="2" s="1"/>
  <c r="G60" i="2"/>
  <c r="G41" i="2"/>
  <c r="AO59" i="2"/>
  <c r="AO40" i="2"/>
  <c r="AM60" i="2"/>
  <c r="AM41" i="2"/>
  <c r="AN60" i="2"/>
  <c r="AN41" i="2"/>
  <c r="AO60" i="2"/>
  <c r="AO41" i="2"/>
  <c r="AN59" i="2"/>
  <c r="AN40" i="2"/>
  <c r="AL60" i="2"/>
  <c r="AL41" i="2"/>
  <c r="AL59" i="2"/>
  <c r="AL40" i="2"/>
  <c r="G59" i="2"/>
  <c r="G40" i="2"/>
  <c r="G56" i="2"/>
  <c r="AF35" i="2"/>
  <c r="BA32" i="2"/>
  <c r="AT53" i="2"/>
  <c r="AT30" i="2"/>
  <c r="V30" i="2"/>
  <c r="AF54" i="2"/>
  <c r="AK8" i="2"/>
  <c r="AJ29" i="2"/>
  <c r="AI29" i="2"/>
  <c r="AH35" i="2"/>
  <c r="V38" i="2"/>
  <c r="BA36" i="2"/>
  <c r="AJ53" i="2"/>
  <c r="Q34" i="2"/>
  <c r="AH58" i="2"/>
  <c r="AG30" i="2"/>
  <c r="AG34" i="2"/>
  <c r="AF56" i="2"/>
  <c r="BH34" i="2"/>
  <c r="AK4" i="2"/>
  <c r="BJ4" i="2" s="1"/>
  <c r="G31" i="2"/>
  <c r="AJ33" i="2"/>
  <c r="AI35" i="2"/>
  <c r="V29" i="2"/>
  <c r="AN36" i="2"/>
  <c r="G32" i="2"/>
  <c r="AR55" i="2"/>
  <c r="AW55" i="2"/>
  <c r="Q32" i="2"/>
  <c r="AL32" i="2"/>
  <c r="BC33" i="2"/>
  <c r="AG33" i="2"/>
  <c r="AJ35" i="2"/>
  <c r="AG37" i="2"/>
  <c r="AK5" i="2"/>
  <c r="BJ5" i="2" s="1"/>
  <c r="AS35" i="2"/>
  <c r="AH52" i="2"/>
  <c r="AF57" i="2"/>
  <c r="AL30" i="2"/>
  <c r="AM31" i="2"/>
  <c r="G57" i="2"/>
  <c r="G51" i="2"/>
  <c r="AM30" i="2"/>
  <c r="L38" i="2"/>
  <c r="AM51" i="2"/>
  <c r="AL51" i="2"/>
  <c r="AL31" i="2"/>
  <c r="AO31" i="2"/>
  <c r="BI38" i="2"/>
  <c r="AG52" i="2"/>
  <c r="AH54" i="2"/>
  <c r="BI31" i="2"/>
  <c r="AK11" i="2"/>
  <c r="BJ11" i="2" s="1"/>
  <c r="AJ57" i="2"/>
  <c r="AJ34" i="2"/>
  <c r="AK15" i="2"/>
  <c r="BI34" i="2"/>
  <c r="BC56" i="2"/>
  <c r="AH29" i="2"/>
  <c r="AJ52" i="2"/>
  <c r="AI38" i="2"/>
  <c r="AK14" i="2"/>
  <c r="AK6" i="2"/>
  <c r="BJ6" i="2" s="1"/>
  <c r="BD35" i="2"/>
  <c r="BC34" i="2"/>
  <c r="BG52" i="2"/>
  <c r="AJ31" i="2"/>
  <c r="AG29" i="2"/>
  <c r="AJ30" i="2"/>
  <c r="BC32" i="2"/>
  <c r="AJ38" i="2"/>
  <c r="BC30" i="2"/>
  <c r="AG58" i="2"/>
  <c r="BC51" i="2"/>
  <c r="AH33" i="2"/>
  <c r="AI32" i="2"/>
  <c r="AI34" i="2"/>
  <c r="AJ36" i="2"/>
  <c r="AK13" i="2"/>
  <c r="BJ13" i="2" s="1"/>
  <c r="AG54" i="2"/>
  <c r="AK12" i="2"/>
  <c r="AH34" i="2"/>
  <c r="AX38" i="2"/>
  <c r="AJ37" i="2"/>
  <c r="AI39" i="2"/>
  <c r="AV31" i="2"/>
  <c r="BI56" i="2"/>
  <c r="AJ55" i="2"/>
  <c r="AG32" i="2"/>
  <c r="AK9" i="2"/>
  <c r="BJ9" i="2" s="1"/>
  <c r="BI32" i="2"/>
  <c r="AJ56" i="2"/>
  <c r="AK7" i="2"/>
  <c r="BJ7" i="2" s="1"/>
  <c r="AK10" i="2"/>
  <c r="BJ10" i="2" s="1"/>
  <c r="AI56" i="2"/>
  <c r="AI33" i="2"/>
  <c r="AJ39" i="2"/>
  <c r="AI52" i="2"/>
  <c r="AJ58" i="2"/>
  <c r="AV39" i="2"/>
  <c r="AG55" i="2"/>
  <c r="AG35" i="2"/>
  <c r="AS56" i="2"/>
  <c r="AS33" i="2"/>
  <c r="AS31" i="2"/>
  <c r="AQ33" i="2"/>
  <c r="AS54" i="2"/>
  <c r="AQ39" i="2"/>
  <c r="AS38" i="2"/>
  <c r="BI54" i="2"/>
  <c r="BD54" i="2"/>
  <c r="AV33" i="2"/>
  <c r="BB54" i="2"/>
  <c r="AY37" i="2"/>
  <c r="AQ30" i="2"/>
  <c r="AX55" i="2"/>
  <c r="AS36" i="2"/>
  <c r="AR51" i="2"/>
  <c r="BG29" i="2"/>
  <c r="AT34" i="2"/>
  <c r="AQ31" i="2"/>
  <c r="AY56" i="2"/>
  <c r="BA39" i="2"/>
  <c r="AW38" i="2"/>
  <c r="AG57" i="2"/>
  <c r="AG39" i="2"/>
  <c r="AH38" i="2"/>
  <c r="AH39" i="2"/>
  <c r="AO36" i="2"/>
  <c r="AV34" i="2"/>
  <c r="AN34" i="2"/>
  <c r="AV58" i="2"/>
  <c r="BB58" i="2"/>
  <c r="BB39" i="2"/>
  <c r="AO57" i="2"/>
  <c r="Q58" i="2"/>
  <c r="AX51" i="2"/>
  <c r="AR54" i="2"/>
  <c r="BI33" i="2"/>
  <c r="V58" i="2"/>
  <c r="V39" i="2"/>
  <c r="AX37" i="2"/>
  <c r="BA33" i="2"/>
  <c r="AF58" i="2"/>
  <c r="AF39" i="2"/>
  <c r="BC58" i="2"/>
  <c r="BC39" i="2"/>
  <c r="BD58" i="2"/>
  <c r="BD39" i="2"/>
  <c r="AA58" i="2"/>
  <c r="AA39" i="2"/>
  <c r="AR58" i="2"/>
  <c r="AR39" i="2"/>
  <c r="AS58" i="2"/>
  <c r="AS39" i="2"/>
  <c r="AT58" i="2"/>
  <c r="AT39" i="2"/>
  <c r="AQ58" i="2"/>
  <c r="AW58" i="2"/>
  <c r="AW39" i="2"/>
  <c r="AX58" i="2"/>
  <c r="AX39" i="2"/>
  <c r="AY58" i="2"/>
  <c r="AY39" i="2"/>
  <c r="BA58" i="2"/>
  <c r="BI58" i="2"/>
  <c r="BI39" i="2"/>
  <c r="AH31" i="2"/>
  <c r="AH53" i="2"/>
  <c r="L58" i="2"/>
  <c r="L39" i="2"/>
  <c r="G58" i="2"/>
  <c r="G39" i="2"/>
  <c r="AM58" i="2"/>
  <c r="AM39" i="2"/>
  <c r="AN58" i="2"/>
  <c r="AN39" i="2"/>
  <c r="AO58" i="2"/>
  <c r="AO39" i="2"/>
  <c r="AL58" i="2"/>
  <c r="AL39" i="2"/>
  <c r="AF32" i="2"/>
  <c r="AQ52" i="2"/>
  <c r="AO54" i="2"/>
  <c r="AS34" i="2"/>
  <c r="BC57" i="2"/>
  <c r="BA34" i="2"/>
  <c r="AF31" i="2"/>
  <c r="AY53" i="2"/>
  <c r="AY35" i="2"/>
  <c r="BF37" i="2"/>
  <c r="BC35" i="2"/>
  <c r="AV38" i="2"/>
  <c r="AV55" i="2"/>
  <c r="AF53" i="2"/>
  <c r="BG30" i="2"/>
  <c r="AS55" i="2"/>
  <c r="AP15" i="2"/>
  <c r="G53" i="2"/>
  <c r="AP14" i="2"/>
  <c r="G55" i="2"/>
  <c r="BA51" i="2"/>
  <c r="AN35" i="2"/>
  <c r="AX56" i="2"/>
  <c r="AV36" i="2"/>
  <c r="AN53" i="2"/>
  <c r="BD53" i="2"/>
  <c r="AO38" i="2"/>
  <c r="BA55" i="2"/>
  <c r="AM32" i="2"/>
  <c r="V35" i="2"/>
  <c r="AX33" i="2"/>
  <c r="G30" i="2"/>
  <c r="Q30" i="2"/>
  <c r="AR36" i="2"/>
  <c r="AW32" i="2"/>
  <c r="BC36" i="2"/>
  <c r="BD29" i="2"/>
  <c r="BC55" i="2"/>
  <c r="AX32" i="2"/>
  <c r="V34" i="2"/>
  <c r="AN33" i="2"/>
  <c r="AG38" i="2"/>
  <c r="AP8" i="2"/>
  <c r="AL29" i="2"/>
  <c r="BF29" i="2"/>
  <c r="BI30" i="2"/>
  <c r="BD30" i="2"/>
  <c r="AA37" i="2"/>
  <c r="Q57" i="2"/>
  <c r="L37" i="2"/>
  <c r="G37" i="2"/>
  <c r="AP13" i="2"/>
  <c r="AV53" i="2"/>
  <c r="AA53" i="2"/>
  <c r="AM29" i="2"/>
  <c r="AW51" i="2"/>
  <c r="BI52" i="2"/>
  <c r="G38" i="2"/>
  <c r="BC53" i="2"/>
  <c r="AA38" i="2"/>
  <c r="BC29" i="2"/>
  <c r="AA29" i="2"/>
  <c r="Q53" i="2"/>
  <c r="BB29" i="2"/>
  <c r="AT35" i="2"/>
  <c r="BC52" i="2"/>
  <c r="BD31" i="2"/>
  <c r="AY31" i="2"/>
  <c r="V31" i="2"/>
  <c r="AV51" i="2"/>
  <c r="Q31" i="2"/>
  <c r="BA54" i="2"/>
  <c r="BA35" i="2"/>
  <c r="AH57" i="2"/>
  <c r="AS37" i="2"/>
  <c r="AV52" i="2"/>
  <c r="AS53" i="2"/>
  <c r="AX57" i="2"/>
  <c r="AW31" i="2"/>
  <c r="V53" i="2"/>
  <c r="AW54" i="2"/>
  <c r="AA57" i="2"/>
  <c r="AV57" i="2"/>
  <c r="AW57" i="2"/>
  <c r="AS57" i="2"/>
  <c r="AQ55" i="2"/>
  <c r="AQ36" i="2"/>
  <c r="AA31" i="2"/>
  <c r="AO32" i="2"/>
  <c r="AO51" i="2"/>
  <c r="AL57" i="2"/>
  <c r="AL38" i="2"/>
  <c r="BC54" i="2"/>
  <c r="BC31" i="2"/>
  <c r="AT38" i="2"/>
  <c r="AT57" i="2"/>
  <c r="AX35" i="2"/>
  <c r="AX54" i="2"/>
  <c r="AQ35" i="2"/>
  <c r="AQ54" i="2"/>
  <c r="AL33" i="2"/>
  <c r="AL52" i="2"/>
  <c r="V37" i="2"/>
  <c r="V36" i="2"/>
  <c r="V55" i="2"/>
  <c r="AR53" i="2"/>
  <c r="AR34" i="2"/>
  <c r="AR57" i="2"/>
  <c r="AF29" i="2"/>
  <c r="G29" i="2"/>
  <c r="AF36" i="2"/>
  <c r="AF55" i="2"/>
  <c r="BB37" i="2"/>
  <c r="BB56" i="2"/>
  <c r="BB30" i="2"/>
  <c r="BB31" i="2"/>
  <c r="AW29" i="2"/>
  <c r="AW30" i="2"/>
  <c r="BI37" i="2"/>
  <c r="BI36" i="2"/>
  <c r="BI55" i="2"/>
  <c r="AA51" i="2"/>
  <c r="AW52" i="2"/>
  <c r="AW33" i="2"/>
  <c r="BB33" i="2"/>
  <c r="BB52" i="2"/>
  <c r="V51" i="2"/>
  <c r="V32" i="2"/>
  <c r="BA29" i="2"/>
  <c r="AQ38" i="2"/>
  <c r="AQ37" i="2"/>
  <c r="AQ56" i="2"/>
  <c r="AW37" i="2"/>
  <c r="AW56" i="2"/>
  <c r="AY54" i="2"/>
  <c r="BD33" i="2"/>
  <c r="BD52" i="2"/>
  <c r="BD34" i="2"/>
  <c r="Q56" i="2"/>
  <c r="Q37" i="2"/>
  <c r="AO55" i="2"/>
  <c r="BB53" i="2"/>
  <c r="BB34" i="2"/>
  <c r="AY38" i="2"/>
  <c r="AY57" i="2"/>
  <c r="AQ51" i="2"/>
  <c r="AQ32" i="2"/>
  <c r="AY32" i="2"/>
  <c r="Q52" i="2"/>
  <c r="Q33" i="2"/>
  <c r="G54" i="2"/>
  <c r="G35" i="2"/>
  <c r="G36" i="2"/>
  <c r="AR29" i="2"/>
  <c r="AP4" i="2"/>
  <c r="L29" i="2"/>
  <c r="L54" i="2"/>
  <c r="AP11" i="2"/>
  <c r="L35" i="2"/>
  <c r="BB55" i="2"/>
  <c r="BB36" i="2"/>
  <c r="AQ53" i="2"/>
  <c r="AQ57" i="2"/>
  <c r="AQ34" i="2"/>
  <c r="BB35" i="2"/>
  <c r="AO52" i="2"/>
  <c r="AO33" i="2"/>
  <c r="AR52" i="2"/>
  <c r="AR33" i="2"/>
  <c r="AR37" i="2"/>
  <c r="AR56" i="2"/>
  <c r="AR38" i="2"/>
  <c r="BB57" i="2"/>
  <c r="BA56" i="2"/>
  <c r="BA37" i="2"/>
  <c r="BA38" i="2"/>
  <c r="Q36" i="2"/>
  <c r="Q55" i="2"/>
  <c r="AN32" i="2"/>
  <c r="AN51" i="2"/>
  <c r="BD51" i="2"/>
  <c r="BD32" i="2"/>
  <c r="AV30" i="2"/>
  <c r="AV29" i="2"/>
  <c r="L53" i="2"/>
  <c r="AP10" i="2"/>
  <c r="L34" i="2"/>
  <c r="L57" i="2"/>
  <c r="AA32" i="2"/>
  <c r="AO37" i="2"/>
  <c r="AO56" i="2"/>
  <c r="AA35" i="2"/>
  <c r="AA54" i="2"/>
  <c r="AS29" i="2"/>
  <c r="AS30" i="2"/>
  <c r="AT37" i="2"/>
  <c r="AT56" i="2"/>
  <c r="AM34" i="2"/>
  <c r="AM53" i="2"/>
  <c r="AN38" i="2"/>
  <c r="AN57" i="2"/>
  <c r="AV32" i="2"/>
  <c r="AM38" i="2"/>
  <c r="AM57" i="2"/>
  <c r="AW53" i="2"/>
  <c r="AW35" i="2"/>
  <c r="AW34" i="2"/>
  <c r="AX53" i="2"/>
  <c r="AX34" i="2"/>
  <c r="BD56" i="2"/>
  <c r="BD37" i="2"/>
  <c r="AL54" i="2"/>
  <c r="AL35" i="2"/>
  <c r="AN31" i="2"/>
  <c r="AN54" i="2"/>
  <c r="AL37" i="2"/>
  <c r="AL56" i="2"/>
  <c r="AY55" i="2"/>
  <c r="AY36" i="2"/>
  <c r="V33" i="2"/>
  <c r="V52" i="2"/>
  <c r="V56" i="2"/>
  <c r="AL53" i="2"/>
  <c r="AL34" i="2"/>
  <c r="AA36" i="2"/>
  <c r="G52" i="2"/>
  <c r="G33" i="2"/>
  <c r="G34" i="2"/>
  <c r="Q29" i="2"/>
  <c r="L52" i="2"/>
  <c r="L33" i="2"/>
  <c r="AP9" i="2"/>
  <c r="L56" i="2"/>
  <c r="AY33" i="2"/>
  <c r="AY52" i="2"/>
  <c r="BD55" i="2"/>
  <c r="BD36" i="2"/>
  <c r="L30" i="2"/>
  <c r="AP6" i="2"/>
  <c r="AV37" i="2"/>
  <c r="AV56" i="2"/>
  <c r="AR30" i="2"/>
  <c r="AR31" i="2"/>
  <c r="AF37" i="2"/>
  <c r="AS32" i="2"/>
  <c r="AS51" i="2"/>
  <c r="AL36" i="2"/>
  <c r="AL55" i="2"/>
  <c r="BB38" i="2"/>
  <c r="AF51" i="2"/>
  <c r="AT51" i="2"/>
  <c r="AT32" i="2"/>
  <c r="AT33" i="2"/>
  <c r="L36" i="2"/>
  <c r="AP12" i="2"/>
  <c r="L55" i="2"/>
  <c r="AM54" i="2"/>
  <c r="BD38" i="2"/>
  <c r="AO34" i="2"/>
  <c r="AO53" i="2"/>
  <c r="AO35" i="2"/>
  <c r="AM37" i="2"/>
  <c r="AM56" i="2"/>
  <c r="AT55" i="2"/>
  <c r="AT36" i="2"/>
  <c r="AY29" i="2"/>
  <c r="AY30" i="2"/>
  <c r="AQ29" i="2"/>
  <c r="BA30" i="2"/>
  <c r="BA53" i="2"/>
  <c r="BA31" i="2"/>
  <c r="AS52" i="2"/>
  <c r="AF52" i="2"/>
  <c r="AF33" i="2"/>
  <c r="AF34" i="2"/>
  <c r="AR35" i="2"/>
  <c r="AM52" i="2"/>
  <c r="AM33" i="2"/>
  <c r="BG37" i="2"/>
  <c r="AN56" i="2"/>
  <c r="AN37" i="2"/>
  <c r="AX36" i="2"/>
  <c r="AN55" i="2"/>
  <c r="BB51" i="2"/>
  <c r="BB32" i="2"/>
  <c r="AP7" i="2"/>
  <c r="L31" i="2"/>
  <c r="AM35" i="2"/>
  <c r="AT29" i="2"/>
  <c r="AT52" i="2"/>
  <c r="AF30" i="2"/>
  <c r="AV54" i="2"/>
  <c r="AV35" i="2"/>
  <c r="AY34" i="2"/>
  <c r="BA52" i="2"/>
  <c r="BG60" i="2" l="1"/>
  <c r="BG64" i="2"/>
  <c r="BI40" i="2"/>
  <c r="BI59" i="2"/>
  <c r="BI41" i="2"/>
  <c r="BH43" i="2"/>
  <c r="BH62" i="2"/>
  <c r="BH41" i="2"/>
  <c r="BH59" i="2"/>
  <c r="BI43" i="2"/>
  <c r="BI62" i="2"/>
  <c r="BG59" i="2"/>
  <c r="BG43" i="2"/>
  <c r="BG62" i="2"/>
  <c r="BG40" i="2"/>
  <c r="BJ16" i="2"/>
  <c r="BJ63" i="2" s="1"/>
  <c r="AK63" i="2"/>
  <c r="BF41" i="2"/>
  <c r="BF59" i="2"/>
  <c r="BF40" i="2"/>
  <c r="BF43" i="2"/>
  <c r="BF44" i="2"/>
  <c r="AK43" i="2"/>
  <c r="AK42" i="2"/>
  <c r="AP59" i="2"/>
  <c r="AU54" i="2"/>
  <c r="AU42" i="2"/>
  <c r="AP40" i="2"/>
  <c r="BE62" i="2"/>
  <c r="AU61" i="2"/>
  <c r="AZ62" i="2"/>
  <c r="AU43" i="2"/>
  <c r="AK62" i="2"/>
  <c r="BJ19" i="2"/>
  <c r="BF62" i="2"/>
  <c r="AZ42" i="2"/>
  <c r="AU58" i="2"/>
  <c r="BH36" i="2"/>
  <c r="BH54" i="2"/>
  <c r="AZ61" i="2"/>
  <c r="BF56" i="2"/>
  <c r="BF30" i="2"/>
  <c r="BH40" i="2"/>
  <c r="BF52" i="2"/>
  <c r="AZ55" i="2"/>
  <c r="AP30" i="2"/>
  <c r="BH58" i="2"/>
  <c r="BG41" i="2"/>
  <c r="BG42" i="2"/>
  <c r="BI42" i="2"/>
  <c r="BG55" i="2"/>
  <c r="BI60" i="2"/>
  <c r="AU30" i="2"/>
  <c r="AP43" i="2"/>
  <c r="AZ43" i="2"/>
  <c r="AU62" i="2"/>
  <c r="AU53" i="2"/>
  <c r="AU31" i="2"/>
  <c r="BE43" i="2"/>
  <c r="AP62" i="2"/>
  <c r="BH57" i="2"/>
  <c r="BH60" i="2"/>
  <c r="BE35" i="2"/>
  <c r="BE32" i="2"/>
  <c r="AP61" i="2"/>
  <c r="AP42" i="2"/>
  <c r="BJ17" i="2"/>
  <c r="BE51" i="2"/>
  <c r="BF31" i="2"/>
  <c r="BE61" i="2"/>
  <c r="BE42" i="2"/>
  <c r="BJ14" i="2"/>
  <c r="BJ61" i="2" s="1"/>
  <c r="AK61" i="2"/>
  <c r="BH30" i="2"/>
  <c r="BH53" i="2"/>
  <c r="AK36" i="2"/>
  <c r="AK59" i="2"/>
  <c r="BJ12" i="2"/>
  <c r="BJ36" i="2" s="1"/>
  <c r="BJ15" i="2"/>
  <c r="AK40" i="2"/>
  <c r="AK51" i="2"/>
  <c r="BJ8" i="2"/>
  <c r="BJ33" i="2" s="1"/>
  <c r="AK60" i="2"/>
  <c r="AK41" i="2"/>
  <c r="AU60" i="2"/>
  <c r="AU41" i="2"/>
  <c r="AZ60" i="2"/>
  <c r="AZ41" i="2"/>
  <c r="BE60" i="2"/>
  <c r="BE41" i="2"/>
  <c r="AU59" i="2"/>
  <c r="AU40" i="2"/>
  <c r="AZ59" i="2"/>
  <c r="AZ40" i="2"/>
  <c r="BE59" i="2"/>
  <c r="BE40" i="2"/>
  <c r="AP60" i="2"/>
  <c r="AP41" i="2"/>
  <c r="BF55" i="2"/>
  <c r="BE38" i="2"/>
  <c r="BI29" i="2"/>
  <c r="AK32" i="2"/>
  <c r="AK54" i="2"/>
  <c r="AK29" i="2"/>
  <c r="AZ53" i="2"/>
  <c r="BH32" i="2"/>
  <c r="BG56" i="2"/>
  <c r="BF33" i="2"/>
  <c r="AK35" i="2"/>
  <c r="AK52" i="2"/>
  <c r="BH33" i="2"/>
  <c r="BE54" i="2"/>
  <c r="BH55" i="2"/>
  <c r="AK55" i="2"/>
  <c r="BE31" i="2"/>
  <c r="AK38" i="2"/>
  <c r="AK30" i="2"/>
  <c r="BE53" i="2"/>
  <c r="AK33" i="2"/>
  <c r="AU35" i="2"/>
  <c r="BG58" i="2"/>
  <c r="AP51" i="2"/>
  <c r="AP29" i="2"/>
  <c r="BI35" i="2"/>
  <c r="BF54" i="2"/>
  <c r="AK37" i="2"/>
  <c r="AK56" i="2"/>
  <c r="BH56" i="2"/>
  <c r="BG54" i="2"/>
  <c r="AK39" i="2"/>
  <c r="AK58" i="2"/>
  <c r="BI57" i="2"/>
  <c r="BI53" i="2"/>
  <c r="BH39" i="2"/>
  <c r="BE57" i="2"/>
  <c r="BG33" i="2"/>
  <c r="BF58" i="2"/>
  <c r="BF36" i="2"/>
  <c r="BE30" i="2"/>
  <c r="BF32" i="2"/>
  <c r="BG35" i="2"/>
  <c r="BH52" i="2"/>
  <c r="AK31" i="2"/>
  <c r="AK57" i="2"/>
  <c r="AK34" i="2"/>
  <c r="BH38" i="2"/>
  <c r="BH29" i="2"/>
  <c r="AK53" i="2"/>
  <c r="BG53" i="2"/>
  <c r="BG34" i="2"/>
  <c r="BG32" i="2"/>
  <c r="BJ31" i="2"/>
  <c r="BG31" i="2"/>
  <c r="AZ30" i="2"/>
  <c r="AZ39" i="2"/>
  <c r="AZ51" i="2"/>
  <c r="AZ29" i="2"/>
  <c r="AZ56" i="2"/>
  <c r="BG57" i="2"/>
  <c r="BG39" i="2"/>
  <c r="AZ58" i="2"/>
  <c r="BE58" i="2"/>
  <c r="BE39" i="2"/>
  <c r="AU38" i="2"/>
  <c r="AU39" i="2"/>
  <c r="BF38" i="2"/>
  <c r="BF39" i="2"/>
  <c r="AP58" i="2"/>
  <c r="AP39" i="2"/>
  <c r="BG38" i="2"/>
  <c r="AU56" i="2"/>
  <c r="BF57" i="2"/>
  <c r="AP38" i="2"/>
  <c r="AZ37" i="2"/>
  <c r="AZ38" i="2"/>
  <c r="AP31" i="2"/>
  <c r="AU57" i="2"/>
  <c r="AU29" i="2"/>
  <c r="AZ57" i="2"/>
  <c r="AZ54" i="2"/>
  <c r="AZ35" i="2"/>
  <c r="AU55" i="2"/>
  <c r="AU36" i="2"/>
  <c r="AP36" i="2"/>
  <c r="AP55" i="2"/>
  <c r="AP34" i="2"/>
  <c r="AP53" i="2"/>
  <c r="AP52" i="2"/>
  <c r="AP33" i="2"/>
  <c r="BJ35" i="2"/>
  <c r="AZ36" i="2"/>
  <c r="AP54" i="2"/>
  <c r="AP35" i="2"/>
  <c r="BE33" i="2"/>
  <c r="BE52" i="2"/>
  <c r="BJ34" i="2"/>
  <c r="BJ53" i="2"/>
  <c r="BJ52" i="2"/>
  <c r="BE56" i="2"/>
  <c r="AU34" i="2"/>
  <c r="AZ31" i="2"/>
  <c r="AZ32" i="2"/>
  <c r="AP57" i="2"/>
  <c r="AP37" i="2"/>
  <c r="BE34" i="2"/>
  <c r="BE29" i="2"/>
  <c r="AU37" i="2"/>
  <c r="AU32" i="2"/>
  <c r="AU51" i="2"/>
  <c r="AP32" i="2"/>
  <c r="BE36" i="2"/>
  <c r="BE55" i="2"/>
  <c r="BJ29" i="2"/>
  <c r="AU52" i="2"/>
  <c r="AU33" i="2"/>
  <c r="AP56" i="2"/>
  <c r="BE37" i="2"/>
  <c r="BJ30" i="2"/>
  <c r="AZ33" i="2"/>
  <c r="AZ52" i="2"/>
  <c r="AZ34" i="2"/>
  <c r="BJ42" i="2" l="1"/>
  <c r="BJ64" i="2"/>
  <c r="BJ43" i="2"/>
  <c r="BJ44" i="2"/>
  <c r="BJ58" i="2"/>
  <c r="BJ62" i="2"/>
  <c r="BJ41" i="2"/>
  <c r="BJ38" i="2"/>
  <c r="BJ57" i="2"/>
  <c r="BJ60" i="2"/>
  <c r="BJ59" i="2"/>
  <c r="BJ39" i="2"/>
  <c r="BJ40" i="2"/>
  <c r="BJ51" i="2"/>
  <c r="BJ55" i="2"/>
  <c r="BJ56" i="2"/>
  <c r="BJ37" i="2"/>
  <c r="BJ54" i="2"/>
  <c r="BJ32" i="2"/>
</calcChain>
</file>

<file path=xl/sharedStrings.xml><?xml version="1.0" encoding="utf-8"?>
<sst xmlns="http://schemas.openxmlformats.org/spreadsheetml/2006/main" count="303" uniqueCount="49">
  <si>
    <t>Clientes Registrados</t>
  </si>
  <si>
    <t>Capacidad Registrada (KW)</t>
  </si>
  <si>
    <t>Clientes Facturados</t>
  </si>
  <si>
    <t>Exportaciones (KWh)</t>
  </si>
  <si>
    <t>Consumo LUMA (KWh)</t>
  </si>
  <si>
    <t>Consumo Neto Facturado (KWh)</t>
  </si>
  <si>
    <t>Acreditado (KWh)</t>
  </si>
  <si>
    <t>Mes/Año</t>
  </si>
  <si>
    <t>Residencial</t>
  </si>
  <si>
    <t>Comercial</t>
  </si>
  <si>
    <t>Industrial</t>
  </si>
  <si>
    <t>Agrícola</t>
  </si>
  <si>
    <t>Total</t>
  </si>
  <si>
    <t>Normalización por Cliente</t>
  </si>
  <si>
    <t>Promedio de Clientes Registrados</t>
  </si>
  <si>
    <t>Capacidad Registrada Promedio (KW)</t>
  </si>
  <si>
    <t>Clientes Promedio Facturados</t>
  </si>
  <si>
    <t>Exportaciones (MWh)</t>
  </si>
  <si>
    <t>Consumo LUMA (MWh)</t>
  </si>
  <si>
    <t>Consumo Neto Facturado (MWh)</t>
  </si>
  <si>
    <t>Acreditado (MWh)</t>
  </si>
  <si>
    <t>Capacidad (KW) por cliente registrado</t>
  </si>
  <si>
    <t>Exportaciones (KWh) por cliente</t>
  </si>
  <si>
    <t>Consumo LUMA (MWh) por cliente</t>
  </si>
  <si>
    <t>Consumo Neto Facturado (MWH) por cliente</t>
  </si>
  <si>
    <t>Acreditado (MWh) por cliente</t>
  </si>
  <si>
    <t>Trimestre</t>
  </si>
  <si>
    <t>julio-sept 2021</t>
  </si>
  <si>
    <t>oct-dic 2021</t>
  </si>
  <si>
    <t>ene-mar 2022</t>
  </si>
  <si>
    <t>abril-junio 2022</t>
  </si>
  <si>
    <t>julio-sept 2022</t>
  </si>
  <si>
    <t>oct-dic 2022</t>
  </si>
  <si>
    <t>ene-mar 2023</t>
  </si>
  <si>
    <t>abril-junio 2023</t>
  </si>
  <si>
    <t>julio-sept 2023</t>
  </si>
  <si>
    <t>oct-dic 2023</t>
  </si>
  <si>
    <t>ene-mar 2024</t>
  </si>
  <si>
    <t>abril-jun 2024</t>
  </si>
  <si>
    <t>julio-sept 2024</t>
  </si>
  <si>
    <t>oct-dic 2024</t>
  </si>
  <si>
    <t>ene-mar 2025</t>
  </si>
  <si>
    <t>abril-jun 2025</t>
  </si>
  <si>
    <t>julio-sept 2025</t>
  </si>
  <si>
    <t>oct-dic 2025</t>
  </si>
  <si>
    <t>Varianza trimestre anterior (%)</t>
  </si>
  <si>
    <t>Varianza con el mismo trimestre del año anterior</t>
  </si>
  <si>
    <t>Clientes comenzaron tarifa de MN (Nuevos)</t>
  </si>
  <si>
    <t>Clientes terminaron su tarifa de 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</si>
</sst>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409]mmm\-yyyy;@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_(* #,##0.000_);_(* \(#,##0.000\);_(* &quot;-&quot;??_);_(@_)"/>
    <numFmt numFmtId="169" formatCode="0.0%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FF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165" fontId="4" fillId="0" borderId="0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4" fillId="0" borderId="0" xfId="1" applyNumberFormat="1" applyFont="1"/>
    <xf numFmtId="0" fontId="2" fillId="0" borderId="0" xfId="0" applyFont="1"/>
    <xf numFmtId="165" fontId="5" fillId="0" borderId="0" xfId="1" applyNumberFormat="1" applyFont="1" applyFill="1" applyBorder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3" fontId="0" fillId="0" borderId="0" xfId="0" applyNumberFormat="1"/>
    <xf numFmtId="0" fontId="8" fillId="0" borderId="0" xfId="0" applyFont="1"/>
    <xf numFmtId="14" fontId="8" fillId="0" borderId="0" xfId="0" applyNumberFormat="1" applyFont="1"/>
    <xf numFmtId="165" fontId="5" fillId="0" borderId="1" xfId="1" applyNumberFormat="1" applyFont="1" applyFill="1" applyBorder="1" applyAlignment="1">
      <alignment horizontal="right" wrapText="1"/>
    </xf>
    <xf numFmtId="0" fontId="7" fillId="0" borderId="2" xfId="0" applyFont="1" applyBorder="1"/>
    <xf numFmtId="0" fontId="6" fillId="2" borderId="2" xfId="0" applyFont="1" applyFill="1" applyBorder="1" applyAlignment="1">
      <alignment horizontal="centerContinuous"/>
    </xf>
    <xf numFmtId="0" fontId="6" fillId="2" borderId="3" xfId="0" applyFont="1" applyFill="1" applyBorder="1" applyAlignment="1">
      <alignment horizontal="centerContinuous"/>
    </xf>
    <xf numFmtId="0" fontId="6" fillId="4" borderId="2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/>
    </xf>
    <xf numFmtId="164" fontId="7" fillId="0" borderId="4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3" fontId="4" fillId="0" borderId="0" xfId="1" applyNumberFormat="1" applyFont="1" applyFill="1"/>
    <xf numFmtId="0" fontId="9" fillId="3" borderId="0" xfId="0" applyFont="1" applyFill="1" applyAlignment="1">
      <alignment horizontal="centerContinuous"/>
    </xf>
    <xf numFmtId="0" fontId="10" fillId="3" borderId="0" xfId="0" applyFont="1" applyFill="1" applyAlignment="1">
      <alignment horizontal="centerContinuous"/>
    </xf>
    <xf numFmtId="167" fontId="5" fillId="0" borderId="1" xfId="1" applyNumberFormat="1" applyFont="1" applyFill="1" applyBorder="1" applyAlignment="1">
      <alignment horizontal="right" wrapText="1"/>
    </xf>
    <xf numFmtId="165" fontId="0" fillId="0" borderId="0" xfId="0" applyNumberFormat="1"/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1" fillId="0" borderId="6" xfId="0" applyFont="1" applyBorder="1"/>
    <xf numFmtId="164" fontId="1" fillId="0" borderId="0" xfId="0" applyNumberFormat="1" applyFont="1" applyAlignment="1">
      <alignment horizontal="right"/>
    </xf>
    <xf numFmtId="3" fontId="1" fillId="0" borderId="0" xfId="0" applyNumberFormat="1" applyFont="1"/>
    <xf numFmtId="165" fontId="1" fillId="0" borderId="0" xfId="0" applyNumberFormat="1" applyFont="1"/>
    <xf numFmtId="165" fontId="1" fillId="0" borderId="0" xfId="1" applyNumberFormat="1" applyFont="1" applyFill="1" applyBorder="1" applyAlignment="1">
      <alignment horizontal="right" wrapText="1"/>
    </xf>
    <xf numFmtId="167" fontId="1" fillId="0" borderId="0" xfId="1" applyNumberFormat="1" applyFont="1" applyFill="1" applyBorder="1" applyAlignment="1">
      <alignment horizontal="right" wrapText="1"/>
    </xf>
    <xf numFmtId="167" fontId="1" fillId="0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1" xfId="1" applyNumberFormat="1" applyFont="1" applyBorder="1"/>
    <xf numFmtId="4" fontId="1" fillId="0" borderId="0" xfId="1" applyNumberFormat="1" applyFont="1" applyAlignment="1">
      <alignment horizontal="right"/>
    </xf>
    <xf numFmtId="4" fontId="1" fillId="0" borderId="1" xfId="1" applyNumberFormat="1" applyFont="1" applyBorder="1" applyAlignment="1">
      <alignment horizontal="right"/>
    </xf>
    <xf numFmtId="166" fontId="1" fillId="0" borderId="0" xfId="0" applyNumberFormat="1" applyFont="1"/>
    <xf numFmtId="167" fontId="1" fillId="0" borderId="7" xfId="1" applyNumberFormat="1" applyFont="1" applyFill="1" applyBorder="1" applyAlignment="1">
      <alignment horizontal="right" wrapText="1"/>
    </xf>
    <xf numFmtId="3" fontId="4" fillId="0" borderId="0" xfId="1" applyNumberFormat="1" applyFont="1" applyAlignment="1">
      <alignment wrapText="1"/>
    </xf>
    <xf numFmtId="167" fontId="5" fillId="0" borderId="0" xfId="1" applyNumberFormat="1" applyFont="1" applyFill="1" applyBorder="1" applyAlignment="1">
      <alignment horizontal="right" wrapText="1"/>
    </xf>
    <xf numFmtId="4" fontId="1" fillId="0" borderId="0" xfId="1" applyNumberFormat="1" applyFont="1" applyBorder="1"/>
    <xf numFmtId="14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9" fontId="1" fillId="0" borderId="0" xfId="0" applyNumberFormat="1" applyFont="1"/>
    <xf numFmtId="10" fontId="1" fillId="0" borderId="0" xfId="0" applyNumberFormat="1" applyFont="1"/>
    <xf numFmtId="2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Residencial (MWh)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619450117460952E-2"/>
          <c:y val="0.15239481934026317"/>
          <c:w val="0.93121045438272743"/>
          <c:h val="0.79426886480478975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Quarterly!$AG$16:$AG$21</c:f>
              <c:numCache>
                <c:formatCode>_(* #,##0_);_(* \(#,##0\);_(* "-"??_);_(@_)</c:formatCode>
                <c:ptCount val="6"/>
                <c:pt idx="0">
                  <c:v>140362.50700000001</c:v>
                </c:pt>
                <c:pt idx="1">
                  <c:v>138952.90900000001</c:v>
                </c:pt>
                <c:pt idx="2">
                  <c:v>136555.764</c:v>
                </c:pt>
                <c:pt idx="3">
                  <c:v>166856.973</c:v>
                </c:pt>
                <c:pt idx="4">
                  <c:v>185065.723</c:v>
                </c:pt>
                <c:pt idx="5">
                  <c:v>240257.09299999999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3-4081-9CCB-C97308EB2A95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Quarterly!$R$16:$R$21</c:f>
              <c:numCache>
                <c:formatCode>_(* #,##0_);_(* \(#,##0\);_(* "-"??_);_(@_)</c:formatCode>
                <c:ptCount val="6"/>
                <c:pt idx="0">
                  <c:v>156362.11343</c:v>
                </c:pt>
                <c:pt idx="1">
                  <c:v>150259.06197000001</c:v>
                </c:pt>
                <c:pt idx="2">
                  <c:v>178893.80392999999</c:v>
                </c:pt>
                <c:pt idx="3">
                  <c:v>224387.99696000005</c:v>
                </c:pt>
                <c:pt idx="4">
                  <c:v>218414.23653999998</c:v>
                </c:pt>
                <c:pt idx="5">
                  <c:v>195922.6018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3-4081-9CCB-C97308EB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Quarterly!$AB$16:$AB$21</c:f>
              <c:numCache>
                <c:formatCode>_(* #,##0_);_(* \(#,##0\);_(* "-"??_);_(@_)</c:formatCode>
                <c:ptCount val="6"/>
                <c:pt idx="0">
                  <c:v>98896.448999999993</c:v>
                </c:pt>
                <c:pt idx="1">
                  <c:v>95761.456999999995</c:v>
                </c:pt>
                <c:pt idx="2">
                  <c:v>55055.576000000001</c:v>
                </c:pt>
                <c:pt idx="3">
                  <c:v>50114.26</c:v>
                </c:pt>
                <c:pt idx="4">
                  <c:v>98440.320999999996</c:v>
                </c:pt>
                <c:pt idx="5">
                  <c:v>97183.422000000006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3-4081-9CCB-C97308EB2A95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Quarterly!$W$16:$W$21</c:f>
              <c:numCache>
                <c:formatCode>_(* #,##0_);_(* \(#,##0\);_(* "-"??_);_(@_)</c:formatCode>
                <c:ptCount val="6"/>
                <c:pt idx="0">
                  <c:v>239258.95600000001</c:v>
                </c:pt>
                <c:pt idx="1">
                  <c:v>234714.36600000001</c:v>
                </c:pt>
                <c:pt idx="2">
                  <c:v>191611.34</c:v>
                </c:pt>
                <c:pt idx="3">
                  <c:v>216971.23300000001</c:v>
                </c:pt>
                <c:pt idx="4">
                  <c:v>283506.04399999999</c:v>
                </c:pt>
                <c:pt idx="5">
                  <c:v>271026.80900000001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73-4081-9CCB-C97308EB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58580552243563"/>
          <c:y val="0.20910583761318621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Total por Cliente (MWh)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619450117460952E-2"/>
          <c:y val="0.15239481934026317"/>
          <c:w val="0.93121045438272743"/>
          <c:h val="0.79426886480478975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Quarterly!$BJ$16:$BJ$21</c:f>
              <c:numCache>
                <c:formatCode>_(* #,##0.0_);_(* \(#,##0.0\);_(* "-"??_);_(@_)</c:formatCode>
                <c:ptCount val="6"/>
                <c:pt idx="0">
                  <c:v>1182.5706577268545</c:v>
                </c:pt>
                <c:pt idx="1">
                  <c:v>1061.2128037006489</c:v>
                </c:pt>
                <c:pt idx="2">
                  <c:v>973.71253584955252</c:v>
                </c:pt>
                <c:pt idx="3">
                  <c:v>1117.6336864337136</c:v>
                </c:pt>
                <c:pt idx="4">
                  <c:v>1181.5958857724454</c:v>
                </c:pt>
                <c:pt idx="5">
                  <c:v>1447.9030037722312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0-4FD2-9782-8F4FC1C2F422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Quarterly!$AU$16:$AU$21</c:f>
              <c:numCache>
                <c:formatCode>_(* #,##0.0_);_(* \(#,##0.0\);_(* "-"??_);_(@_)</c:formatCode>
                <c:ptCount val="6"/>
                <c:pt idx="0">
                  <c:v>1285.1613747045337</c:v>
                </c:pt>
                <c:pt idx="1">
                  <c:v>1126.0229537911027</c:v>
                </c:pt>
                <c:pt idx="2">
                  <c:v>1245.3304361254025</c:v>
                </c:pt>
                <c:pt idx="3">
                  <c:v>1469.1155701242565</c:v>
                </c:pt>
                <c:pt idx="4">
                  <c:v>1366.3758000176158</c:v>
                </c:pt>
                <c:pt idx="5">
                  <c:v>1154.1693741683434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0-4FD2-9782-8F4FC1C2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Quarterly!$BE$16:$BE$21</c:f>
              <c:numCache>
                <c:formatCode>_(* #,##0.0_);_(* \(#,##0.0\);_(* "-"??_);_(@_)</c:formatCode>
                <c:ptCount val="6"/>
                <c:pt idx="0">
                  <c:v>1241.3742139963294</c:v>
                </c:pt>
                <c:pt idx="1">
                  <c:v>1157.0227869221253</c:v>
                </c:pt>
                <c:pt idx="2">
                  <c:v>786.17931562931039</c:v>
                </c:pt>
                <c:pt idx="3">
                  <c:v>688.63424114920599</c:v>
                </c:pt>
                <c:pt idx="4">
                  <c:v>1016.9855610577206</c:v>
                </c:pt>
                <c:pt idx="5">
                  <c:v>950.75180063786013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0-4FD2-9782-8F4FC1C2F422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Quarterly!$AZ$16:$AZ$21</c:f>
              <c:numCache>
                <c:formatCode>_(* #,##0.0_);_(* \(#,##0.0\);_(* "-"??_);_(@_)</c:formatCode>
                <c:ptCount val="6"/>
                <c:pt idx="0">
                  <c:v>2423.9448717231844</c:v>
                </c:pt>
                <c:pt idx="1">
                  <c:v>2218.235590622774</c:v>
                </c:pt>
                <c:pt idx="2">
                  <c:v>1759.8918514788629</c:v>
                </c:pt>
                <c:pt idx="3">
                  <c:v>1806.2679275829196</c:v>
                </c:pt>
                <c:pt idx="4">
                  <c:v>2198.5814468301655</c:v>
                </c:pt>
                <c:pt idx="5">
                  <c:v>1996.2371068724115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F0-4FD2-9782-8F4FC1C2F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4985240878667"/>
          <c:y val="0.10495775232241115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Comercial (MWh</a:t>
            </a:r>
            <a:r>
              <a:rPr lang="en-US" sz="1600" b="1" baseline="0"/>
              <a:t>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9573696799E-2"/>
          <c:y val="0.1774700193821564"/>
          <c:w val="0.93121045438272743"/>
          <c:h val="0.76331226841089805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Quarterly!$AH$16:$AH$21</c:f>
              <c:numCache>
                <c:formatCode>_(* #,##0_);_(* \(#,##0\);_(* "-"??_);_(@_)</c:formatCode>
                <c:ptCount val="6"/>
                <c:pt idx="0">
                  <c:v>11856.933000000001</c:v>
                </c:pt>
                <c:pt idx="1">
                  <c:v>10528.609</c:v>
                </c:pt>
                <c:pt idx="2">
                  <c:v>10609.746999999999</c:v>
                </c:pt>
                <c:pt idx="3">
                  <c:v>12813.573</c:v>
                </c:pt>
                <c:pt idx="4">
                  <c:v>14700.467000000001</c:v>
                </c:pt>
                <c:pt idx="5">
                  <c:v>16618.548999999999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A-4E4D-83D4-85E0A0332FC2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Quarterly!$S$16:$S$21</c:f>
              <c:numCache>
                <c:formatCode>_(* #,##0_);_(* \(#,##0\);_(* "-"??_);_(@_)</c:formatCode>
                <c:ptCount val="6"/>
                <c:pt idx="0">
                  <c:v>9831.2503140000008</c:v>
                </c:pt>
                <c:pt idx="1">
                  <c:v>8298.3094330000004</c:v>
                </c:pt>
                <c:pt idx="2">
                  <c:v>9521.8757729999998</c:v>
                </c:pt>
                <c:pt idx="3">
                  <c:v>12130.477620000001</c:v>
                </c:pt>
                <c:pt idx="4">
                  <c:v>12749.514589000002</c:v>
                </c:pt>
                <c:pt idx="5">
                  <c:v>9073.0416760000007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A-4E4D-83D4-85E0A033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Quarterly!$AC$16:$AC$21</c:f>
              <c:numCache>
                <c:formatCode>_(* #,##0_);_(* \(#,##0\);_(* "-"??_);_(@_)</c:formatCode>
                <c:ptCount val="6"/>
                <c:pt idx="0">
                  <c:v>52524.946000000004</c:v>
                </c:pt>
                <c:pt idx="1">
                  <c:v>56511.718999999997</c:v>
                </c:pt>
                <c:pt idx="2">
                  <c:v>48635.124000000003</c:v>
                </c:pt>
                <c:pt idx="3">
                  <c:v>50775.311999999998</c:v>
                </c:pt>
                <c:pt idx="4">
                  <c:v>62655.572</c:v>
                </c:pt>
                <c:pt idx="5">
                  <c:v>59356.773000000001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A-4E4D-83D4-85E0A0332FC2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Quarterly!$X$16:$X$21</c:f>
              <c:numCache>
                <c:formatCode>_(* #,##0_);_(* \(#,##0\);_(* "-"??_);_(@_)</c:formatCode>
                <c:ptCount val="6"/>
                <c:pt idx="0">
                  <c:v>64381.879000000001</c:v>
                </c:pt>
                <c:pt idx="1">
                  <c:v>67040.327999999994</c:v>
                </c:pt>
                <c:pt idx="2">
                  <c:v>59244.870999999999</c:v>
                </c:pt>
                <c:pt idx="3">
                  <c:v>63588.885000000002</c:v>
                </c:pt>
                <c:pt idx="4">
                  <c:v>77356.039000000004</c:v>
                </c:pt>
                <c:pt idx="5">
                  <c:v>71120.725999999995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8A-4E4D-83D4-85E0A0332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58430627206082"/>
          <c:y val="0.14653921117646238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Industrial (MWh)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74629328156E-2"/>
          <c:y val="0.1565945498817085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Quarterly!$AI$16:$AI$21</c:f>
              <c:numCache>
                <c:formatCode>_(* #,##0_);_(* \(#,##0\);_(* "-"??_);_(@_)</c:formatCode>
                <c:ptCount val="6"/>
                <c:pt idx="0">
                  <c:v>2536.7269999999999</c:v>
                </c:pt>
                <c:pt idx="1">
                  <c:v>1139.07</c:v>
                </c:pt>
                <c:pt idx="2">
                  <c:v>804.65499999999997</c:v>
                </c:pt>
                <c:pt idx="3">
                  <c:v>1350.681</c:v>
                </c:pt>
                <c:pt idx="4">
                  <c:v>1225.126</c:v>
                </c:pt>
                <c:pt idx="5">
                  <c:v>1167.249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2E-4E1E-901F-1238FDDE223A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Quarterly!$T$16:$T$21</c:f>
              <c:numCache>
                <c:formatCode>_(* #,##0_);_(* \(#,##0\);_(* "-"??_);_(@_)</c:formatCode>
                <c:ptCount val="6"/>
                <c:pt idx="0">
                  <c:v>1960.2760000000001</c:v>
                </c:pt>
                <c:pt idx="1">
                  <c:v>1191.81</c:v>
                </c:pt>
                <c:pt idx="2">
                  <c:v>812.43439999999987</c:v>
                </c:pt>
                <c:pt idx="3">
                  <c:v>1423.1007999999997</c:v>
                </c:pt>
                <c:pt idx="4">
                  <c:v>1239.8072000000002</c:v>
                </c:pt>
                <c:pt idx="5">
                  <c:v>721.60940000000005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2E-4E1E-901F-1238FDDE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Quarterly!$AD$16:$AD$21</c:f>
              <c:numCache>
                <c:formatCode>_(* #,##0_);_(* \(#,##0\);_(* "-"??_);_(@_)</c:formatCode>
                <c:ptCount val="6"/>
                <c:pt idx="0">
                  <c:v>10346.294</c:v>
                </c:pt>
                <c:pt idx="1">
                  <c:v>11367.477999999999</c:v>
                </c:pt>
                <c:pt idx="2">
                  <c:v>15120.266</c:v>
                </c:pt>
                <c:pt idx="3">
                  <c:v>9841.7649999999994</c:v>
                </c:pt>
                <c:pt idx="4">
                  <c:v>11116.392</c:v>
                </c:pt>
                <c:pt idx="5">
                  <c:v>12070.993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2E-4E1E-901F-1238FDDE223A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Quarterly!$Y$16:$Y$21</c:f>
              <c:numCache>
                <c:formatCode>_(* #,##0_);_(* \(#,##0\);_(* "-"??_);_(@_)</c:formatCode>
                <c:ptCount val="6"/>
                <c:pt idx="0">
                  <c:v>12883.021000000001</c:v>
                </c:pt>
                <c:pt idx="1">
                  <c:v>12506.548000000001</c:v>
                </c:pt>
                <c:pt idx="2">
                  <c:v>15924.921</c:v>
                </c:pt>
                <c:pt idx="3">
                  <c:v>11192.446</c:v>
                </c:pt>
                <c:pt idx="4">
                  <c:v>12341.518</c:v>
                </c:pt>
                <c:pt idx="5">
                  <c:v>12784.942999999999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2E-4E1E-901F-1238FDDE2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Agrícola (MWh</a:t>
            </a:r>
            <a:r>
              <a:rPr lang="en-US" sz="1600" b="1" baseline="0"/>
              <a:t>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Quarterly!$AJ$16:$AJ$21</c:f>
              <c:numCache>
                <c:formatCode>_(* #,##0_);_(* \(#,##0\);_(* "-"??_);_(@_)</c:formatCode>
                <c:ptCount val="6"/>
                <c:pt idx="0">
                  <c:v>336.39800000000002</c:v>
                </c:pt>
                <c:pt idx="1">
                  <c:v>331.98099999999999</c:v>
                </c:pt>
                <c:pt idx="2">
                  <c:v>284.05900000000003</c:v>
                </c:pt>
                <c:pt idx="3">
                  <c:v>309.62299999999999</c:v>
                </c:pt>
                <c:pt idx="4">
                  <c:v>238.40199999999999</c:v>
                </c:pt>
                <c:pt idx="5">
                  <c:v>276.036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7-4512-A744-3899899CA9C4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Quarterly!$U$16:$U$21</c:f>
              <c:numCache>
                <c:formatCode>_(* #,##0_);_(* \(#,##0\);_(* "-"??_);_(@_)</c:formatCode>
                <c:ptCount val="6"/>
                <c:pt idx="0">
                  <c:v>393.56099999999998</c:v>
                </c:pt>
                <c:pt idx="1">
                  <c:v>422.32900000000001</c:v>
                </c:pt>
                <c:pt idx="2">
                  <c:v>381.74700000000001</c:v>
                </c:pt>
                <c:pt idx="3">
                  <c:v>415.57</c:v>
                </c:pt>
                <c:pt idx="4">
                  <c:v>294.79500000000002</c:v>
                </c:pt>
                <c:pt idx="5">
                  <c:v>196.95099999999999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7-4512-A744-3899899C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Quarterly!$AE$16:$AE$21</c:f>
              <c:numCache>
                <c:formatCode>_(* #,##0_);_(* \(#,##0\);_(* "-"??_);_(@_)</c:formatCode>
                <c:ptCount val="6"/>
                <c:pt idx="0">
                  <c:v>1036.884</c:v>
                </c:pt>
                <c:pt idx="1">
                  <c:v>940.43799999999999</c:v>
                </c:pt>
                <c:pt idx="2">
                  <c:v>890.07600000000002</c:v>
                </c:pt>
                <c:pt idx="3">
                  <c:v>996.35500000000002</c:v>
                </c:pt>
                <c:pt idx="4">
                  <c:v>983.74599999999998</c:v>
                </c:pt>
                <c:pt idx="5">
                  <c:v>1011.49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A7-4512-A744-3899899CA9C4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Quarterly!$Z$16:$Z$21</c:f>
              <c:numCache>
                <c:formatCode>_(* #,##0_);_(* \(#,##0\);_(* "-"??_);_(@_)</c:formatCode>
                <c:ptCount val="6"/>
                <c:pt idx="0">
                  <c:v>1373.2819999999999</c:v>
                </c:pt>
                <c:pt idx="1">
                  <c:v>1272.4190000000001</c:v>
                </c:pt>
                <c:pt idx="2">
                  <c:v>1174.135</c:v>
                </c:pt>
                <c:pt idx="3">
                  <c:v>1305.9780000000001</c:v>
                </c:pt>
                <c:pt idx="4">
                  <c:v>1222.1479999999999</c:v>
                </c:pt>
                <c:pt idx="5">
                  <c:v>1214.1880000000001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A7-4512-A744-3899899C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Residencial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Quarterly!$BF$16:$BF$21</c:f>
              <c:numCache>
                <c:formatCode>_(* #,##0.0_);_(* \(#,##0.0\);_(* "-"??_);_(@_)</c:formatCode>
                <c:ptCount val="6"/>
                <c:pt idx="0">
                  <c:v>1099.8759853728616</c:v>
                </c:pt>
                <c:pt idx="1">
                  <c:v>1003.0649012837328</c:v>
                </c:pt>
                <c:pt idx="2">
                  <c:v>919.94119271802913</c:v>
                </c:pt>
                <c:pt idx="3">
                  <c:v>1054.1863887069564</c:v>
                </c:pt>
                <c:pt idx="4">
                  <c:v>1113.0857794146248</c:v>
                </c:pt>
                <c:pt idx="5">
                  <c:v>1378.3296056267459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62-4C54-88AF-4241C5D1EF44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Quarterly!$AQ$16:$AQ$21</c:f>
              <c:numCache>
                <c:formatCode>_(* #,##0.0_);_(* \(#,##0.0\);_(* "-"??_);_(@_)</c:formatCode>
                <c:ptCount val="6"/>
                <c:pt idx="0">
                  <c:v>1225.2483747943056</c:v>
                </c:pt>
                <c:pt idx="1">
                  <c:v>1084.6810782631712</c:v>
                </c:pt>
                <c:pt idx="2">
                  <c:v>1205.1617195538479</c:v>
                </c:pt>
                <c:pt idx="3">
                  <c:v>1417.6618928862506</c:v>
                </c:pt>
                <c:pt idx="4">
                  <c:v>1313.6618536020096</c:v>
                </c:pt>
                <c:pt idx="5">
                  <c:v>1123.9873050172966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B62-4C54-88AF-4241C5D1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Quarterly!$BA$16:$BA$21</c:f>
              <c:numCache>
                <c:formatCode>_(* #,##0.0_);_(* \(#,##0.0\);_(* "-"??_);_(@_)</c:formatCode>
                <c:ptCount val="6"/>
                <c:pt idx="0">
                  <c:v>774.94931957685765</c:v>
                </c:pt>
                <c:pt idx="1">
                  <c:v>691.27704561040446</c:v>
                </c:pt>
                <c:pt idx="2">
                  <c:v>370.89530875619505</c:v>
                </c:pt>
                <c:pt idx="3">
                  <c:v>316.61709919741554</c:v>
                </c:pt>
                <c:pt idx="4">
                  <c:v>592.0735598677602</c:v>
                </c:pt>
                <c:pt idx="5">
                  <c:v>557.53104329251858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B62-4C54-88AF-4241C5D1EF44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Quarterly!$AV$16:$AV$21</c:f>
              <c:numCache>
                <c:formatCode>_(* #,##0.0_);_(* \(#,##0.0\);_(* "-"??_);_(@_)</c:formatCode>
                <c:ptCount val="6"/>
                <c:pt idx="0">
                  <c:v>1874.8253049497191</c:v>
                </c:pt>
                <c:pt idx="1">
                  <c:v>1694.3419468941372</c:v>
                </c:pt>
                <c:pt idx="2">
                  <c:v>1290.8365014742242</c:v>
                </c:pt>
                <c:pt idx="3">
                  <c:v>1370.8034879043723</c:v>
                </c:pt>
                <c:pt idx="4">
                  <c:v>1705.159339282385</c:v>
                </c:pt>
                <c:pt idx="5">
                  <c:v>1554.8522214211816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B62-4C54-88AF-4241C5D1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Comercial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Quarterly!$BG$16:$BG$21</c:f>
              <c:numCache>
                <c:formatCode>_(* #,##0.0_);_(* \(#,##0.0\);_(* "-"??_);_(@_)</c:formatCode>
                <c:ptCount val="6"/>
                <c:pt idx="0">
                  <c:v>3505.2028971225864</c:v>
                </c:pt>
                <c:pt idx="1">
                  <c:v>2953.6026743968582</c:v>
                </c:pt>
                <c:pt idx="2">
                  <c:v>2894.356733654633</c:v>
                </c:pt>
                <c:pt idx="3">
                  <c:v>3361.3780167890873</c:v>
                </c:pt>
                <c:pt idx="4">
                  <c:v>3782.281389365352</c:v>
                </c:pt>
                <c:pt idx="5">
                  <c:v>4204.0346572223625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3-4A4E-ABCC-44F68D3002FE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Quarterly!$AR$16:$AR$21</c:f>
              <c:numCache>
                <c:formatCode>_(* #,##0.0_);_(* \(#,##0.0\);_(* "-"??_);_(@_)</c:formatCode>
                <c:ptCount val="6"/>
                <c:pt idx="0">
                  <c:v>2906.3609521087901</c:v>
                </c:pt>
                <c:pt idx="1">
                  <c:v>2327.9341966523284</c:v>
                </c:pt>
                <c:pt idx="2">
                  <c:v>2597.5836427207423</c:v>
                </c:pt>
                <c:pt idx="3">
                  <c:v>3182.181956977965</c:v>
                </c:pt>
                <c:pt idx="4">
                  <c:v>3280.3210777873073</c:v>
                </c:pt>
                <c:pt idx="5">
                  <c:v>2295.229364027321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B3-4A4E-ABCC-44F68D30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Quarterly!$BB$16:$BB$21</c:f>
              <c:numCache>
                <c:formatCode>_(* #,##0.0_);_(* \(#,##0.0\);_(* "-"??_);_(@_)</c:formatCode>
                <c:ptCount val="6"/>
                <c:pt idx="0">
                  <c:v>15527.674221521484</c:v>
                </c:pt>
                <c:pt idx="1">
                  <c:v>15853.296895455396</c:v>
                </c:pt>
                <c:pt idx="2">
                  <c:v>13267.743202691645</c:v>
                </c:pt>
                <c:pt idx="3">
                  <c:v>13319.861490031481</c:v>
                </c:pt>
                <c:pt idx="4">
                  <c:v>16120.644596912523</c:v>
                </c:pt>
                <c:pt idx="5">
                  <c:v>15015.626865671642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B3-4A4E-ABCC-44F68D3002FE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chemeClr val="tx1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Quarterly!$AW$16:$AW$21</c:f>
              <c:numCache>
                <c:formatCode>_(* #,##0.0_);_(* \(#,##0.0\);_(* "-"??_);_(@_)</c:formatCode>
                <c:ptCount val="6"/>
                <c:pt idx="0">
                  <c:v>19032.877118644068</c:v>
                </c:pt>
                <c:pt idx="1">
                  <c:v>18806.899569852252</c:v>
                </c:pt>
                <c:pt idx="2">
                  <c:v>16162.099936346276</c:v>
                </c:pt>
                <c:pt idx="3">
                  <c:v>16681.239506820566</c:v>
                </c:pt>
                <c:pt idx="4">
                  <c:v>19902.925986277874</c:v>
                </c:pt>
                <c:pt idx="5">
                  <c:v>17991.58259549709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B3-4A4E-ABCC-44F68D30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Industrial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Quarterly!$BH$16:$BH$21</c:f>
              <c:numCache>
                <c:formatCode>_(* #,##0.0_);_(* \(#,##0.0\);_(* "-"??_);_(@_)</c:formatCode>
                <c:ptCount val="6"/>
                <c:pt idx="0">
                  <c:v>96331.405063291139</c:v>
                </c:pt>
                <c:pt idx="1">
                  <c:v>41171.204819277111</c:v>
                </c:pt>
                <c:pt idx="2">
                  <c:v>29083.915662650601</c:v>
                </c:pt>
                <c:pt idx="3">
                  <c:v>48819.795180722889</c:v>
                </c:pt>
                <c:pt idx="4">
                  <c:v>45375.037037037036</c:v>
                </c:pt>
                <c:pt idx="5">
                  <c:v>48635.375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8-4101-8147-FA1BCF46481A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Quarterly!$AS$16:$AS$21</c:f>
              <c:numCache>
                <c:formatCode>_(* #,##0.0_);_(* \(#,##0.0\);_(* "-"??_);_(@_)</c:formatCode>
                <c:ptCount val="6"/>
                <c:pt idx="0">
                  <c:v>74440.860759493677</c:v>
                </c:pt>
                <c:pt idx="1">
                  <c:v>43077.469879518067</c:v>
                </c:pt>
                <c:pt idx="2">
                  <c:v>29365.098795180718</c:v>
                </c:pt>
                <c:pt idx="3">
                  <c:v>51437.378313253001</c:v>
                </c:pt>
                <c:pt idx="4">
                  <c:v>45918.785185185196</c:v>
                </c:pt>
                <c:pt idx="5">
                  <c:v>30067.058333333334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8-4101-8147-FA1BCF46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Quarterly!$BC$16:$BC$21</c:f>
              <c:numCache>
                <c:formatCode>_(* #,##0.0_);_(* \(#,##0.0\);_(* "-"??_);_(@_)</c:formatCode>
                <c:ptCount val="6"/>
                <c:pt idx="0">
                  <c:v>392897.24050632911</c:v>
                </c:pt>
                <c:pt idx="1">
                  <c:v>410872.69879518065</c:v>
                </c:pt>
                <c:pt idx="2">
                  <c:v>546515.63855421683</c:v>
                </c:pt>
                <c:pt idx="3">
                  <c:v>355726.44578313245</c:v>
                </c:pt>
                <c:pt idx="4">
                  <c:v>411718.22222222219</c:v>
                </c:pt>
                <c:pt idx="5">
                  <c:v>502958.04166666669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48-4101-8147-FA1BCF46481A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C00000"/>
              </a:solidFill>
              <a:ln w="9525" cap="flat">
                <a:solidFill>
                  <a:srgbClr val="C00000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C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Quarterly!$AX$16:$AX$21</c:f>
              <c:numCache>
                <c:formatCode>_(* #,##0.0_);_(* \(#,##0.0\);_(* "-"??_);_(@_)</c:formatCode>
                <c:ptCount val="6"/>
                <c:pt idx="0">
                  <c:v>489228.6455696203</c:v>
                </c:pt>
                <c:pt idx="1">
                  <c:v>452043.90361445787</c:v>
                </c:pt>
                <c:pt idx="2">
                  <c:v>575599.55421686743</c:v>
                </c:pt>
                <c:pt idx="3">
                  <c:v>404546.24096385541</c:v>
                </c:pt>
                <c:pt idx="4">
                  <c:v>457093.25925925927</c:v>
                </c:pt>
                <c:pt idx="5">
                  <c:v>532705.95833333337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48-4101-8147-FA1BCF46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Agrícola (KWh</a:t>
            </a:r>
            <a:r>
              <a:rPr lang="en-US" sz="1600" b="1" baseline="0"/>
              <a:t>/Cliente)</a:t>
            </a:r>
            <a:r>
              <a:rPr lang="en-US" sz="1600" b="1"/>
              <a:t>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17936159075908E-2"/>
          <c:y val="0.15239487319971529"/>
          <c:w val="0.93121045438272743"/>
          <c:h val="0.69666545588051487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Quarterly!$BI$16:$BI$21</c:f>
              <c:numCache>
                <c:formatCode>_(* #,##0.0_);_(* \(#,##0.0\);_(* "-"??_);_(@_)</c:formatCode>
                <c:ptCount val="6"/>
                <c:pt idx="0">
                  <c:v>2734.9430894308948</c:v>
                </c:pt>
                <c:pt idx="1">
                  <c:v>2662.9491978609626</c:v>
                </c:pt>
                <c:pt idx="2">
                  <c:v>2296.9730458221024</c:v>
                </c:pt>
                <c:pt idx="3">
                  <c:v>2470.3962765957444</c:v>
                </c:pt>
                <c:pt idx="4">
                  <c:v>1892.0793650793651</c:v>
                </c:pt>
                <c:pt idx="5">
                  <c:v>2268.7890410958903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4-4285-A603-C6BE16C78B67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Quarterly!$AT$16:$AT$21</c:f>
              <c:numCache>
                <c:formatCode>_(* #,##0.0_);_(* \(#,##0.0\);_(* "-"??_);_(@_)</c:formatCode>
                <c:ptCount val="6"/>
                <c:pt idx="0">
                  <c:v>3199.6829268292681</c:v>
                </c:pt>
                <c:pt idx="1">
                  <c:v>3387.6657754010694</c:v>
                </c:pt>
                <c:pt idx="2">
                  <c:v>3086.9029649595686</c:v>
                </c:pt>
                <c:pt idx="3">
                  <c:v>3315.7180851063831</c:v>
                </c:pt>
                <c:pt idx="4">
                  <c:v>2339.6428571428573</c:v>
                </c:pt>
                <c:pt idx="5">
                  <c:v>1618.7753424657533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4-4285-A603-C6BE16C78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Quarterly!$BD$16:$BD$21</c:f>
              <c:numCache>
                <c:formatCode>_(* #,##0.0_);_(* \(#,##0.0\);_(* "-"??_);_(@_)</c:formatCode>
                <c:ptCount val="6"/>
                <c:pt idx="0">
                  <c:v>8429.9512195121952</c:v>
                </c:pt>
                <c:pt idx="1">
                  <c:v>7543.6203208556144</c:v>
                </c:pt>
                <c:pt idx="2">
                  <c:v>7197.3800539083559</c:v>
                </c:pt>
                <c:pt idx="3">
                  <c:v>7949.6409574468089</c:v>
                </c:pt>
                <c:pt idx="4">
                  <c:v>7807.5079365079364</c:v>
                </c:pt>
                <c:pt idx="5">
                  <c:v>8313.6164383561627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4-4285-A603-C6BE16C78B67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 cap="flat">
                <a:solidFill>
                  <a:srgbClr val="C00000"/>
                </a:solidFill>
                <a:round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Quarterly!$AY$16:$AY$21</c:f>
              <c:numCache>
                <c:formatCode>_(* #,##0.0_);_(* \(#,##0.0\);_(* "-"??_);_(@_)</c:formatCode>
                <c:ptCount val="6"/>
                <c:pt idx="0">
                  <c:v>11164.894308943089</c:v>
                </c:pt>
                <c:pt idx="1">
                  <c:v>10206.569518716577</c:v>
                </c:pt>
                <c:pt idx="2">
                  <c:v>9494.353099730457</c:v>
                </c:pt>
                <c:pt idx="3">
                  <c:v>10420.037234042555</c:v>
                </c:pt>
                <c:pt idx="4">
                  <c:v>9699.5873015873003</c:v>
                </c:pt>
                <c:pt idx="5">
                  <c:v>9979.6273972602758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84-4285-A603-C6BE16C78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8729123827675"/>
          <c:y val="9.4471394200724951E-2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Clase Total (MWh) </a:t>
            </a:r>
          </a:p>
          <a:p>
            <a:pPr>
              <a:defRPr sz="1600" b="1"/>
            </a:pPr>
            <a:r>
              <a:rPr lang="en-US" sz="1600" b="1"/>
              <a:t>Comportamiento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619450117460952E-2"/>
          <c:y val="0.15239481934026317"/>
          <c:w val="0.93121045438272743"/>
          <c:h val="0.79426886480478975"/>
        </c:manualLayout>
      </c:layout>
      <c:barChart>
        <c:barDir val="col"/>
        <c:grouping val="clustered"/>
        <c:varyColors val="0"/>
        <c:ser>
          <c:idx val="1"/>
          <c:order val="1"/>
          <c:tx>
            <c:v>Energía Acreditada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Graphics!#REF!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Quarterly!$AK$16:$AK$21</c:f>
              <c:numCache>
                <c:formatCode>_(* #,##0_);_(* \(#,##0\);_(* "-"??_);_(@_)</c:formatCode>
                <c:ptCount val="6"/>
                <c:pt idx="0">
                  <c:v>155092.565</c:v>
                </c:pt>
                <c:pt idx="1">
                  <c:v>150952.56900000002</c:v>
                </c:pt>
                <c:pt idx="2">
                  <c:v>148254.22500000001</c:v>
                </c:pt>
                <c:pt idx="3">
                  <c:v>181330.85</c:v>
                </c:pt>
                <c:pt idx="4">
                  <c:v>201229.71799999999</c:v>
                </c:pt>
                <c:pt idx="5">
                  <c:v>258318.927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C-407A-95F2-3EDA91667EDB}"/>
            </c:ext>
          </c:extLst>
        </c:ser>
        <c:ser>
          <c:idx val="2"/>
          <c:order val="3"/>
          <c:tx>
            <c:v>Energía Exportada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'[1]Quarterly '!$B$105:$B$114</c:f>
              <c:strCache>
                <c:ptCount val="10"/>
              </c:strCache>
            </c:strRef>
          </c:cat>
          <c:val>
            <c:numRef>
              <c:f>Quarterly!$V$16:$V$21</c:f>
              <c:numCache>
                <c:formatCode>_(* #,##0_);_(* \(#,##0\);_(* "-"??_);_(@_)</c:formatCode>
                <c:ptCount val="6"/>
                <c:pt idx="0">
                  <c:v>168547.200744</c:v>
                </c:pt>
                <c:pt idx="1">
                  <c:v>160171.51040299999</c:v>
                </c:pt>
                <c:pt idx="2">
                  <c:v>189609.861103</c:v>
                </c:pt>
                <c:pt idx="3">
                  <c:v>238357.14538000003</c:v>
                </c:pt>
                <c:pt idx="4">
                  <c:v>232698.35332900001</c:v>
                </c:pt>
                <c:pt idx="5">
                  <c:v>205914.20387599999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0C-407A-95F2-3EDA9166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10"/>
        <c:axId val="1952058752"/>
        <c:axId val="1952057920"/>
      </c:barChart>
      <c:lineChart>
        <c:grouping val="standard"/>
        <c:varyColors val="0"/>
        <c:ser>
          <c:idx val="0"/>
          <c:order val="0"/>
          <c:tx>
            <c:v>Consumo Neto Facturado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Quarterly!$AF$16:$AF$21</c:f>
              <c:numCache>
                <c:formatCode>_(* #,##0_);_(* \(#,##0\);_(* "-"??_);_(@_)</c:formatCode>
                <c:ptCount val="6"/>
                <c:pt idx="0">
                  <c:v>162804.57299999997</c:v>
                </c:pt>
                <c:pt idx="1">
                  <c:v>164581.09199999998</c:v>
                </c:pt>
                <c:pt idx="2">
                  <c:v>119701.04200000002</c:v>
                </c:pt>
                <c:pt idx="3">
                  <c:v>111727.692</c:v>
                </c:pt>
                <c:pt idx="4">
                  <c:v>173196.03099999999</c:v>
                </c:pt>
                <c:pt idx="5">
                  <c:v>169622.67799999999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C-407A-95F2-3EDA91667EDB}"/>
            </c:ext>
          </c:extLst>
        </c:ser>
        <c:ser>
          <c:idx val="3"/>
          <c:order val="2"/>
          <c:tx>
            <c:v>Consumo Sistema LUMA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 cmpd="sng">
                <a:solidFill>
                  <a:srgbClr val="00B0F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Quarterly!$B$16:$B$21</c:f>
              <c:strCache>
                <c:ptCount val="6"/>
                <c:pt idx="0">
                  <c:v>julio-sept 2024</c:v>
                </c:pt>
                <c:pt idx="1">
                  <c:v>oct-dic 2024</c:v>
                </c:pt>
                <c:pt idx="2">
                  <c:v>ene-mar 2025</c:v>
                </c:pt>
                <c:pt idx="3">
                  <c:v>abril-jun 2025</c:v>
                </c:pt>
                <c:pt idx="4">
                  <c:v>julio-sept 2025</c:v>
                </c:pt>
                <c:pt idx="5">
                  <c:v>oct-dic 2025</c:v>
                </c:pt>
              </c:strCache>
            </c:strRef>
          </c:cat>
          <c:val>
            <c:numRef>
              <c:f>Quarterly!$AA$16:$AA$21</c:f>
              <c:numCache>
                <c:formatCode>_(* #,##0_);_(* \(#,##0\);_(* "-"??_);_(@_)</c:formatCode>
                <c:ptCount val="6"/>
                <c:pt idx="0">
                  <c:v>317897.13800000004</c:v>
                </c:pt>
                <c:pt idx="1">
                  <c:v>315533.66100000002</c:v>
                </c:pt>
                <c:pt idx="2">
                  <c:v>267955.26699999999</c:v>
                </c:pt>
                <c:pt idx="3">
                  <c:v>293058.54200000002</c:v>
                </c:pt>
                <c:pt idx="4">
                  <c:v>374425.74899999995</c:v>
                </c:pt>
                <c:pt idx="5">
                  <c:v>356146.66600000003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0C-407A-95F2-3EDA9166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2058752"/>
        <c:axId val="1952057920"/>
      </c:lineChart>
      <c:catAx>
        <c:axId val="19520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7920"/>
        <c:crosses val="autoZero"/>
        <c:auto val="1"/>
        <c:lblAlgn val="ctr"/>
        <c:lblOffset val="100"/>
        <c:noMultiLvlLbl val="0"/>
      </c:catAx>
      <c:valAx>
        <c:axId val="19520579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20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58580552243563"/>
          <c:y val="0.20910583761318621"/>
          <c:w val="0.70621302379665385"/>
          <c:h val="6.568358642669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400955</xdr:colOff>
      <xdr:row>0</xdr:row>
      <xdr:rowOff>175979</xdr:rowOff>
    </xdr:from>
    <xdr:to>
      <xdr:col>21</xdr:col>
      <xdr:colOff>343805</xdr:colOff>
      <xdr:row>34</xdr:row>
      <xdr:rowOff>100686</xdr:rowOff>
    </xdr:to>
    <xdr:graphicFrame macro="">
      <xdr:nvGraphicFramePr>
        <xdr:cNvPr id="29" name="Chart 3">
          <a:extLst>
            <a:ext uri="{FF2B5EF4-FFF2-40B4-BE49-F238E27FC236}">
              <a16:creationId xmlns:a16="http://schemas.microsoft.com/office/drawing/2014/main" id="{2FAFE477-C013-4951-9F85-30D617A1D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249461</xdr:colOff>
      <xdr:row>37</xdr:row>
      <xdr:rowOff>77106</xdr:rowOff>
    </xdr:from>
    <xdr:to>
      <xdr:col>21</xdr:col>
      <xdr:colOff>192311</xdr:colOff>
      <xdr:row>71</xdr:row>
      <xdr:rowOff>6349</xdr:rowOff>
    </xdr:to>
    <xdr:graphicFrame macro="">
      <xdr:nvGraphicFramePr>
        <xdr:cNvPr id="17" name="Chart 3">
          <a:extLst>
            <a:ext uri="{FF2B5EF4-FFF2-40B4-BE49-F238E27FC236}">
              <a16:creationId xmlns:a16="http://schemas.microsoft.com/office/drawing/2014/main" id="{1652CEAD-5D9F-4D49-BD68-18C97106A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565604</xdr:colOff>
      <xdr:row>74</xdr:row>
      <xdr:rowOff>76202</xdr:rowOff>
    </xdr:from>
    <xdr:to>
      <xdr:col>20</xdr:col>
      <xdr:colOff>546029</xdr:colOff>
      <xdr:row>107</xdr:row>
      <xdr:rowOff>137258</xdr:rowOff>
    </xdr:to>
    <xdr:graphicFrame macro="">
      <xdr:nvGraphicFramePr>
        <xdr:cNvPr id="31" name="Chart 3">
          <a:extLst>
            <a:ext uri="{FF2B5EF4-FFF2-40B4-BE49-F238E27FC236}">
              <a16:creationId xmlns:a16="http://schemas.microsoft.com/office/drawing/2014/main" id="{F4EF3CBB-A384-4D35-8E06-5CC684FFE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391884</xdr:colOff>
      <xdr:row>114</xdr:row>
      <xdr:rowOff>145141</xdr:rowOff>
    </xdr:from>
    <xdr:to>
      <xdr:col>21</xdr:col>
      <xdr:colOff>334734</xdr:colOff>
      <xdr:row>148</xdr:row>
      <xdr:rowOff>74384</xdr:rowOff>
    </xdr:to>
    <xdr:graphicFrame macro="">
      <xdr:nvGraphicFramePr>
        <xdr:cNvPr id="12" name="Chart 3">
          <a:extLst>
            <a:ext uri="{FF2B5EF4-FFF2-40B4-BE49-F238E27FC236}">
              <a16:creationId xmlns:a16="http://schemas.microsoft.com/office/drawing/2014/main" id="{602C0497-5324-486A-9D44-234744F72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383264</xdr:colOff>
      <xdr:row>1</xdr:row>
      <xdr:rowOff>75291</xdr:rowOff>
    </xdr:from>
    <xdr:to>
      <xdr:col>42</xdr:col>
      <xdr:colOff>323393</xdr:colOff>
      <xdr:row>34</xdr:row>
      <xdr:rowOff>175531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D514C554-3C17-4A5B-A787-47EF88E2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463548</xdr:colOff>
      <xdr:row>37</xdr:row>
      <xdr:rowOff>93889</xdr:rowOff>
    </xdr:from>
    <xdr:to>
      <xdr:col>42</xdr:col>
      <xdr:colOff>409119</xdr:colOff>
      <xdr:row>71</xdr:row>
      <xdr:rowOff>29482</xdr:rowOff>
    </xdr:to>
    <xdr:graphicFrame macro="">
      <xdr:nvGraphicFramePr>
        <xdr:cNvPr id="24" name="Chart 3">
          <a:extLst>
            <a:ext uri="{FF2B5EF4-FFF2-40B4-BE49-F238E27FC236}">
              <a16:creationId xmlns:a16="http://schemas.microsoft.com/office/drawing/2014/main" id="{848720D6-5E76-4C4C-985B-E5A6D3896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92977</xdr:colOff>
      <xdr:row>76</xdr:row>
      <xdr:rowOff>81642</xdr:rowOff>
    </xdr:from>
    <xdr:to>
      <xdr:col>43</xdr:col>
      <xdr:colOff>38548</xdr:colOff>
      <xdr:row>110</xdr:row>
      <xdr:rowOff>12246</xdr:rowOff>
    </xdr:to>
    <xdr:graphicFrame macro="">
      <xdr:nvGraphicFramePr>
        <xdr:cNvPr id="20" name="Chart 3">
          <a:extLst>
            <a:ext uri="{FF2B5EF4-FFF2-40B4-BE49-F238E27FC236}">
              <a16:creationId xmlns:a16="http://schemas.microsoft.com/office/drawing/2014/main" id="{15DD5164-9F37-493E-9164-1C3213072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92977</xdr:colOff>
      <xdr:row>114</xdr:row>
      <xdr:rowOff>145141</xdr:rowOff>
    </xdr:from>
    <xdr:to>
      <xdr:col>43</xdr:col>
      <xdr:colOff>38548</xdr:colOff>
      <xdr:row>148</xdr:row>
      <xdr:rowOff>70302</xdr:rowOff>
    </xdr:to>
    <xdr:graphicFrame macro="">
      <xdr:nvGraphicFramePr>
        <xdr:cNvPr id="32" name="Chart 3">
          <a:extLst>
            <a:ext uri="{FF2B5EF4-FFF2-40B4-BE49-F238E27FC236}">
              <a16:creationId xmlns:a16="http://schemas.microsoft.com/office/drawing/2014/main" id="{544D2082-E9BC-475F-B7D8-D2A5FD10E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88990</xdr:colOff>
      <xdr:row>150</xdr:row>
      <xdr:rowOff>85453</xdr:rowOff>
    </xdr:from>
    <xdr:to>
      <xdr:col>22</xdr:col>
      <xdr:colOff>28030</xdr:colOff>
      <xdr:row>184</xdr:row>
      <xdr:rowOff>10160</xdr:rowOff>
    </xdr:to>
    <xdr:graphicFrame macro="">
      <xdr:nvGraphicFramePr>
        <xdr:cNvPr id="34" name="Chart 3">
          <a:extLst>
            <a:ext uri="{FF2B5EF4-FFF2-40B4-BE49-F238E27FC236}">
              <a16:creationId xmlns:a16="http://schemas.microsoft.com/office/drawing/2014/main" id="{9341893C-7335-42B9-A8FD-5BA4A309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359229</xdr:colOff>
      <xdr:row>151</xdr:row>
      <xdr:rowOff>87086</xdr:rowOff>
    </xdr:from>
    <xdr:to>
      <xdr:col>43</xdr:col>
      <xdr:colOff>309699</xdr:colOff>
      <xdr:row>185</xdr:row>
      <xdr:rowOff>9887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92F2F3FB-4B46-4651-9022-170B448A4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LUMA Energy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8BE21"/>
      </a:accent1>
      <a:accent2>
        <a:srgbClr val="17214C"/>
      </a:accent2>
      <a:accent3>
        <a:srgbClr val="49B7E9"/>
      </a:accent3>
      <a:accent4>
        <a:srgbClr val="658D1B"/>
      </a:accent4>
      <a:accent5>
        <a:srgbClr val="FFC72C"/>
      </a:accent5>
      <a:accent6>
        <a:srgbClr val="E5E1E6"/>
      </a:accent6>
      <a:hlink>
        <a:srgbClr val="375C2C"/>
      </a:hlink>
      <a:folHlink>
        <a:srgbClr val="DB6B3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A14B-FE2E-4CD2-ABF4-B976229C9C65}">
  <dimension ref="A2:AP94"/>
  <sheetViews>
    <sheetView showGridLines="0" tabSelected="1" zoomScale="85" zoomScaleNormal="85" workbookViewId="0">
      <pane xSplit="2" ySplit="4" topLeftCell="C35" activePane="bottomRight" state="frozen"/>
      <selection pane="bottomRight" activeCell="B4" sqref="B4"/>
      <selection pane="bottomLeft" activeCell="C4" sqref="C4"/>
      <selection pane="topRight" activeCell="C4" sqref="C4"/>
    </sheetView>
  </sheetViews>
  <sheetFormatPr defaultColWidth="8.85546875" defaultRowHeight="15"/>
  <cols>
    <col min="1" max="1" width="8.5703125" style="4" customWidth="1"/>
    <col min="2" max="2" width="17.85546875" style="4" customWidth="1"/>
    <col min="3" max="4" width="18.42578125" style="4" bestFit="1" customWidth="1"/>
    <col min="5" max="5" width="17.5703125" style="4" bestFit="1" customWidth="1"/>
    <col min="6" max="6" width="16.140625" style="4" bestFit="1" customWidth="1"/>
    <col min="7" max="7" width="12.42578125" style="4" bestFit="1" customWidth="1"/>
    <col min="8" max="12" width="13.5703125" style="4" customWidth="1"/>
    <col min="13" max="13" width="22.140625" style="4" bestFit="1" customWidth="1"/>
    <col min="14" max="17" width="13.5703125" style="4" customWidth="1"/>
    <col min="18" max="18" width="20.42578125" style="4" bestFit="1" customWidth="1"/>
    <col min="19" max="19" width="18.42578125" style="4" bestFit="1" customWidth="1"/>
    <col min="20" max="20" width="17" style="4" bestFit="1" customWidth="1"/>
    <col min="21" max="21" width="16.140625" style="4" bestFit="1" customWidth="1"/>
    <col min="22" max="22" width="14.5703125" style="4" bestFit="1" customWidth="1"/>
    <col min="23" max="23" width="20.42578125" style="4" bestFit="1" customWidth="1"/>
    <col min="24" max="24" width="18.42578125" style="4" bestFit="1" customWidth="1"/>
    <col min="25" max="25" width="17.5703125" style="4" bestFit="1" customWidth="1"/>
    <col min="26" max="27" width="16.140625" style="4" bestFit="1" customWidth="1"/>
    <col min="28" max="29" width="18.42578125" style="4" bestFit="1" customWidth="1"/>
    <col min="30" max="30" width="17" style="4" bestFit="1" customWidth="1"/>
    <col min="31" max="31" width="16.140625" style="4" bestFit="1" customWidth="1"/>
    <col min="32" max="32" width="14.5703125" style="4" bestFit="1" customWidth="1"/>
    <col min="33" max="33" width="20.42578125" style="4" bestFit="1" customWidth="1"/>
    <col min="34" max="34" width="17.5703125" style="4" bestFit="1" customWidth="1"/>
    <col min="35" max="35" width="17" style="4" bestFit="1" customWidth="1"/>
    <col min="36" max="36" width="16.140625" style="4" bestFit="1" customWidth="1"/>
    <col min="37" max="37" width="14.5703125" style="4" bestFit="1" customWidth="1"/>
    <col min="38" max="38" width="21.42578125" style="4" customWidth="1"/>
    <col min="39" max="39" width="8.85546875" style="4"/>
    <col min="40" max="40" width="9.5703125" style="4" bestFit="1" customWidth="1"/>
    <col min="41" max="16384" width="8.85546875" style="4"/>
  </cols>
  <sheetData>
    <row r="2" spans="1:42">
      <c r="A2" s="29"/>
      <c r="B2" s="29"/>
      <c r="C2" s="30"/>
      <c r="D2" s="30"/>
      <c r="E2" s="30"/>
      <c r="F2" s="30"/>
      <c r="G2" s="30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</row>
    <row r="3" spans="1:42" ht="15.75">
      <c r="A3" s="29"/>
      <c r="B3" s="11"/>
      <c r="C3" s="12" t="s">
        <v>0</v>
      </c>
      <c r="D3" s="12"/>
      <c r="E3" s="12"/>
      <c r="F3" s="12"/>
      <c r="G3" s="13"/>
      <c r="H3" s="14" t="s">
        <v>1</v>
      </c>
      <c r="I3" s="14"/>
      <c r="J3" s="14"/>
      <c r="K3" s="14"/>
      <c r="L3" s="15"/>
      <c r="M3" s="12" t="s">
        <v>2</v>
      </c>
      <c r="N3" s="12"/>
      <c r="O3" s="12"/>
      <c r="P3" s="12"/>
      <c r="Q3" s="12"/>
      <c r="R3" s="14" t="s">
        <v>3</v>
      </c>
      <c r="S3" s="14"/>
      <c r="T3" s="14"/>
      <c r="U3" s="14"/>
      <c r="V3" s="14"/>
      <c r="W3" s="12" t="s">
        <v>4</v>
      </c>
      <c r="X3" s="12"/>
      <c r="Y3" s="12"/>
      <c r="Z3" s="12"/>
      <c r="AA3" s="12"/>
      <c r="AB3" s="14" t="s">
        <v>5</v>
      </c>
      <c r="AC3" s="14"/>
      <c r="AD3" s="14"/>
      <c r="AE3" s="14"/>
      <c r="AF3" s="15"/>
      <c r="AG3" s="12" t="s">
        <v>6</v>
      </c>
      <c r="AH3" s="12"/>
      <c r="AI3" s="12"/>
      <c r="AJ3" s="12"/>
      <c r="AK3" s="12"/>
      <c r="AL3" s="29"/>
      <c r="AM3" s="29"/>
      <c r="AN3" s="29"/>
      <c r="AO3" s="29"/>
      <c r="AP3" s="29"/>
    </row>
    <row r="4" spans="1:42" ht="14.1" customHeight="1">
      <c r="A4" s="29"/>
      <c r="B4" s="16" t="s">
        <v>7</v>
      </c>
      <c r="C4" s="17" t="s">
        <v>8</v>
      </c>
      <c r="D4" s="17" t="s">
        <v>9</v>
      </c>
      <c r="E4" s="17" t="s">
        <v>10</v>
      </c>
      <c r="F4" s="18" t="s">
        <v>11</v>
      </c>
      <c r="G4" s="19" t="s">
        <v>12</v>
      </c>
      <c r="H4" s="20" t="s">
        <v>8</v>
      </c>
      <c r="I4" s="20" t="s">
        <v>9</v>
      </c>
      <c r="J4" s="20" t="s">
        <v>10</v>
      </c>
      <c r="K4" s="21" t="s">
        <v>11</v>
      </c>
      <c r="L4" s="22" t="s">
        <v>12</v>
      </c>
      <c r="M4" s="17" t="s">
        <v>8</v>
      </c>
      <c r="N4" s="17" t="s">
        <v>9</v>
      </c>
      <c r="O4" s="17" t="s">
        <v>10</v>
      </c>
      <c r="P4" s="18" t="s">
        <v>11</v>
      </c>
      <c r="Q4" s="19" t="s">
        <v>12</v>
      </c>
      <c r="R4" s="20" t="s">
        <v>8</v>
      </c>
      <c r="S4" s="20" t="s">
        <v>9</v>
      </c>
      <c r="T4" s="20" t="s">
        <v>10</v>
      </c>
      <c r="U4" s="21" t="s">
        <v>11</v>
      </c>
      <c r="V4" s="22" t="s">
        <v>12</v>
      </c>
      <c r="W4" s="17" t="s">
        <v>8</v>
      </c>
      <c r="X4" s="17" t="s">
        <v>9</v>
      </c>
      <c r="Y4" s="17" t="s">
        <v>10</v>
      </c>
      <c r="Z4" s="18" t="s">
        <v>11</v>
      </c>
      <c r="AA4" s="19" t="s">
        <v>12</v>
      </c>
      <c r="AB4" s="20" t="s">
        <v>8</v>
      </c>
      <c r="AC4" s="20" t="s">
        <v>9</v>
      </c>
      <c r="AD4" s="20" t="s">
        <v>10</v>
      </c>
      <c r="AE4" s="21" t="s">
        <v>11</v>
      </c>
      <c r="AF4" s="22" t="s">
        <v>12</v>
      </c>
      <c r="AG4" s="17" t="s">
        <v>8</v>
      </c>
      <c r="AH4" s="17" t="s">
        <v>9</v>
      </c>
      <c r="AI4" s="17" t="s">
        <v>10</v>
      </c>
      <c r="AJ4" s="18" t="s">
        <v>11</v>
      </c>
      <c r="AK4" s="19" t="s">
        <v>12</v>
      </c>
      <c r="AL4" s="29"/>
      <c r="AM4" s="29"/>
      <c r="AN4" s="29"/>
      <c r="AO4" s="29"/>
      <c r="AP4" s="29"/>
    </row>
    <row r="5" spans="1:42" ht="18.600000000000001" customHeight="1">
      <c r="A5" s="33"/>
      <c r="B5" s="31">
        <v>44378</v>
      </c>
      <c r="C5" s="1">
        <v>32330</v>
      </c>
      <c r="D5" s="1">
        <v>1095</v>
      </c>
      <c r="E5" s="1">
        <v>21</v>
      </c>
      <c r="F5" s="1">
        <v>101</v>
      </c>
      <c r="G5" s="10">
        <f t="shared" ref="G5:G58" si="0">SUM(C5:F5)</f>
        <v>33547</v>
      </c>
      <c r="H5" s="43">
        <v>180103</v>
      </c>
      <c r="I5" s="43">
        <v>56828</v>
      </c>
      <c r="J5" s="43">
        <v>13880</v>
      </c>
      <c r="K5" s="43">
        <v>2621</v>
      </c>
      <c r="L5" s="10">
        <f t="shared" ref="L5:L45" si="1">SUM(H5:K5)</f>
        <v>253432</v>
      </c>
      <c r="M5" s="43">
        <v>29663</v>
      </c>
      <c r="N5" s="43">
        <v>991</v>
      </c>
      <c r="O5" s="43">
        <v>17</v>
      </c>
      <c r="P5" s="43">
        <v>96</v>
      </c>
      <c r="Q5" s="10">
        <f t="shared" ref="Q5:Q58" si="2">SUM(M5:P5)</f>
        <v>30767</v>
      </c>
      <c r="R5" s="43">
        <v>12527115.58</v>
      </c>
      <c r="S5" s="43">
        <v>2102036.6260000002</v>
      </c>
      <c r="T5" s="43">
        <v>150618</v>
      </c>
      <c r="U5" s="43">
        <v>113305</v>
      </c>
      <c r="V5" s="10">
        <f t="shared" ref="V5:V16" si="3">SUM(R5:U5)</f>
        <v>14893075.206</v>
      </c>
      <c r="W5" s="43">
        <v>20107320</v>
      </c>
      <c r="X5" s="43">
        <v>11298760</v>
      </c>
      <c r="Y5" s="43">
        <v>5983517</v>
      </c>
      <c r="Z5" s="43">
        <v>424606</v>
      </c>
      <c r="AA5" s="10">
        <f t="shared" ref="AA5:AA16" si="4">SUM(W5:Z5)</f>
        <v>37814203</v>
      </c>
      <c r="AB5" s="43">
        <v>7086279</v>
      </c>
      <c r="AC5" s="43">
        <v>7008579</v>
      </c>
      <c r="AD5" s="43">
        <v>5832899</v>
      </c>
      <c r="AE5" s="43">
        <v>234582</v>
      </c>
      <c r="AF5" s="10">
        <f t="shared" ref="AF5:AF16" si="5">SUM(AB5:AE5)</f>
        <v>20162339</v>
      </c>
      <c r="AG5" s="32">
        <f>W5-AB5</f>
        <v>13021041</v>
      </c>
      <c r="AH5" s="32">
        <f t="shared" ref="AH5:AJ20" si="6">X5-AC5</f>
        <v>4290181</v>
      </c>
      <c r="AI5" s="32">
        <f t="shared" si="6"/>
        <v>150618</v>
      </c>
      <c r="AJ5" s="32">
        <f t="shared" si="6"/>
        <v>190024</v>
      </c>
      <c r="AK5" s="32">
        <f>SUM(AG5:AJ5)</f>
        <v>17651864</v>
      </c>
      <c r="AL5" s="29"/>
      <c r="AM5" s="29"/>
      <c r="AN5" s="29"/>
      <c r="AO5" s="29"/>
      <c r="AP5" s="29"/>
    </row>
    <row r="6" spans="1:42" ht="18.600000000000001" customHeight="1">
      <c r="A6" s="33"/>
      <c r="B6" s="31">
        <v>44409</v>
      </c>
      <c r="C6" s="1">
        <v>33988</v>
      </c>
      <c r="D6" s="1">
        <v>1118</v>
      </c>
      <c r="E6" s="1">
        <v>21</v>
      </c>
      <c r="F6" s="1">
        <v>102</v>
      </c>
      <c r="G6" s="10">
        <f t="shared" si="0"/>
        <v>35229</v>
      </c>
      <c r="H6" s="43">
        <v>189436</v>
      </c>
      <c r="I6" s="43">
        <v>57524</v>
      </c>
      <c r="J6" s="43">
        <v>13880</v>
      </c>
      <c r="K6" s="43">
        <v>2635</v>
      </c>
      <c r="L6" s="10">
        <f t="shared" si="1"/>
        <v>263475</v>
      </c>
      <c r="M6" s="43">
        <v>31733</v>
      </c>
      <c r="N6" s="43">
        <v>1020</v>
      </c>
      <c r="O6" s="43">
        <v>18</v>
      </c>
      <c r="P6" s="43">
        <v>90</v>
      </c>
      <c r="Q6" s="10">
        <f t="shared" si="2"/>
        <v>32861</v>
      </c>
      <c r="R6" s="43">
        <v>12980465.24</v>
      </c>
      <c r="S6" s="43">
        <v>2835769.298</v>
      </c>
      <c r="T6" s="43">
        <v>333540</v>
      </c>
      <c r="U6" s="43">
        <v>99058</v>
      </c>
      <c r="V6" s="10">
        <f t="shared" si="3"/>
        <v>16248832.538000001</v>
      </c>
      <c r="W6" s="43">
        <v>22091372</v>
      </c>
      <c r="X6" s="43">
        <v>15884778</v>
      </c>
      <c r="Y6" s="43">
        <v>8066136</v>
      </c>
      <c r="Z6" s="43">
        <v>400395</v>
      </c>
      <c r="AA6" s="10">
        <f t="shared" si="4"/>
        <v>46442681</v>
      </c>
      <c r="AB6" s="43">
        <v>8353444</v>
      </c>
      <c r="AC6" s="43">
        <v>10821475</v>
      </c>
      <c r="AD6" s="43">
        <v>7753936</v>
      </c>
      <c r="AE6" s="43">
        <v>265228</v>
      </c>
      <c r="AF6" s="10">
        <f t="shared" si="5"/>
        <v>27194083</v>
      </c>
      <c r="AG6" s="32">
        <f>W6-AB6</f>
        <v>13737928</v>
      </c>
      <c r="AH6" s="32">
        <f t="shared" si="6"/>
        <v>5063303</v>
      </c>
      <c r="AI6" s="32">
        <f t="shared" si="6"/>
        <v>312200</v>
      </c>
      <c r="AJ6" s="32">
        <f t="shared" si="6"/>
        <v>135167</v>
      </c>
      <c r="AK6" s="32">
        <f t="shared" ref="AK6:AK37" si="7">SUM(AG6:AJ6)</f>
        <v>19248598</v>
      </c>
      <c r="AL6" s="29"/>
      <c r="AM6" s="29"/>
      <c r="AN6" s="29"/>
      <c r="AO6" s="29"/>
      <c r="AP6" s="29"/>
    </row>
    <row r="7" spans="1:42" ht="18.600000000000001" customHeight="1">
      <c r="A7" s="33"/>
      <c r="B7" s="31">
        <v>44440</v>
      </c>
      <c r="C7" s="1">
        <v>35266</v>
      </c>
      <c r="D7" s="1">
        <v>1138</v>
      </c>
      <c r="E7" s="1">
        <v>21</v>
      </c>
      <c r="F7" s="1">
        <v>104</v>
      </c>
      <c r="G7" s="10">
        <f t="shared" si="0"/>
        <v>36529</v>
      </c>
      <c r="H7" s="43">
        <v>196755</v>
      </c>
      <c r="I7" s="43">
        <v>57917</v>
      </c>
      <c r="J7" s="43">
        <v>13880</v>
      </c>
      <c r="K7" s="43">
        <v>2679</v>
      </c>
      <c r="L7" s="10">
        <f t="shared" si="1"/>
        <v>271231</v>
      </c>
      <c r="M7" s="43">
        <v>33484</v>
      </c>
      <c r="N7" s="43">
        <v>1047</v>
      </c>
      <c r="O7" s="43">
        <v>15</v>
      </c>
      <c r="P7" s="43">
        <v>97</v>
      </c>
      <c r="Q7" s="10">
        <f t="shared" si="2"/>
        <v>34643</v>
      </c>
      <c r="R7" s="43">
        <v>13830575.640000001</v>
      </c>
      <c r="S7" s="43">
        <v>2221852.59</v>
      </c>
      <c r="T7" s="43">
        <v>164530</v>
      </c>
      <c r="U7" s="43">
        <v>94770</v>
      </c>
      <c r="V7" s="10">
        <f t="shared" si="3"/>
        <v>16311728.23</v>
      </c>
      <c r="W7" s="43">
        <v>24692857</v>
      </c>
      <c r="X7" s="43">
        <v>14579013</v>
      </c>
      <c r="Y7" s="43">
        <v>7905843</v>
      </c>
      <c r="Z7" s="43">
        <v>480850</v>
      </c>
      <c r="AA7" s="10">
        <f t="shared" si="4"/>
        <v>47658563</v>
      </c>
      <c r="AB7" s="43">
        <v>9890624</v>
      </c>
      <c r="AC7" s="43">
        <v>10486775</v>
      </c>
      <c r="AD7" s="43">
        <v>7741313</v>
      </c>
      <c r="AE7" s="43">
        <v>349449</v>
      </c>
      <c r="AF7" s="10">
        <f t="shared" si="5"/>
        <v>28468161</v>
      </c>
      <c r="AG7" s="32">
        <f t="shared" ref="AG7:AG37" si="8">W7-AB7</f>
        <v>14802233</v>
      </c>
      <c r="AH7" s="32">
        <f t="shared" si="6"/>
        <v>4092238</v>
      </c>
      <c r="AI7" s="32">
        <f t="shared" si="6"/>
        <v>164530</v>
      </c>
      <c r="AJ7" s="32">
        <f t="shared" si="6"/>
        <v>131401</v>
      </c>
      <c r="AK7" s="32">
        <f t="shared" si="7"/>
        <v>19190402</v>
      </c>
      <c r="AL7" s="29"/>
      <c r="AM7" s="29"/>
      <c r="AN7" s="29"/>
      <c r="AO7" s="29"/>
      <c r="AP7" s="29"/>
    </row>
    <row r="8" spans="1:42" ht="18.600000000000001" customHeight="1">
      <c r="A8" s="33"/>
      <c r="B8" s="31">
        <v>44470</v>
      </c>
      <c r="C8" s="1">
        <v>36708</v>
      </c>
      <c r="D8" s="1">
        <v>1172</v>
      </c>
      <c r="E8" s="1">
        <v>21</v>
      </c>
      <c r="F8" s="1">
        <v>108</v>
      </c>
      <c r="G8" s="10">
        <f t="shared" si="0"/>
        <v>38009</v>
      </c>
      <c r="H8" s="43">
        <v>205054</v>
      </c>
      <c r="I8" s="43">
        <v>58669</v>
      </c>
      <c r="J8" s="43">
        <v>13880</v>
      </c>
      <c r="K8" s="43">
        <v>2786</v>
      </c>
      <c r="L8" s="10">
        <f t="shared" si="1"/>
        <v>280389</v>
      </c>
      <c r="M8" s="43">
        <v>35336</v>
      </c>
      <c r="N8" s="43">
        <v>1108</v>
      </c>
      <c r="O8" s="43">
        <v>20</v>
      </c>
      <c r="P8" s="43">
        <v>103</v>
      </c>
      <c r="Q8" s="10">
        <f t="shared" si="2"/>
        <v>36567</v>
      </c>
      <c r="R8" s="43">
        <v>13266043.51</v>
      </c>
      <c r="S8" s="43">
        <v>1865353.0079999999</v>
      </c>
      <c r="T8" s="43">
        <v>299003</v>
      </c>
      <c r="U8" s="43">
        <v>113139</v>
      </c>
      <c r="V8" s="10">
        <f t="shared" si="3"/>
        <v>15543538.517999999</v>
      </c>
      <c r="W8" s="43">
        <v>23337687</v>
      </c>
      <c r="X8" s="43">
        <v>13788300</v>
      </c>
      <c r="Y8" s="43">
        <v>7882970</v>
      </c>
      <c r="Z8" s="43">
        <v>453180</v>
      </c>
      <c r="AA8" s="10">
        <f t="shared" si="4"/>
        <v>45462137</v>
      </c>
      <c r="AB8" s="43">
        <v>9382342</v>
      </c>
      <c r="AC8" s="43">
        <v>10013978</v>
      </c>
      <c r="AD8" s="43">
        <v>7577587</v>
      </c>
      <c r="AE8" s="43">
        <v>299792</v>
      </c>
      <c r="AF8" s="10">
        <f t="shared" si="5"/>
        <v>27273699</v>
      </c>
      <c r="AG8" s="32">
        <f t="shared" si="8"/>
        <v>13955345</v>
      </c>
      <c r="AH8" s="32">
        <f t="shared" si="6"/>
        <v>3774322</v>
      </c>
      <c r="AI8" s="32">
        <f t="shared" si="6"/>
        <v>305383</v>
      </c>
      <c r="AJ8" s="32">
        <f t="shared" si="6"/>
        <v>153388</v>
      </c>
      <c r="AK8" s="32">
        <f t="shared" si="7"/>
        <v>18188438</v>
      </c>
      <c r="AL8" s="29"/>
      <c r="AM8" s="29"/>
      <c r="AN8" s="29"/>
      <c r="AO8" s="29"/>
      <c r="AP8" s="29"/>
    </row>
    <row r="9" spans="1:42" ht="18.600000000000001" customHeight="1">
      <c r="A9" s="33"/>
      <c r="B9" s="31">
        <v>44501</v>
      </c>
      <c r="C9" s="1">
        <v>38109</v>
      </c>
      <c r="D9" s="1">
        <v>1201</v>
      </c>
      <c r="E9" s="1">
        <v>23</v>
      </c>
      <c r="F9" s="1">
        <v>111</v>
      </c>
      <c r="G9" s="10">
        <f t="shared" si="0"/>
        <v>39444</v>
      </c>
      <c r="H9" s="43">
        <v>212990</v>
      </c>
      <c r="I9" s="43">
        <v>59042</v>
      </c>
      <c r="J9" s="43">
        <v>14116</v>
      </c>
      <c r="K9" s="43">
        <v>2858</v>
      </c>
      <c r="L9" s="10">
        <f t="shared" si="1"/>
        <v>289006</v>
      </c>
      <c r="M9" s="43">
        <v>36714</v>
      </c>
      <c r="N9" s="43">
        <v>1128</v>
      </c>
      <c r="O9" s="43">
        <v>22</v>
      </c>
      <c r="P9" s="43">
        <v>109</v>
      </c>
      <c r="Q9" s="10">
        <f t="shared" si="2"/>
        <v>37973</v>
      </c>
      <c r="R9" s="43">
        <v>13657127.220000001</v>
      </c>
      <c r="S9" s="43">
        <v>1557466.8219999999</v>
      </c>
      <c r="T9" s="43">
        <v>182398</v>
      </c>
      <c r="U9" s="43">
        <v>134301</v>
      </c>
      <c r="V9" s="10">
        <f t="shared" si="3"/>
        <v>15531293.042000001</v>
      </c>
      <c r="W9" s="43">
        <v>22084964</v>
      </c>
      <c r="X9" s="43">
        <v>12845525</v>
      </c>
      <c r="Y9" s="43">
        <v>8145766</v>
      </c>
      <c r="Z9" s="43">
        <v>556770</v>
      </c>
      <c r="AA9" s="10">
        <f t="shared" si="4"/>
        <v>43633025</v>
      </c>
      <c r="AB9" s="43">
        <v>8572675</v>
      </c>
      <c r="AC9" s="43">
        <v>9379746</v>
      </c>
      <c r="AD9" s="43">
        <v>6577991</v>
      </c>
      <c r="AE9" s="43">
        <v>386322</v>
      </c>
      <c r="AF9" s="10">
        <f t="shared" si="5"/>
        <v>24916734</v>
      </c>
      <c r="AG9" s="32">
        <f t="shared" si="8"/>
        <v>13512289</v>
      </c>
      <c r="AH9" s="32">
        <f t="shared" si="6"/>
        <v>3465779</v>
      </c>
      <c r="AI9" s="32">
        <f t="shared" si="6"/>
        <v>1567775</v>
      </c>
      <c r="AJ9" s="32">
        <f t="shared" si="6"/>
        <v>170448</v>
      </c>
      <c r="AK9" s="32">
        <f t="shared" si="7"/>
        <v>18716291</v>
      </c>
      <c r="AL9" s="29"/>
      <c r="AM9" s="29"/>
      <c r="AN9" s="29"/>
      <c r="AO9" s="29"/>
      <c r="AP9" s="29"/>
    </row>
    <row r="10" spans="1:42" ht="18.600000000000001" customHeight="1">
      <c r="A10" s="33"/>
      <c r="B10" s="31">
        <v>44531</v>
      </c>
      <c r="C10" s="1">
        <v>39356</v>
      </c>
      <c r="D10" s="1">
        <v>1222</v>
      </c>
      <c r="E10" s="1">
        <v>22</v>
      </c>
      <c r="F10" s="1">
        <v>113</v>
      </c>
      <c r="G10" s="10">
        <f t="shared" si="0"/>
        <v>40713</v>
      </c>
      <c r="H10" s="43">
        <v>220124</v>
      </c>
      <c r="I10" s="43">
        <v>59597</v>
      </c>
      <c r="J10" s="43">
        <v>12686</v>
      </c>
      <c r="K10" s="43">
        <v>2906</v>
      </c>
      <c r="L10" s="10">
        <f t="shared" si="1"/>
        <v>295313</v>
      </c>
      <c r="M10" s="43">
        <v>38565</v>
      </c>
      <c r="N10" s="43">
        <v>1172</v>
      </c>
      <c r="O10" s="43">
        <v>21</v>
      </c>
      <c r="P10" s="43">
        <v>111</v>
      </c>
      <c r="Q10" s="10">
        <f t="shared" si="2"/>
        <v>39869</v>
      </c>
      <c r="R10" s="43">
        <v>13442438.32</v>
      </c>
      <c r="S10" s="43">
        <v>1905127.088</v>
      </c>
      <c r="T10" s="43">
        <v>252504</v>
      </c>
      <c r="U10" s="43">
        <v>135813</v>
      </c>
      <c r="V10" s="10">
        <f t="shared" si="3"/>
        <v>15735882.408</v>
      </c>
      <c r="W10" s="43">
        <v>22008903</v>
      </c>
      <c r="X10" s="43">
        <v>13997493</v>
      </c>
      <c r="Y10" s="43">
        <v>5532670</v>
      </c>
      <c r="Z10" s="43">
        <v>592273</v>
      </c>
      <c r="AA10" s="10">
        <f t="shared" si="4"/>
        <v>42131339</v>
      </c>
      <c r="AB10" s="43">
        <v>9139541</v>
      </c>
      <c r="AC10" s="43">
        <v>10333410</v>
      </c>
      <c r="AD10" s="43">
        <v>5293823</v>
      </c>
      <c r="AE10" s="43">
        <v>426671</v>
      </c>
      <c r="AF10" s="10">
        <f t="shared" si="5"/>
        <v>25193445</v>
      </c>
      <c r="AG10" s="32">
        <f t="shared" si="8"/>
        <v>12869362</v>
      </c>
      <c r="AH10" s="32">
        <f t="shared" si="6"/>
        <v>3664083</v>
      </c>
      <c r="AI10" s="32">
        <f t="shared" si="6"/>
        <v>238847</v>
      </c>
      <c r="AJ10" s="32">
        <f t="shared" si="6"/>
        <v>165602</v>
      </c>
      <c r="AK10" s="32">
        <f t="shared" si="7"/>
        <v>16937894</v>
      </c>
      <c r="AL10" s="29"/>
      <c r="AM10" s="29"/>
      <c r="AN10" s="29"/>
      <c r="AO10" s="29"/>
      <c r="AP10" s="29"/>
    </row>
    <row r="11" spans="1:42" ht="18.600000000000001" customHeight="1">
      <c r="A11" s="33"/>
      <c r="B11" s="31">
        <v>44562</v>
      </c>
      <c r="C11" s="1">
        <v>40939</v>
      </c>
      <c r="D11" s="1">
        <v>1238</v>
      </c>
      <c r="E11" s="1">
        <v>23</v>
      </c>
      <c r="F11" s="1">
        <v>116</v>
      </c>
      <c r="G11" s="10">
        <f t="shared" si="0"/>
        <v>42316</v>
      </c>
      <c r="H11" s="43">
        <v>229057</v>
      </c>
      <c r="I11" s="43">
        <v>59947</v>
      </c>
      <c r="J11" s="43">
        <v>13334</v>
      </c>
      <c r="K11" s="43">
        <v>2954</v>
      </c>
      <c r="L11" s="10">
        <f t="shared" si="1"/>
        <v>305292</v>
      </c>
      <c r="M11" s="43">
        <v>40320</v>
      </c>
      <c r="N11" s="43">
        <v>1189</v>
      </c>
      <c r="O11" s="43">
        <v>23</v>
      </c>
      <c r="P11" s="43">
        <v>112</v>
      </c>
      <c r="Q11" s="10">
        <f t="shared" si="2"/>
        <v>41644</v>
      </c>
      <c r="R11" s="43">
        <v>13872283.73</v>
      </c>
      <c r="S11" s="43">
        <v>2009405.1340000001</v>
      </c>
      <c r="T11" s="43">
        <v>346496.28</v>
      </c>
      <c r="U11" s="43">
        <v>161171</v>
      </c>
      <c r="V11" s="10">
        <f t="shared" si="3"/>
        <v>16389356.143999999</v>
      </c>
      <c r="W11" s="43">
        <v>21114890</v>
      </c>
      <c r="X11" s="43">
        <v>14715470</v>
      </c>
      <c r="Y11" s="43">
        <v>5935853</v>
      </c>
      <c r="Z11" s="43">
        <v>568904</v>
      </c>
      <c r="AA11" s="10">
        <f t="shared" si="4"/>
        <v>42335117</v>
      </c>
      <c r="AB11" s="43">
        <v>8391775</v>
      </c>
      <c r="AC11" s="43">
        <v>9105026</v>
      </c>
      <c r="AD11" s="43">
        <v>5318120</v>
      </c>
      <c r="AE11" s="43">
        <v>386465</v>
      </c>
      <c r="AF11" s="10">
        <f t="shared" si="5"/>
        <v>23201386</v>
      </c>
      <c r="AG11" s="32">
        <f t="shared" si="8"/>
        <v>12723115</v>
      </c>
      <c r="AH11" s="32">
        <f t="shared" si="6"/>
        <v>5610444</v>
      </c>
      <c r="AI11" s="32">
        <f t="shared" si="6"/>
        <v>617733</v>
      </c>
      <c r="AJ11" s="32">
        <f t="shared" si="6"/>
        <v>182439</v>
      </c>
      <c r="AK11" s="32">
        <f t="shared" si="7"/>
        <v>19133731</v>
      </c>
      <c r="AL11" s="29"/>
      <c r="AM11" s="29"/>
      <c r="AN11" s="29"/>
      <c r="AO11" s="29"/>
      <c r="AP11" s="29"/>
    </row>
    <row r="12" spans="1:42" ht="18.600000000000001" customHeight="1">
      <c r="A12" s="33"/>
      <c r="B12" s="31">
        <v>44593</v>
      </c>
      <c r="C12" s="1">
        <v>42791</v>
      </c>
      <c r="D12" s="1">
        <v>1257</v>
      </c>
      <c r="E12" s="1">
        <v>23</v>
      </c>
      <c r="F12" s="1">
        <v>116</v>
      </c>
      <c r="G12" s="10">
        <f t="shared" si="0"/>
        <v>44187</v>
      </c>
      <c r="H12" s="43">
        <v>239327</v>
      </c>
      <c r="I12" s="43">
        <v>60651</v>
      </c>
      <c r="J12" s="43">
        <v>13334</v>
      </c>
      <c r="K12" s="43">
        <v>2954</v>
      </c>
      <c r="L12" s="10">
        <f t="shared" si="1"/>
        <v>316266</v>
      </c>
      <c r="M12" s="43">
        <v>42053</v>
      </c>
      <c r="N12" s="43">
        <v>1209</v>
      </c>
      <c r="O12" s="43">
        <v>23</v>
      </c>
      <c r="P12" s="43">
        <v>112</v>
      </c>
      <c r="Q12" s="10">
        <f t="shared" si="2"/>
        <v>43397</v>
      </c>
      <c r="R12" s="43">
        <v>14980467.65</v>
      </c>
      <c r="S12" s="43">
        <v>1784272.28</v>
      </c>
      <c r="T12" s="43">
        <v>311651.38</v>
      </c>
      <c r="U12" s="43">
        <v>119563</v>
      </c>
      <c r="V12" s="10">
        <f t="shared" si="3"/>
        <v>17195954.309999999</v>
      </c>
      <c r="W12" s="43">
        <v>17702417</v>
      </c>
      <c r="X12" s="43">
        <v>11599369</v>
      </c>
      <c r="Y12" s="43">
        <v>5124395</v>
      </c>
      <c r="Z12" s="43">
        <v>489207</v>
      </c>
      <c r="AA12" s="10">
        <f t="shared" si="4"/>
        <v>34915388</v>
      </c>
      <c r="AB12" s="43">
        <v>5637958</v>
      </c>
      <c r="AC12" s="43">
        <v>8224946</v>
      </c>
      <c r="AD12" s="43">
        <v>4655538</v>
      </c>
      <c r="AE12" s="43">
        <v>368931</v>
      </c>
      <c r="AF12" s="10">
        <f t="shared" si="5"/>
        <v>18887373</v>
      </c>
      <c r="AG12" s="32">
        <f t="shared" si="8"/>
        <v>12064459</v>
      </c>
      <c r="AH12" s="32">
        <f t="shared" si="6"/>
        <v>3374423</v>
      </c>
      <c r="AI12" s="32">
        <f t="shared" si="6"/>
        <v>468857</v>
      </c>
      <c r="AJ12" s="32">
        <f t="shared" si="6"/>
        <v>120276</v>
      </c>
      <c r="AK12" s="32">
        <f t="shared" si="7"/>
        <v>16028015</v>
      </c>
      <c r="AL12" s="29"/>
      <c r="AM12" s="29"/>
      <c r="AN12" s="29"/>
      <c r="AO12" s="29"/>
      <c r="AP12" s="29"/>
    </row>
    <row r="13" spans="1:42" ht="18.600000000000001" customHeight="1">
      <c r="A13" s="33"/>
      <c r="B13" s="31">
        <v>44621</v>
      </c>
      <c r="C13" s="1">
        <v>44532</v>
      </c>
      <c r="D13" s="1">
        <v>1276</v>
      </c>
      <c r="E13" s="1">
        <v>23</v>
      </c>
      <c r="F13" s="1">
        <v>117</v>
      </c>
      <c r="G13" s="10">
        <f t="shared" si="0"/>
        <v>45948</v>
      </c>
      <c r="H13" s="43">
        <v>249079</v>
      </c>
      <c r="I13" s="43">
        <v>60994</v>
      </c>
      <c r="J13" s="43">
        <v>13334</v>
      </c>
      <c r="K13" s="43">
        <v>2979</v>
      </c>
      <c r="L13" s="10">
        <f t="shared" si="1"/>
        <v>326386</v>
      </c>
      <c r="M13" s="43">
        <v>43615</v>
      </c>
      <c r="N13" s="43">
        <v>1223</v>
      </c>
      <c r="O13" s="43">
        <v>23</v>
      </c>
      <c r="P13" s="43">
        <v>113</v>
      </c>
      <c r="Q13" s="10">
        <f t="shared" si="2"/>
        <v>44974</v>
      </c>
      <c r="R13" s="43">
        <v>17279003.890000001</v>
      </c>
      <c r="S13" s="43">
        <v>2118857.66</v>
      </c>
      <c r="T13" s="43">
        <v>247312.61</v>
      </c>
      <c r="U13" s="43">
        <v>114293</v>
      </c>
      <c r="V13" s="10">
        <f t="shared" si="3"/>
        <v>19759467.16</v>
      </c>
      <c r="W13" s="43">
        <v>17612513</v>
      </c>
      <c r="X13" s="43">
        <v>11781044</v>
      </c>
      <c r="Y13" s="43">
        <v>4922089</v>
      </c>
      <c r="Z13" s="43">
        <v>490865</v>
      </c>
      <c r="AA13" s="10">
        <f t="shared" si="4"/>
        <v>34806511</v>
      </c>
      <c r="AB13" s="43">
        <v>4806291</v>
      </c>
      <c r="AC13" s="43">
        <v>7988469</v>
      </c>
      <c r="AD13" s="43">
        <v>4691276</v>
      </c>
      <c r="AE13" s="43">
        <v>345389</v>
      </c>
      <c r="AF13" s="10">
        <f t="shared" si="5"/>
        <v>17831425</v>
      </c>
      <c r="AG13" s="32">
        <f t="shared" si="8"/>
        <v>12806222</v>
      </c>
      <c r="AH13" s="32">
        <f t="shared" si="6"/>
        <v>3792575</v>
      </c>
      <c r="AI13" s="32">
        <f t="shared" si="6"/>
        <v>230813</v>
      </c>
      <c r="AJ13" s="32">
        <f t="shared" si="6"/>
        <v>145476</v>
      </c>
      <c r="AK13" s="32">
        <f t="shared" si="7"/>
        <v>16975086</v>
      </c>
      <c r="AL13" s="29"/>
      <c r="AM13" s="29"/>
      <c r="AN13" s="29"/>
      <c r="AO13" s="29"/>
      <c r="AP13" s="29"/>
    </row>
    <row r="14" spans="1:42" ht="18.600000000000001" customHeight="1">
      <c r="A14" s="33"/>
      <c r="B14" s="31">
        <v>44652</v>
      </c>
      <c r="C14" s="1">
        <v>46648</v>
      </c>
      <c r="D14" s="1">
        <v>1297</v>
      </c>
      <c r="E14" s="1">
        <v>23</v>
      </c>
      <c r="F14" s="1">
        <v>117</v>
      </c>
      <c r="G14" s="10">
        <f t="shared" si="0"/>
        <v>48085</v>
      </c>
      <c r="H14" s="43">
        <v>261119</v>
      </c>
      <c r="I14" s="43">
        <v>62154</v>
      </c>
      <c r="J14" s="43">
        <v>13334</v>
      </c>
      <c r="K14" s="43">
        <v>2979</v>
      </c>
      <c r="L14" s="10">
        <f t="shared" si="1"/>
        <v>339586</v>
      </c>
      <c r="M14" s="43">
        <v>43332</v>
      </c>
      <c r="N14" s="43">
        <v>1208</v>
      </c>
      <c r="O14" s="43">
        <v>20</v>
      </c>
      <c r="P14" s="43">
        <v>108</v>
      </c>
      <c r="Q14" s="10">
        <f t="shared" si="2"/>
        <v>44668</v>
      </c>
      <c r="R14" s="43">
        <v>20515594.780000001</v>
      </c>
      <c r="S14" s="43">
        <v>2322660.8459999999</v>
      </c>
      <c r="T14" s="43">
        <v>288555.05</v>
      </c>
      <c r="U14" s="43">
        <v>148956</v>
      </c>
      <c r="V14" s="10">
        <f t="shared" si="3"/>
        <v>23275766.676000003</v>
      </c>
      <c r="W14" s="43">
        <v>19465278</v>
      </c>
      <c r="X14" s="43">
        <v>12873030</v>
      </c>
      <c r="Y14" s="43">
        <v>4145689</v>
      </c>
      <c r="Z14" s="43">
        <v>528621</v>
      </c>
      <c r="AA14" s="10">
        <f t="shared" si="4"/>
        <v>37012618</v>
      </c>
      <c r="AB14" s="43">
        <v>4922020</v>
      </c>
      <c r="AC14" s="43">
        <v>8608590</v>
      </c>
      <c r="AD14" s="43">
        <v>3928854</v>
      </c>
      <c r="AE14" s="43">
        <v>380257</v>
      </c>
      <c r="AF14" s="10">
        <f t="shared" si="5"/>
        <v>17839721</v>
      </c>
      <c r="AG14" s="32">
        <f t="shared" si="8"/>
        <v>14543258</v>
      </c>
      <c r="AH14" s="32">
        <f t="shared" si="6"/>
        <v>4264440</v>
      </c>
      <c r="AI14" s="32">
        <f t="shared" si="6"/>
        <v>216835</v>
      </c>
      <c r="AJ14" s="32">
        <f t="shared" si="6"/>
        <v>148364</v>
      </c>
      <c r="AK14" s="32">
        <f t="shared" si="7"/>
        <v>19172897</v>
      </c>
      <c r="AL14" s="29"/>
      <c r="AM14" s="29"/>
      <c r="AN14" s="29"/>
      <c r="AO14" s="29"/>
      <c r="AP14" s="29"/>
    </row>
    <row r="15" spans="1:42" ht="18.600000000000001" customHeight="1">
      <c r="A15" s="33"/>
      <c r="B15" s="31">
        <v>44682</v>
      </c>
      <c r="C15" s="1">
        <v>48464</v>
      </c>
      <c r="D15" s="1">
        <v>1320</v>
      </c>
      <c r="E15" s="1">
        <v>23</v>
      </c>
      <c r="F15" s="1">
        <v>117</v>
      </c>
      <c r="G15" s="10">
        <f t="shared" si="0"/>
        <v>49924</v>
      </c>
      <c r="H15" s="43">
        <v>271578</v>
      </c>
      <c r="I15" s="43">
        <v>62892</v>
      </c>
      <c r="J15" s="43">
        <v>13334</v>
      </c>
      <c r="K15" s="43">
        <v>2979</v>
      </c>
      <c r="L15" s="10">
        <f t="shared" si="1"/>
        <v>350783</v>
      </c>
      <c r="M15" s="43">
        <v>46563</v>
      </c>
      <c r="N15" s="43">
        <v>1256</v>
      </c>
      <c r="O15" s="43">
        <v>21</v>
      </c>
      <c r="P15" s="43">
        <v>113</v>
      </c>
      <c r="Q15" s="10">
        <f t="shared" si="2"/>
        <v>47953</v>
      </c>
      <c r="R15" s="43">
        <v>20628781.68</v>
      </c>
      <c r="S15" s="43">
        <v>2508524.1579999998</v>
      </c>
      <c r="T15" s="43">
        <v>528305</v>
      </c>
      <c r="U15" s="43">
        <v>130569</v>
      </c>
      <c r="V15" s="10">
        <f t="shared" si="3"/>
        <v>23796179.838</v>
      </c>
      <c r="W15" s="43">
        <v>21824475</v>
      </c>
      <c r="X15" s="43">
        <v>13780005</v>
      </c>
      <c r="Y15" s="43">
        <v>3736374</v>
      </c>
      <c r="Z15" s="43">
        <v>499541</v>
      </c>
      <c r="AA15" s="10">
        <f t="shared" si="4"/>
        <v>39840395</v>
      </c>
      <c r="AB15" s="43">
        <v>5886323</v>
      </c>
      <c r="AC15" s="43">
        <v>9676970</v>
      </c>
      <c r="AD15" s="43">
        <v>3350769</v>
      </c>
      <c r="AE15" s="43">
        <v>356887</v>
      </c>
      <c r="AF15" s="10">
        <f t="shared" si="5"/>
        <v>19270949</v>
      </c>
      <c r="AG15" s="32">
        <f t="shared" si="8"/>
        <v>15938152</v>
      </c>
      <c r="AH15" s="32">
        <f t="shared" si="6"/>
        <v>4103035</v>
      </c>
      <c r="AI15" s="32">
        <f t="shared" si="6"/>
        <v>385605</v>
      </c>
      <c r="AJ15" s="32">
        <f t="shared" si="6"/>
        <v>142654</v>
      </c>
      <c r="AK15" s="32">
        <f t="shared" si="7"/>
        <v>20569446</v>
      </c>
      <c r="AL15" s="29"/>
      <c r="AM15" s="29"/>
      <c r="AN15" s="29"/>
      <c r="AO15" s="29"/>
      <c r="AP15" s="29"/>
    </row>
    <row r="16" spans="1:42" ht="18.600000000000001" customHeight="1">
      <c r="A16" s="33"/>
      <c r="B16" s="31">
        <v>44713</v>
      </c>
      <c r="C16" s="1">
        <v>51126</v>
      </c>
      <c r="D16" s="1">
        <v>1347</v>
      </c>
      <c r="E16" s="1">
        <v>23</v>
      </c>
      <c r="F16" s="1">
        <v>117</v>
      </c>
      <c r="G16" s="10">
        <f t="shared" si="0"/>
        <v>52613</v>
      </c>
      <c r="H16" s="43">
        <v>286942</v>
      </c>
      <c r="I16" s="43">
        <v>63423</v>
      </c>
      <c r="J16" s="43">
        <v>13334</v>
      </c>
      <c r="K16" s="43">
        <v>2979</v>
      </c>
      <c r="L16" s="10">
        <f t="shared" si="1"/>
        <v>366678</v>
      </c>
      <c r="M16" s="43">
        <v>50152</v>
      </c>
      <c r="N16" s="43">
        <v>1282</v>
      </c>
      <c r="O16" s="43">
        <v>21</v>
      </c>
      <c r="P16" s="43">
        <v>115</v>
      </c>
      <c r="Q16" s="10">
        <f t="shared" si="2"/>
        <v>51570</v>
      </c>
      <c r="R16" s="43">
        <v>21284570.84</v>
      </c>
      <c r="S16" s="43">
        <v>2396866.5079999999</v>
      </c>
      <c r="T16" s="43">
        <v>266331</v>
      </c>
      <c r="U16" s="43">
        <v>155223</v>
      </c>
      <c r="V16" s="10">
        <f t="shared" si="3"/>
        <v>24102991.348000001</v>
      </c>
      <c r="W16" s="43">
        <v>28623156</v>
      </c>
      <c r="X16" s="43">
        <v>14455240</v>
      </c>
      <c r="Y16" s="43">
        <v>4605686</v>
      </c>
      <c r="Z16" s="43">
        <v>554168</v>
      </c>
      <c r="AA16" s="10">
        <f t="shared" si="4"/>
        <v>48238250</v>
      </c>
      <c r="AB16" s="43">
        <v>9057368</v>
      </c>
      <c r="AC16" s="43">
        <v>10186868</v>
      </c>
      <c r="AD16" s="43">
        <v>4386875</v>
      </c>
      <c r="AE16" s="43">
        <v>377267</v>
      </c>
      <c r="AF16" s="10">
        <f t="shared" si="5"/>
        <v>24008378</v>
      </c>
      <c r="AG16" s="32">
        <f t="shared" si="8"/>
        <v>19565788</v>
      </c>
      <c r="AH16" s="32">
        <f t="shared" si="6"/>
        <v>4268372</v>
      </c>
      <c r="AI16" s="32">
        <f t="shared" si="6"/>
        <v>218811</v>
      </c>
      <c r="AJ16" s="32">
        <f t="shared" si="6"/>
        <v>176901</v>
      </c>
      <c r="AK16" s="32">
        <f t="shared" si="7"/>
        <v>24229872</v>
      </c>
      <c r="AL16" s="29"/>
      <c r="AM16" s="29"/>
      <c r="AN16" s="29"/>
      <c r="AO16" s="29"/>
      <c r="AP16" s="29"/>
    </row>
    <row r="17" spans="1:42" ht="18.600000000000001" customHeight="1">
      <c r="A17" s="33"/>
      <c r="B17" s="31">
        <v>44743</v>
      </c>
      <c r="C17" s="1">
        <v>53855</v>
      </c>
      <c r="D17" s="1">
        <v>1385</v>
      </c>
      <c r="E17" s="1">
        <v>23</v>
      </c>
      <c r="F17" s="1">
        <v>117</v>
      </c>
      <c r="G17" s="10">
        <f t="shared" si="0"/>
        <v>55380</v>
      </c>
      <c r="H17" s="43">
        <v>302531</v>
      </c>
      <c r="I17" s="43">
        <v>64307</v>
      </c>
      <c r="J17" s="43">
        <v>13334</v>
      </c>
      <c r="K17" s="43">
        <v>2979</v>
      </c>
      <c r="L17" s="10">
        <f t="shared" si="1"/>
        <v>383151</v>
      </c>
      <c r="M17" s="43">
        <v>52941</v>
      </c>
      <c r="N17" s="43">
        <v>1313</v>
      </c>
      <c r="O17" s="43">
        <v>21</v>
      </c>
      <c r="P17" s="43">
        <v>111</v>
      </c>
      <c r="Q17" s="10">
        <f t="shared" si="2"/>
        <v>54386</v>
      </c>
      <c r="R17" s="43">
        <v>21339889.5</v>
      </c>
      <c r="S17" s="43">
        <v>2589045.2400000002</v>
      </c>
      <c r="T17" s="43">
        <v>188571</v>
      </c>
      <c r="U17" s="43">
        <v>135809</v>
      </c>
      <c r="V17" s="10">
        <f>SUM(R17:U17)</f>
        <v>24253314.740000002</v>
      </c>
      <c r="W17" s="43">
        <v>31637136</v>
      </c>
      <c r="X17" s="43">
        <v>14478124</v>
      </c>
      <c r="Y17" s="43">
        <v>5230266</v>
      </c>
      <c r="Z17" s="43">
        <v>514529</v>
      </c>
      <c r="AA17" s="10">
        <f>SUM(W17:Z17)</f>
        <v>51860055</v>
      </c>
      <c r="AB17" s="43">
        <v>10751690</v>
      </c>
      <c r="AC17" s="43">
        <v>10523142</v>
      </c>
      <c r="AD17" s="43">
        <v>5056435</v>
      </c>
      <c r="AE17" s="43">
        <v>383511</v>
      </c>
      <c r="AF17" s="10">
        <f>SUM(AB17:AE17)</f>
        <v>26714778</v>
      </c>
      <c r="AG17" s="32">
        <f t="shared" si="8"/>
        <v>20885446</v>
      </c>
      <c r="AH17" s="32">
        <f t="shared" si="6"/>
        <v>3954982</v>
      </c>
      <c r="AI17" s="32">
        <f t="shared" si="6"/>
        <v>173831</v>
      </c>
      <c r="AJ17" s="32">
        <f t="shared" si="6"/>
        <v>131018</v>
      </c>
      <c r="AK17" s="32">
        <f t="shared" si="7"/>
        <v>25145277</v>
      </c>
      <c r="AL17" s="29"/>
      <c r="AM17" s="29"/>
      <c r="AN17" s="29"/>
      <c r="AO17" s="29"/>
      <c r="AP17" s="29"/>
    </row>
    <row r="18" spans="1:42" ht="18.600000000000001" customHeight="1">
      <c r="A18" s="33"/>
      <c r="B18" s="31">
        <f t="shared" ref="B18:B28" si="9">+DATE(YEAR(B17),MONTH(B17)+1,1)</f>
        <v>44774</v>
      </c>
      <c r="C18" s="1">
        <v>56552</v>
      </c>
      <c r="D18" s="1">
        <v>1420</v>
      </c>
      <c r="E18" s="1">
        <v>23</v>
      </c>
      <c r="F18" s="1">
        <v>118</v>
      </c>
      <c r="G18" s="10">
        <f t="shared" si="0"/>
        <v>58113</v>
      </c>
      <c r="H18" s="43">
        <v>318289</v>
      </c>
      <c r="I18" s="43">
        <v>65107</v>
      </c>
      <c r="J18" s="43">
        <v>13334</v>
      </c>
      <c r="K18" s="43">
        <v>2989</v>
      </c>
      <c r="L18" s="10">
        <f t="shared" si="1"/>
        <v>399719</v>
      </c>
      <c r="M18" s="43">
        <v>55440</v>
      </c>
      <c r="N18" s="43">
        <v>1348</v>
      </c>
      <c r="O18" s="43">
        <v>22</v>
      </c>
      <c r="P18" s="43">
        <v>111</v>
      </c>
      <c r="Q18" s="10">
        <f t="shared" si="2"/>
        <v>56921</v>
      </c>
      <c r="R18" s="43">
        <v>22378500.920000002</v>
      </c>
      <c r="S18" s="43">
        <v>2193811.2200000002</v>
      </c>
      <c r="T18" s="43">
        <v>352869</v>
      </c>
      <c r="U18" s="43">
        <v>141372</v>
      </c>
      <c r="V18" s="10">
        <f t="shared" ref="V18:V34" si="10">SUM(R18:U18)</f>
        <v>25066553.140000001</v>
      </c>
      <c r="W18" s="43">
        <v>32342501</v>
      </c>
      <c r="X18" s="43">
        <v>14182005</v>
      </c>
      <c r="Y18" s="43">
        <v>6296145</v>
      </c>
      <c r="Z18" s="43">
        <v>523637</v>
      </c>
      <c r="AA18" s="10">
        <f t="shared" ref="AA18:AA34" si="11">SUM(W18:Z18)</f>
        <v>53344288</v>
      </c>
      <c r="AB18" s="43">
        <v>11024432</v>
      </c>
      <c r="AC18" s="43">
        <v>10624886</v>
      </c>
      <c r="AD18" s="43">
        <v>6012516</v>
      </c>
      <c r="AE18" s="43">
        <v>370504</v>
      </c>
      <c r="AF18" s="10">
        <f t="shared" ref="AF18:AF34" si="12">SUM(AB18:AE18)</f>
        <v>28032338</v>
      </c>
      <c r="AG18" s="32">
        <f t="shared" si="8"/>
        <v>21318069</v>
      </c>
      <c r="AH18" s="32">
        <f t="shared" si="6"/>
        <v>3557119</v>
      </c>
      <c r="AI18" s="32">
        <f t="shared" si="6"/>
        <v>283629</v>
      </c>
      <c r="AJ18" s="32">
        <f t="shared" si="6"/>
        <v>153133</v>
      </c>
      <c r="AK18" s="32">
        <f t="shared" si="7"/>
        <v>25311950</v>
      </c>
      <c r="AL18" s="29"/>
      <c r="AM18" s="29"/>
      <c r="AN18" s="29"/>
      <c r="AO18" s="29"/>
      <c r="AP18" s="29"/>
    </row>
    <row r="19" spans="1:42" ht="18.600000000000001" customHeight="1">
      <c r="A19" s="33"/>
      <c r="B19" s="31">
        <f t="shared" si="9"/>
        <v>44805</v>
      </c>
      <c r="C19" s="1">
        <v>60190</v>
      </c>
      <c r="D19" s="1">
        <v>1483</v>
      </c>
      <c r="E19" s="1">
        <v>23</v>
      </c>
      <c r="F19" s="1">
        <v>119</v>
      </c>
      <c r="G19" s="10">
        <f t="shared" si="0"/>
        <v>61815</v>
      </c>
      <c r="H19" s="43">
        <v>339845</v>
      </c>
      <c r="I19" s="43">
        <v>65791</v>
      </c>
      <c r="J19" s="43">
        <v>13334</v>
      </c>
      <c r="K19" s="43">
        <v>3031</v>
      </c>
      <c r="L19" s="10">
        <f t="shared" si="1"/>
        <v>422001</v>
      </c>
      <c r="M19" s="43">
        <v>57333</v>
      </c>
      <c r="N19" s="43">
        <v>1386</v>
      </c>
      <c r="O19" s="43">
        <v>21</v>
      </c>
      <c r="P19" s="43">
        <v>113</v>
      </c>
      <c r="Q19" s="10">
        <f t="shared" si="2"/>
        <v>58853</v>
      </c>
      <c r="R19" s="43">
        <v>21863805.030000001</v>
      </c>
      <c r="S19" s="43">
        <v>2164814.59</v>
      </c>
      <c r="T19" s="43">
        <v>259681.2</v>
      </c>
      <c r="U19" s="43">
        <v>135793</v>
      </c>
      <c r="V19" s="10">
        <f t="shared" si="10"/>
        <v>24424093.82</v>
      </c>
      <c r="W19" s="43">
        <v>33231501</v>
      </c>
      <c r="X19" s="43">
        <v>14767531</v>
      </c>
      <c r="Y19" s="43">
        <v>5590158</v>
      </c>
      <c r="Z19" s="43">
        <v>525293</v>
      </c>
      <c r="AA19" s="10">
        <f t="shared" si="11"/>
        <v>54114483</v>
      </c>
      <c r="AB19" s="43">
        <v>12762464</v>
      </c>
      <c r="AC19" s="43">
        <v>11360054</v>
      </c>
      <c r="AD19" s="43">
        <v>5367877</v>
      </c>
      <c r="AE19" s="43">
        <v>368141</v>
      </c>
      <c r="AF19" s="10">
        <f t="shared" si="12"/>
        <v>29858536</v>
      </c>
      <c r="AG19" s="32">
        <f t="shared" si="8"/>
        <v>20469037</v>
      </c>
      <c r="AH19" s="32">
        <f t="shared" si="6"/>
        <v>3407477</v>
      </c>
      <c r="AI19" s="32">
        <f t="shared" si="6"/>
        <v>222281</v>
      </c>
      <c r="AJ19" s="32">
        <f t="shared" si="6"/>
        <v>157152</v>
      </c>
      <c r="AK19" s="32">
        <f t="shared" si="7"/>
        <v>24255947</v>
      </c>
      <c r="AL19" s="29"/>
      <c r="AM19" s="29"/>
      <c r="AN19" s="29"/>
      <c r="AO19" s="29"/>
      <c r="AP19" s="29"/>
    </row>
    <row r="20" spans="1:42" ht="18.600000000000001" customHeight="1">
      <c r="A20" s="33"/>
      <c r="B20" s="31">
        <f t="shared" si="9"/>
        <v>44835</v>
      </c>
      <c r="C20" s="1">
        <v>63072</v>
      </c>
      <c r="D20" s="1">
        <v>1554</v>
      </c>
      <c r="E20" s="1">
        <v>23</v>
      </c>
      <c r="F20" s="1">
        <v>119</v>
      </c>
      <c r="G20" s="10">
        <f t="shared" si="0"/>
        <v>64768</v>
      </c>
      <c r="H20" s="43">
        <v>357057</v>
      </c>
      <c r="I20" s="43">
        <v>67145</v>
      </c>
      <c r="J20" s="43">
        <v>13334</v>
      </c>
      <c r="K20" s="43">
        <v>3031</v>
      </c>
      <c r="L20" s="10">
        <f t="shared" si="1"/>
        <v>440567</v>
      </c>
      <c r="M20" s="43">
        <v>60938</v>
      </c>
      <c r="N20" s="43">
        <v>1464</v>
      </c>
      <c r="O20" s="43">
        <v>22</v>
      </c>
      <c r="P20" s="43">
        <v>110</v>
      </c>
      <c r="Q20" s="10">
        <f t="shared" si="2"/>
        <v>62534</v>
      </c>
      <c r="R20" s="43">
        <v>19731121.82</v>
      </c>
      <c r="S20" s="43">
        <v>1614019.26</v>
      </c>
      <c r="T20" s="43">
        <v>264242.40000000002</v>
      </c>
      <c r="U20" s="43">
        <v>114625</v>
      </c>
      <c r="V20" s="10">
        <f t="shared" si="10"/>
        <v>21724008.48</v>
      </c>
      <c r="W20" s="43">
        <v>29808425</v>
      </c>
      <c r="X20" s="43">
        <v>12161133</v>
      </c>
      <c r="Y20" s="43">
        <v>5120657</v>
      </c>
      <c r="Z20" s="43">
        <v>344695</v>
      </c>
      <c r="AA20" s="10">
        <f t="shared" si="11"/>
        <v>47434910</v>
      </c>
      <c r="AB20" s="43">
        <v>11062973</v>
      </c>
      <c r="AC20" s="43">
        <v>9229832</v>
      </c>
      <c r="AD20" s="43">
        <v>4857295</v>
      </c>
      <c r="AE20" s="43">
        <v>234837</v>
      </c>
      <c r="AF20" s="10">
        <f t="shared" si="12"/>
        <v>25384937</v>
      </c>
      <c r="AG20" s="32">
        <f t="shared" si="8"/>
        <v>18745452</v>
      </c>
      <c r="AH20" s="32">
        <f t="shared" si="6"/>
        <v>2931301</v>
      </c>
      <c r="AI20" s="32">
        <f t="shared" si="6"/>
        <v>263362</v>
      </c>
      <c r="AJ20" s="32">
        <f t="shared" si="6"/>
        <v>109858</v>
      </c>
      <c r="AK20" s="32">
        <f t="shared" si="7"/>
        <v>22049973</v>
      </c>
      <c r="AL20" s="29"/>
      <c r="AM20" s="29"/>
      <c r="AN20" s="29"/>
      <c r="AO20" s="29"/>
      <c r="AP20" s="29"/>
    </row>
    <row r="21" spans="1:42" ht="18.600000000000001" customHeight="1">
      <c r="A21" s="33"/>
      <c r="B21" s="31">
        <f t="shared" si="9"/>
        <v>44866</v>
      </c>
      <c r="C21" s="1">
        <v>65978</v>
      </c>
      <c r="D21" s="1">
        <v>1652</v>
      </c>
      <c r="E21" s="1">
        <v>23</v>
      </c>
      <c r="F21" s="1">
        <v>121</v>
      </c>
      <c r="G21" s="10">
        <f t="shared" si="0"/>
        <v>67774</v>
      </c>
      <c r="H21" s="43">
        <v>374442</v>
      </c>
      <c r="I21" s="43">
        <v>68082</v>
      </c>
      <c r="J21" s="43">
        <v>13334</v>
      </c>
      <c r="K21" s="43">
        <v>3042</v>
      </c>
      <c r="L21" s="10">
        <f t="shared" si="1"/>
        <v>458900</v>
      </c>
      <c r="M21" s="43">
        <v>64599</v>
      </c>
      <c r="N21" s="43">
        <v>1581</v>
      </c>
      <c r="O21" s="43">
        <v>21</v>
      </c>
      <c r="P21" s="43">
        <v>115</v>
      </c>
      <c r="Q21" s="10">
        <f t="shared" si="2"/>
        <v>66316</v>
      </c>
      <c r="R21" s="43">
        <v>22779460.77</v>
      </c>
      <c r="S21" s="43">
        <v>1731990.57</v>
      </c>
      <c r="T21" s="43">
        <v>231944.2</v>
      </c>
      <c r="U21" s="43">
        <v>146496</v>
      </c>
      <c r="V21" s="10">
        <f t="shared" si="10"/>
        <v>24889891.539999999</v>
      </c>
      <c r="W21" s="43">
        <v>34411237</v>
      </c>
      <c r="X21" s="43">
        <v>15058757</v>
      </c>
      <c r="Y21" s="43">
        <v>7266519</v>
      </c>
      <c r="Z21" s="43">
        <v>424425</v>
      </c>
      <c r="AA21" s="10">
        <f t="shared" si="11"/>
        <v>57160938</v>
      </c>
      <c r="AB21" s="43">
        <v>12831104</v>
      </c>
      <c r="AC21" s="43">
        <v>12152149</v>
      </c>
      <c r="AD21" s="43">
        <v>7005975</v>
      </c>
      <c r="AE21" s="43">
        <v>305318</v>
      </c>
      <c r="AF21" s="10">
        <f t="shared" si="12"/>
        <v>32294546</v>
      </c>
      <c r="AG21" s="32">
        <f t="shared" si="8"/>
        <v>21580133</v>
      </c>
      <c r="AH21" s="32">
        <f t="shared" ref="AH21:AH37" si="13">X21-AC21</f>
        <v>2906608</v>
      </c>
      <c r="AI21" s="32">
        <f t="shared" ref="AI21:AI37" si="14">Y21-AD21</f>
        <v>260544</v>
      </c>
      <c r="AJ21" s="32">
        <f t="shared" ref="AJ21:AJ37" si="15">Z21-AE21</f>
        <v>119107</v>
      </c>
      <c r="AK21" s="32">
        <f t="shared" si="7"/>
        <v>24866392</v>
      </c>
      <c r="AL21" s="29"/>
      <c r="AM21" s="29"/>
      <c r="AN21" s="29"/>
      <c r="AO21" s="29"/>
      <c r="AP21" s="29"/>
    </row>
    <row r="22" spans="1:42" ht="18.600000000000001" customHeight="1">
      <c r="A22" s="33"/>
      <c r="B22" s="31">
        <f t="shared" si="9"/>
        <v>44896</v>
      </c>
      <c r="C22" s="1">
        <v>69267</v>
      </c>
      <c r="D22" s="1">
        <v>1740</v>
      </c>
      <c r="E22" s="1">
        <v>23</v>
      </c>
      <c r="F22" s="1">
        <v>123</v>
      </c>
      <c r="G22" s="10">
        <f t="shared" si="0"/>
        <v>71153</v>
      </c>
      <c r="H22" s="43">
        <v>394234</v>
      </c>
      <c r="I22" s="43">
        <v>69205</v>
      </c>
      <c r="J22" s="43">
        <v>13334</v>
      </c>
      <c r="K22" s="43">
        <v>3057</v>
      </c>
      <c r="L22" s="10">
        <f t="shared" si="1"/>
        <v>479830</v>
      </c>
      <c r="M22" s="43">
        <v>68118</v>
      </c>
      <c r="N22" s="43">
        <v>1674</v>
      </c>
      <c r="O22" s="43">
        <v>22</v>
      </c>
      <c r="P22" s="43">
        <v>119</v>
      </c>
      <c r="Q22" s="10">
        <f t="shared" si="2"/>
        <v>69933</v>
      </c>
      <c r="R22" s="43">
        <v>25331668.539999999</v>
      </c>
      <c r="S22" s="43">
        <v>2183750.19</v>
      </c>
      <c r="T22" s="43">
        <v>308490.2</v>
      </c>
      <c r="U22" s="43">
        <v>155822</v>
      </c>
      <c r="V22" s="10">
        <f t="shared" si="10"/>
        <v>27979730.93</v>
      </c>
      <c r="W22" s="43">
        <v>32527886</v>
      </c>
      <c r="X22" s="43">
        <v>16119720</v>
      </c>
      <c r="Y22" s="43">
        <v>6233591</v>
      </c>
      <c r="Z22" s="43">
        <v>393908</v>
      </c>
      <c r="AA22" s="10">
        <f t="shared" si="11"/>
        <v>55275105</v>
      </c>
      <c r="AB22" s="43">
        <v>10446593</v>
      </c>
      <c r="AC22" s="43">
        <v>12886060</v>
      </c>
      <c r="AD22" s="43">
        <v>5897941</v>
      </c>
      <c r="AE22" s="43">
        <v>289361</v>
      </c>
      <c r="AF22" s="10">
        <f t="shared" si="12"/>
        <v>29519955</v>
      </c>
      <c r="AG22" s="32">
        <f t="shared" si="8"/>
        <v>22081293</v>
      </c>
      <c r="AH22" s="32">
        <f t="shared" si="13"/>
        <v>3233660</v>
      </c>
      <c r="AI22" s="32">
        <f t="shared" si="14"/>
        <v>335650</v>
      </c>
      <c r="AJ22" s="32">
        <f t="shared" si="15"/>
        <v>104547</v>
      </c>
      <c r="AK22" s="32">
        <f t="shared" si="7"/>
        <v>25755150</v>
      </c>
      <c r="AL22" s="29"/>
      <c r="AM22" s="29"/>
      <c r="AN22" s="29"/>
      <c r="AO22" s="29"/>
      <c r="AP22" s="29"/>
    </row>
    <row r="23" spans="1:42" ht="18.600000000000001" customHeight="1">
      <c r="A23" s="33"/>
      <c r="B23" s="31">
        <f t="shared" si="9"/>
        <v>44927</v>
      </c>
      <c r="C23" s="1">
        <v>72231</v>
      </c>
      <c r="D23" s="1">
        <v>1815</v>
      </c>
      <c r="E23" s="1">
        <v>23</v>
      </c>
      <c r="F23" s="1">
        <v>123</v>
      </c>
      <c r="G23" s="10">
        <f t="shared" si="0"/>
        <v>74192</v>
      </c>
      <c r="H23" s="43">
        <v>411945</v>
      </c>
      <c r="I23" s="43">
        <v>70371</v>
      </c>
      <c r="J23" s="43">
        <v>13334</v>
      </c>
      <c r="K23" s="43">
        <v>3057</v>
      </c>
      <c r="L23" s="10">
        <f t="shared" si="1"/>
        <v>498707</v>
      </c>
      <c r="M23" s="43">
        <v>70945</v>
      </c>
      <c r="N23" s="43">
        <v>1747</v>
      </c>
      <c r="O23" s="43">
        <v>21</v>
      </c>
      <c r="P23" s="43">
        <v>120</v>
      </c>
      <c r="Q23" s="10">
        <f t="shared" si="2"/>
        <v>72833</v>
      </c>
      <c r="R23" s="43">
        <v>26924577.989999998</v>
      </c>
      <c r="S23" s="43">
        <v>2055358.75</v>
      </c>
      <c r="T23" s="43">
        <v>186770.2</v>
      </c>
      <c r="U23" s="43">
        <v>127308</v>
      </c>
      <c r="V23" s="10">
        <f t="shared" si="10"/>
        <v>29294014.939999998</v>
      </c>
      <c r="W23" s="43">
        <v>31181561</v>
      </c>
      <c r="X23" s="43">
        <v>14334600</v>
      </c>
      <c r="Y23" s="43">
        <v>5901476</v>
      </c>
      <c r="Z23" s="43">
        <v>465399</v>
      </c>
      <c r="AA23" s="10">
        <f t="shared" si="11"/>
        <v>51883036</v>
      </c>
      <c r="AB23" s="43">
        <v>9091527</v>
      </c>
      <c r="AC23" s="43">
        <v>11143910</v>
      </c>
      <c r="AD23" s="43">
        <v>5712606</v>
      </c>
      <c r="AE23" s="43">
        <v>320601</v>
      </c>
      <c r="AF23" s="10">
        <f t="shared" si="12"/>
        <v>26268644</v>
      </c>
      <c r="AG23" s="32">
        <f t="shared" si="8"/>
        <v>22090034</v>
      </c>
      <c r="AH23" s="32">
        <f t="shared" si="13"/>
        <v>3190690</v>
      </c>
      <c r="AI23" s="32">
        <f t="shared" si="14"/>
        <v>188870</v>
      </c>
      <c r="AJ23" s="32">
        <f t="shared" si="15"/>
        <v>144798</v>
      </c>
      <c r="AK23" s="32">
        <f t="shared" si="7"/>
        <v>25614392</v>
      </c>
      <c r="AL23" s="29"/>
      <c r="AM23" s="29"/>
      <c r="AN23" s="29"/>
      <c r="AO23" s="29"/>
      <c r="AP23" s="29"/>
    </row>
    <row r="24" spans="1:42" ht="18.600000000000001" customHeight="1">
      <c r="A24" s="33"/>
      <c r="B24" s="31">
        <f t="shared" si="9"/>
        <v>44958</v>
      </c>
      <c r="C24" s="1">
        <v>75266</v>
      </c>
      <c r="D24" s="1">
        <v>1897</v>
      </c>
      <c r="E24" s="1">
        <v>24</v>
      </c>
      <c r="F24" s="1">
        <v>124</v>
      </c>
      <c r="G24" s="10">
        <f t="shared" si="0"/>
        <v>77311</v>
      </c>
      <c r="H24" s="43">
        <v>430336</v>
      </c>
      <c r="I24" s="43">
        <v>71665</v>
      </c>
      <c r="J24" s="43">
        <v>13358</v>
      </c>
      <c r="K24" s="43">
        <v>3065</v>
      </c>
      <c r="L24" s="10">
        <f t="shared" si="1"/>
        <v>518424</v>
      </c>
      <c r="M24" s="43">
        <v>73720</v>
      </c>
      <c r="N24" s="43">
        <v>1824</v>
      </c>
      <c r="O24" s="43">
        <v>24</v>
      </c>
      <c r="P24" s="43">
        <v>121</v>
      </c>
      <c r="Q24" s="10">
        <f t="shared" si="2"/>
        <v>75689</v>
      </c>
      <c r="R24" s="43">
        <v>32015192.539999999</v>
      </c>
      <c r="S24" s="43">
        <v>2471621.2799999998</v>
      </c>
      <c r="T24" s="43">
        <v>173696.8</v>
      </c>
      <c r="U24" s="43">
        <v>130303</v>
      </c>
      <c r="V24" s="10">
        <f t="shared" si="10"/>
        <v>34790813.619999997</v>
      </c>
      <c r="W24" s="43">
        <v>31313302</v>
      </c>
      <c r="X24" s="43">
        <v>15876307</v>
      </c>
      <c r="Y24" s="43">
        <v>6109389</v>
      </c>
      <c r="Z24" s="43">
        <v>535634</v>
      </c>
      <c r="AA24" s="10">
        <f t="shared" si="11"/>
        <v>53834632</v>
      </c>
      <c r="AB24" s="43">
        <v>7755510</v>
      </c>
      <c r="AC24" s="43">
        <v>12272432</v>
      </c>
      <c r="AD24" s="43">
        <v>5669580</v>
      </c>
      <c r="AE24" s="43">
        <v>385910</v>
      </c>
      <c r="AF24" s="10">
        <f t="shared" si="12"/>
        <v>26083432</v>
      </c>
      <c r="AG24" s="32">
        <f t="shared" si="8"/>
        <v>23557792</v>
      </c>
      <c r="AH24" s="32">
        <f t="shared" si="13"/>
        <v>3603875</v>
      </c>
      <c r="AI24" s="32">
        <f t="shared" si="14"/>
        <v>439809</v>
      </c>
      <c r="AJ24" s="32">
        <f t="shared" si="15"/>
        <v>149724</v>
      </c>
      <c r="AK24" s="32">
        <f t="shared" si="7"/>
        <v>27751200</v>
      </c>
      <c r="AL24" s="29"/>
      <c r="AM24" s="29"/>
      <c r="AN24" s="29"/>
      <c r="AO24" s="29"/>
      <c r="AP24" s="29"/>
    </row>
    <row r="25" spans="1:42" ht="18.600000000000001" customHeight="1">
      <c r="A25" s="33"/>
      <c r="B25" s="31">
        <f t="shared" si="9"/>
        <v>44986</v>
      </c>
      <c r="C25" s="1">
        <v>77958</v>
      </c>
      <c r="D25" s="1">
        <v>1982</v>
      </c>
      <c r="E25" s="1">
        <v>24</v>
      </c>
      <c r="F25" s="1">
        <v>123</v>
      </c>
      <c r="G25" s="10">
        <f t="shared" si="0"/>
        <v>80087</v>
      </c>
      <c r="H25" s="43">
        <v>447184</v>
      </c>
      <c r="I25" s="43">
        <v>73152</v>
      </c>
      <c r="J25" s="43">
        <v>13358</v>
      </c>
      <c r="K25" s="43">
        <v>3044</v>
      </c>
      <c r="L25" s="10">
        <f t="shared" si="1"/>
        <v>536738</v>
      </c>
      <c r="M25" s="43">
        <v>76060</v>
      </c>
      <c r="N25" s="43">
        <v>1894</v>
      </c>
      <c r="O25" s="43">
        <v>24</v>
      </c>
      <c r="P25" s="43">
        <v>119</v>
      </c>
      <c r="Q25" s="10">
        <f t="shared" si="2"/>
        <v>78097</v>
      </c>
      <c r="R25" s="43">
        <v>36166910.689999998</v>
      </c>
      <c r="S25" s="43">
        <v>2618319.29</v>
      </c>
      <c r="T25" s="43">
        <v>203837</v>
      </c>
      <c r="U25" s="43">
        <v>127520</v>
      </c>
      <c r="V25" s="10">
        <f t="shared" si="10"/>
        <v>39116586.979999997</v>
      </c>
      <c r="W25" s="43">
        <v>28197007</v>
      </c>
      <c r="X25" s="43">
        <v>14067818</v>
      </c>
      <c r="Y25" s="43">
        <v>6175135</v>
      </c>
      <c r="Z25" s="43">
        <v>485047</v>
      </c>
      <c r="AA25" s="10">
        <f t="shared" si="11"/>
        <v>48925007</v>
      </c>
      <c r="AB25" s="43">
        <v>5229845</v>
      </c>
      <c r="AC25" s="43">
        <v>10872901</v>
      </c>
      <c r="AD25" s="43">
        <v>5975258</v>
      </c>
      <c r="AE25" s="43">
        <v>348428</v>
      </c>
      <c r="AF25" s="10">
        <f t="shared" si="12"/>
        <v>22426432</v>
      </c>
      <c r="AG25" s="32">
        <f t="shared" si="8"/>
        <v>22967162</v>
      </c>
      <c r="AH25" s="32">
        <f t="shared" si="13"/>
        <v>3194917</v>
      </c>
      <c r="AI25" s="32">
        <f t="shared" si="14"/>
        <v>199877</v>
      </c>
      <c r="AJ25" s="32">
        <f t="shared" si="15"/>
        <v>136619</v>
      </c>
      <c r="AK25" s="32">
        <f t="shared" si="7"/>
        <v>26498575</v>
      </c>
      <c r="AL25" s="29"/>
      <c r="AM25" s="29"/>
      <c r="AN25" s="29"/>
      <c r="AO25" s="29"/>
      <c r="AP25" s="29"/>
    </row>
    <row r="26" spans="1:42" ht="18.600000000000001" customHeight="1">
      <c r="A26" s="33"/>
      <c r="B26" s="31">
        <f t="shared" si="9"/>
        <v>45017</v>
      </c>
      <c r="C26" s="1">
        <v>81017</v>
      </c>
      <c r="D26" s="1">
        <v>2064</v>
      </c>
      <c r="E26" s="1">
        <v>25</v>
      </c>
      <c r="F26" s="1">
        <v>122</v>
      </c>
      <c r="G26" s="10">
        <f t="shared" si="0"/>
        <v>83228</v>
      </c>
      <c r="H26" s="43">
        <v>467188</v>
      </c>
      <c r="I26" s="43">
        <v>74731</v>
      </c>
      <c r="J26" s="43">
        <v>15008</v>
      </c>
      <c r="K26" s="43">
        <v>3037</v>
      </c>
      <c r="L26" s="10">
        <f t="shared" si="1"/>
        <v>559964</v>
      </c>
      <c r="M26" s="43">
        <v>78163</v>
      </c>
      <c r="N26" s="43">
        <v>1964</v>
      </c>
      <c r="O26" s="43">
        <v>25</v>
      </c>
      <c r="P26" s="43">
        <v>117</v>
      </c>
      <c r="Q26" s="10">
        <f t="shared" si="2"/>
        <v>80269</v>
      </c>
      <c r="R26" s="43">
        <v>41923838.060000002</v>
      </c>
      <c r="S26" s="43">
        <v>3324449.7719999999</v>
      </c>
      <c r="T26" s="43">
        <v>270478.2</v>
      </c>
      <c r="U26" s="43">
        <v>150514</v>
      </c>
      <c r="V26" s="10">
        <f t="shared" si="10"/>
        <v>45669280.032000005</v>
      </c>
      <c r="W26" s="43">
        <v>32348630</v>
      </c>
      <c r="X26" s="43">
        <v>15016435</v>
      </c>
      <c r="Y26" s="43">
        <v>6510685</v>
      </c>
      <c r="Z26" s="43">
        <v>533470</v>
      </c>
      <c r="AA26" s="10">
        <f t="shared" si="11"/>
        <v>54409220</v>
      </c>
      <c r="AB26" s="43">
        <v>5532052</v>
      </c>
      <c r="AC26" s="43">
        <v>11190446</v>
      </c>
      <c r="AD26" s="43">
        <v>5980627</v>
      </c>
      <c r="AE26" s="43">
        <v>376775</v>
      </c>
      <c r="AF26" s="10">
        <f t="shared" si="12"/>
        <v>23079900</v>
      </c>
      <c r="AG26" s="32">
        <f t="shared" si="8"/>
        <v>26816578</v>
      </c>
      <c r="AH26" s="32">
        <f t="shared" si="13"/>
        <v>3825989</v>
      </c>
      <c r="AI26" s="32">
        <f t="shared" si="14"/>
        <v>530058</v>
      </c>
      <c r="AJ26" s="32">
        <f t="shared" si="15"/>
        <v>156695</v>
      </c>
      <c r="AK26" s="32">
        <f t="shared" si="7"/>
        <v>31329320</v>
      </c>
      <c r="AL26" s="29"/>
      <c r="AM26" s="29"/>
      <c r="AN26" s="29"/>
      <c r="AO26" s="29"/>
      <c r="AP26" s="29"/>
    </row>
    <row r="27" spans="1:42" ht="18.600000000000001" customHeight="1">
      <c r="A27" s="33"/>
      <c r="B27" s="31">
        <f t="shared" si="9"/>
        <v>45047</v>
      </c>
      <c r="C27" s="1">
        <v>84113</v>
      </c>
      <c r="D27" s="1">
        <v>2131</v>
      </c>
      <c r="E27" s="1">
        <v>25</v>
      </c>
      <c r="F27" s="1">
        <v>124</v>
      </c>
      <c r="G27" s="10">
        <f t="shared" si="0"/>
        <v>86393</v>
      </c>
      <c r="H27" s="43">
        <v>487964</v>
      </c>
      <c r="I27" s="43">
        <v>75956</v>
      </c>
      <c r="J27" s="43">
        <v>15008</v>
      </c>
      <c r="K27" s="43">
        <v>3085</v>
      </c>
      <c r="L27" s="10">
        <f t="shared" si="1"/>
        <v>582013</v>
      </c>
      <c r="M27" s="43">
        <v>81588</v>
      </c>
      <c r="N27" s="43">
        <v>2032</v>
      </c>
      <c r="O27" s="43">
        <v>25</v>
      </c>
      <c r="P27" s="43">
        <v>119</v>
      </c>
      <c r="Q27" s="10">
        <f t="shared" si="2"/>
        <v>83764</v>
      </c>
      <c r="R27" s="43">
        <v>43558963.460000001</v>
      </c>
      <c r="S27" s="43">
        <v>3042879.6809999999</v>
      </c>
      <c r="T27" s="43">
        <v>238572.6</v>
      </c>
      <c r="U27" s="43">
        <v>167970</v>
      </c>
      <c r="V27" s="10">
        <f t="shared" si="10"/>
        <v>47008385.741000004</v>
      </c>
      <c r="W27" s="43">
        <v>40202007</v>
      </c>
      <c r="X27" s="43">
        <v>15874996</v>
      </c>
      <c r="Y27" s="43">
        <v>7449435</v>
      </c>
      <c r="Z27" s="43">
        <v>534646</v>
      </c>
      <c r="AA27" s="10">
        <f t="shared" si="11"/>
        <v>64061084</v>
      </c>
      <c r="AB27" s="43">
        <v>7656699</v>
      </c>
      <c r="AC27" s="43">
        <v>12260679</v>
      </c>
      <c r="AD27" s="43">
        <v>7202262</v>
      </c>
      <c r="AE27" s="43">
        <v>341827</v>
      </c>
      <c r="AF27" s="10">
        <f t="shared" si="12"/>
        <v>27461467</v>
      </c>
      <c r="AG27" s="32">
        <f t="shared" si="8"/>
        <v>32545308</v>
      </c>
      <c r="AH27" s="32">
        <f t="shared" si="13"/>
        <v>3614317</v>
      </c>
      <c r="AI27" s="32">
        <f t="shared" si="14"/>
        <v>247173</v>
      </c>
      <c r="AJ27" s="32">
        <f t="shared" si="15"/>
        <v>192819</v>
      </c>
      <c r="AK27" s="32">
        <f t="shared" si="7"/>
        <v>36599617</v>
      </c>
      <c r="AL27" s="29"/>
      <c r="AM27" s="29"/>
      <c r="AN27" s="29"/>
      <c r="AO27" s="29"/>
      <c r="AP27" s="29"/>
    </row>
    <row r="28" spans="1:42" ht="18.600000000000001" customHeight="1">
      <c r="A28" s="33"/>
      <c r="B28" s="31">
        <f t="shared" si="9"/>
        <v>45078</v>
      </c>
      <c r="C28" s="1">
        <v>87029</v>
      </c>
      <c r="D28" s="1">
        <v>2207</v>
      </c>
      <c r="E28" s="1">
        <v>25</v>
      </c>
      <c r="F28" s="1">
        <v>124</v>
      </c>
      <c r="G28" s="10">
        <f t="shared" si="0"/>
        <v>89385</v>
      </c>
      <c r="H28" s="43">
        <v>509208</v>
      </c>
      <c r="I28" s="43">
        <v>77308</v>
      </c>
      <c r="J28" s="43">
        <v>15008</v>
      </c>
      <c r="K28" s="43">
        <v>3036</v>
      </c>
      <c r="L28" s="10">
        <f t="shared" si="1"/>
        <v>604560</v>
      </c>
      <c r="M28" s="43">
        <v>84298</v>
      </c>
      <c r="N28" s="43">
        <v>2104</v>
      </c>
      <c r="O28" s="43">
        <v>24</v>
      </c>
      <c r="P28" s="43">
        <v>118</v>
      </c>
      <c r="Q28" s="10">
        <f t="shared" si="2"/>
        <v>86544</v>
      </c>
      <c r="R28" s="43">
        <v>39768476.600000001</v>
      </c>
      <c r="S28" s="43">
        <v>2693829.3059999999</v>
      </c>
      <c r="T28" s="43">
        <v>201363.20000000001</v>
      </c>
      <c r="U28" s="43">
        <v>144937</v>
      </c>
      <c r="V28" s="10">
        <f t="shared" si="10"/>
        <v>42808606.106000006</v>
      </c>
      <c r="W28" s="43">
        <v>51666499</v>
      </c>
      <c r="X28" s="43">
        <v>16118449</v>
      </c>
      <c r="Y28" s="43">
        <v>6038604</v>
      </c>
      <c r="Z28" s="43">
        <v>474925</v>
      </c>
      <c r="AA28" s="10">
        <f t="shared" si="11"/>
        <v>74298477</v>
      </c>
      <c r="AB28" s="43">
        <v>13410295</v>
      </c>
      <c r="AC28" s="43">
        <v>12684825</v>
      </c>
      <c r="AD28" s="43">
        <v>5869801</v>
      </c>
      <c r="AE28" s="43">
        <v>330297</v>
      </c>
      <c r="AF28" s="10">
        <f t="shared" si="12"/>
        <v>32295218</v>
      </c>
      <c r="AG28" s="32">
        <f t="shared" si="8"/>
        <v>38256204</v>
      </c>
      <c r="AH28" s="32">
        <f t="shared" si="13"/>
        <v>3433624</v>
      </c>
      <c r="AI28" s="32">
        <f t="shared" si="14"/>
        <v>168803</v>
      </c>
      <c r="AJ28" s="32">
        <f t="shared" si="15"/>
        <v>144628</v>
      </c>
      <c r="AK28" s="32">
        <f t="shared" si="7"/>
        <v>42003259</v>
      </c>
      <c r="AL28" s="29"/>
      <c r="AM28" s="29"/>
      <c r="AN28" s="29"/>
      <c r="AO28" s="29"/>
      <c r="AP28" s="29"/>
    </row>
    <row r="29" spans="1:42" ht="18.600000000000001" customHeight="1">
      <c r="A29" s="33"/>
      <c r="B29" s="31">
        <f>+DATE(YEAR(B28),MONTH(B28)+1,1)</f>
        <v>45108</v>
      </c>
      <c r="C29" s="1">
        <v>89915</v>
      </c>
      <c r="D29" s="1">
        <v>2272</v>
      </c>
      <c r="E29" s="1">
        <v>25</v>
      </c>
      <c r="F29" s="1">
        <v>125</v>
      </c>
      <c r="G29" s="10">
        <f t="shared" si="0"/>
        <v>92337</v>
      </c>
      <c r="H29" s="43">
        <v>530245</v>
      </c>
      <c r="I29" s="43">
        <v>78226</v>
      </c>
      <c r="J29" s="43">
        <v>15007</v>
      </c>
      <c r="K29" s="43">
        <v>3043</v>
      </c>
      <c r="L29" s="10">
        <f t="shared" si="1"/>
        <v>626521</v>
      </c>
      <c r="M29" s="43">
        <v>88092</v>
      </c>
      <c r="N29" s="43">
        <v>2205</v>
      </c>
      <c r="O29" s="43">
        <v>24</v>
      </c>
      <c r="P29" s="43">
        <v>119</v>
      </c>
      <c r="Q29" s="10">
        <f t="shared" si="2"/>
        <v>90440</v>
      </c>
      <c r="R29" s="43">
        <v>35653724.810000002</v>
      </c>
      <c r="S29" s="43">
        <v>2317762.9730000002</v>
      </c>
      <c r="T29" s="43">
        <v>147879.79999999999</v>
      </c>
      <c r="U29" s="43">
        <v>164672</v>
      </c>
      <c r="V29" s="10">
        <f t="shared" si="10"/>
        <v>38284039.582999997</v>
      </c>
      <c r="W29" s="43">
        <v>56195290</v>
      </c>
      <c r="X29" s="43">
        <v>15816944</v>
      </c>
      <c r="Y29" s="43">
        <v>6758462</v>
      </c>
      <c r="Z29" s="43">
        <v>494952</v>
      </c>
      <c r="AA29" s="10">
        <f t="shared" si="11"/>
        <v>79265648</v>
      </c>
      <c r="AB29" s="43">
        <v>23419617</v>
      </c>
      <c r="AC29" s="43">
        <v>12792785</v>
      </c>
      <c r="AD29" s="43">
        <v>6633682</v>
      </c>
      <c r="AE29" s="43">
        <v>349143</v>
      </c>
      <c r="AF29" s="10">
        <f t="shared" si="12"/>
        <v>43195227</v>
      </c>
      <c r="AG29" s="32">
        <f t="shared" si="8"/>
        <v>32775673</v>
      </c>
      <c r="AH29" s="32">
        <f t="shared" si="13"/>
        <v>3024159</v>
      </c>
      <c r="AI29" s="32">
        <f t="shared" si="14"/>
        <v>124780</v>
      </c>
      <c r="AJ29" s="32">
        <f t="shared" si="15"/>
        <v>145809</v>
      </c>
      <c r="AK29" s="32">
        <f t="shared" si="7"/>
        <v>36070421</v>
      </c>
      <c r="AL29" s="29"/>
      <c r="AM29" s="29"/>
      <c r="AN29" s="29"/>
      <c r="AO29" s="29"/>
      <c r="AP29" s="29"/>
    </row>
    <row r="30" spans="1:42" ht="18.600000000000001" customHeight="1">
      <c r="A30" s="33"/>
      <c r="B30" s="31">
        <f>+DATE(YEAR(B29),MONTH(B29)+1,1)</f>
        <v>45139</v>
      </c>
      <c r="C30" s="1">
        <v>94111</v>
      </c>
      <c r="D30" s="1">
        <v>2418</v>
      </c>
      <c r="E30" s="1">
        <v>25</v>
      </c>
      <c r="F30" s="1">
        <v>125</v>
      </c>
      <c r="G30" s="10">
        <f t="shared" si="0"/>
        <v>96679</v>
      </c>
      <c r="H30" s="43">
        <v>560072</v>
      </c>
      <c r="I30" s="43">
        <v>80128</v>
      </c>
      <c r="J30" s="43">
        <v>15007</v>
      </c>
      <c r="K30" s="43">
        <v>3043</v>
      </c>
      <c r="L30" s="10">
        <f t="shared" si="1"/>
        <v>658250</v>
      </c>
      <c r="M30" s="43">
        <v>92384</v>
      </c>
      <c r="N30" s="43">
        <v>2352</v>
      </c>
      <c r="O30" s="43">
        <v>24</v>
      </c>
      <c r="P30" s="43">
        <v>120</v>
      </c>
      <c r="Q30" s="10">
        <f t="shared" si="2"/>
        <v>94880</v>
      </c>
      <c r="R30" s="43">
        <v>37662293.060000002</v>
      </c>
      <c r="S30" s="43">
        <v>2467378.8360000001</v>
      </c>
      <c r="T30" s="43">
        <v>189819.2</v>
      </c>
      <c r="U30" s="43">
        <v>151241</v>
      </c>
      <c r="V30" s="10">
        <f t="shared" si="10"/>
        <v>40470732.096000008</v>
      </c>
      <c r="W30" s="43">
        <v>60001922</v>
      </c>
      <c r="X30" s="43">
        <v>16739224</v>
      </c>
      <c r="Y30" s="43">
        <v>6649135</v>
      </c>
      <c r="Z30" s="43">
        <v>635834</v>
      </c>
      <c r="AA30" s="10">
        <f t="shared" si="11"/>
        <v>84026115</v>
      </c>
      <c r="AB30" s="43">
        <v>24350723</v>
      </c>
      <c r="AC30" s="43">
        <v>13467039</v>
      </c>
      <c r="AD30" s="43">
        <v>6499906</v>
      </c>
      <c r="AE30" s="43">
        <v>345603</v>
      </c>
      <c r="AF30" s="10">
        <f t="shared" si="12"/>
        <v>44663271</v>
      </c>
      <c r="AG30" s="32">
        <f t="shared" si="8"/>
        <v>35651199</v>
      </c>
      <c r="AH30" s="32">
        <f t="shared" si="13"/>
        <v>3272185</v>
      </c>
      <c r="AI30" s="32">
        <f t="shared" si="14"/>
        <v>149229</v>
      </c>
      <c r="AJ30" s="32">
        <f t="shared" si="15"/>
        <v>290231</v>
      </c>
      <c r="AK30" s="32">
        <f t="shared" si="7"/>
        <v>39362844</v>
      </c>
      <c r="AL30" s="29"/>
      <c r="AM30" s="29"/>
      <c r="AN30" s="29"/>
      <c r="AO30" s="29"/>
      <c r="AP30" s="29"/>
    </row>
    <row r="31" spans="1:42" ht="18.600000000000001" customHeight="1">
      <c r="A31" s="33"/>
      <c r="B31" s="31">
        <f>+DATE(YEAR(B30),MONTH(B30)+1,1)</f>
        <v>45170</v>
      </c>
      <c r="C31" s="1">
        <v>98061</v>
      </c>
      <c r="D31" s="1">
        <v>2546</v>
      </c>
      <c r="E31" s="1">
        <v>25</v>
      </c>
      <c r="F31" s="1">
        <v>125</v>
      </c>
      <c r="G31" s="10">
        <f t="shared" si="0"/>
        <v>100757</v>
      </c>
      <c r="H31" s="43">
        <v>587334</v>
      </c>
      <c r="I31" s="43">
        <v>82066</v>
      </c>
      <c r="J31" s="43">
        <v>15007</v>
      </c>
      <c r="K31" s="43">
        <v>3043</v>
      </c>
      <c r="L31" s="10">
        <f t="shared" si="1"/>
        <v>687450</v>
      </c>
      <c r="M31" s="43">
        <v>96273</v>
      </c>
      <c r="N31" s="43">
        <v>2479</v>
      </c>
      <c r="O31" s="43">
        <v>23</v>
      </c>
      <c r="P31" s="43">
        <v>121</v>
      </c>
      <c r="Q31" s="10">
        <f t="shared" si="2"/>
        <v>98896</v>
      </c>
      <c r="R31" s="43">
        <v>37501554.310000002</v>
      </c>
      <c r="S31" s="43">
        <v>2304067.1740000001</v>
      </c>
      <c r="T31" s="43">
        <v>159893</v>
      </c>
      <c r="U31" s="43">
        <v>146069</v>
      </c>
      <c r="V31" s="10">
        <f t="shared" si="10"/>
        <v>40111583.484000005</v>
      </c>
      <c r="W31" s="43">
        <v>62577410</v>
      </c>
      <c r="X31" s="43">
        <v>18662229</v>
      </c>
      <c r="Y31" s="43">
        <v>6814008</v>
      </c>
      <c r="Z31" s="43">
        <v>433197</v>
      </c>
      <c r="AA31" s="10">
        <f t="shared" si="11"/>
        <v>88486844</v>
      </c>
      <c r="AB31" s="43">
        <v>26086558</v>
      </c>
      <c r="AC31" s="43">
        <v>15251663</v>
      </c>
      <c r="AD31" s="43">
        <v>6662145</v>
      </c>
      <c r="AE31" s="43">
        <v>324556</v>
      </c>
      <c r="AF31" s="10">
        <f t="shared" si="12"/>
        <v>48324922</v>
      </c>
      <c r="AG31" s="32">
        <f t="shared" si="8"/>
        <v>36490852</v>
      </c>
      <c r="AH31" s="32">
        <f t="shared" si="13"/>
        <v>3410566</v>
      </c>
      <c r="AI31" s="32">
        <f t="shared" si="14"/>
        <v>151863</v>
      </c>
      <c r="AJ31" s="32">
        <f t="shared" si="15"/>
        <v>108641</v>
      </c>
      <c r="AK31" s="32">
        <f t="shared" si="7"/>
        <v>40161922</v>
      </c>
      <c r="AL31" s="29"/>
      <c r="AM31" s="29"/>
      <c r="AN31" s="29"/>
      <c r="AO31" s="29"/>
      <c r="AP31" s="29"/>
    </row>
    <row r="32" spans="1:42" ht="18.600000000000001" customHeight="1">
      <c r="A32" s="33"/>
      <c r="B32" s="31">
        <f>+DATE(YEAR(B31),MONTH(B31)+1,1)</f>
        <v>45200</v>
      </c>
      <c r="C32" s="1">
        <v>102273</v>
      </c>
      <c r="D32" s="1">
        <v>2666</v>
      </c>
      <c r="E32" s="1">
        <v>25</v>
      </c>
      <c r="F32" s="1">
        <v>125</v>
      </c>
      <c r="G32" s="10">
        <f t="shared" si="0"/>
        <v>105089</v>
      </c>
      <c r="H32" s="43">
        <v>616188</v>
      </c>
      <c r="I32" s="43">
        <v>83573</v>
      </c>
      <c r="J32" s="43">
        <v>15007</v>
      </c>
      <c r="K32" s="43">
        <v>3043</v>
      </c>
      <c r="L32" s="10">
        <f t="shared" si="1"/>
        <v>717811</v>
      </c>
      <c r="M32" s="43">
        <v>100297</v>
      </c>
      <c r="N32" s="43">
        <v>2587</v>
      </c>
      <c r="O32" s="43">
        <v>25</v>
      </c>
      <c r="P32" s="43">
        <v>120</v>
      </c>
      <c r="Q32" s="10">
        <f t="shared" si="2"/>
        <v>103029</v>
      </c>
      <c r="R32" s="43">
        <v>41189740.359999999</v>
      </c>
      <c r="S32" s="43">
        <v>2411766.0649999999</v>
      </c>
      <c r="T32" s="43">
        <v>160297.79999999999</v>
      </c>
      <c r="U32" s="43">
        <v>160145</v>
      </c>
      <c r="V32" s="10">
        <f t="shared" si="10"/>
        <v>43921949.224999994</v>
      </c>
      <c r="W32" s="43">
        <v>66664010</v>
      </c>
      <c r="X32" s="43">
        <v>18818657</v>
      </c>
      <c r="Y32" s="43">
        <v>7564550</v>
      </c>
      <c r="Z32" s="43">
        <v>509094</v>
      </c>
      <c r="AA32" s="10">
        <f t="shared" si="11"/>
        <v>93556311</v>
      </c>
      <c r="AB32" s="43">
        <v>27026199</v>
      </c>
      <c r="AC32" s="43">
        <v>15220951</v>
      </c>
      <c r="AD32" s="43">
        <v>7395122</v>
      </c>
      <c r="AE32" s="43">
        <v>399815</v>
      </c>
      <c r="AF32" s="10">
        <f t="shared" si="12"/>
        <v>50042087</v>
      </c>
      <c r="AG32" s="32">
        <f t="shared" si="8"/>
        <v>39637811</v>
      </c>
      <c r="AH32" s="32">
        <f t="shared" si="13"/>
        <v>3597706</v>
      </c>
      <c r="AI32" s="32">
        <f t="shared" si="14"/>
        <v>169428</v>
      </c>
      <c r="AJ32" s="32">
        <f t="shared" si="15"/>
        <v>109279</v>
      </c>
      <c r="AK32" s="32">
        <f t="shared" si="7"/>
        <v>43514224</v>
      </c>
      <c r="AL32" s="29"/>
      <c r="AM32" s="29"/>
      <c r="AN32" s="29"/>
      <c r="AO32" s="29"/>
      <c r="AP32" s="29"/>
    </row>
    <row r="33" spans="1:42" ht="18.600000000000001" customHeight="1">
      <c r="A33" s="33"/>
      <c r="B33" s="31">
        <f t="shared" ref="B33" si="16">+DATE(YEAR(B32),MONTH(B32)+1,1)</f>
        <v>45231</v>
      </c>
      <c r="C33" s="1">
        <v>106446</v>
      </c>
      <c r="D33" s="1">
        <v>2792</v>
      </c>
      <c r="E33" s="1">
        <v>25</v>
      </c>
      <c r="F33" s="1">
        <v>126</v>
      </c>
      <c r="G33" s="10">
        <f t="shared" si="0"/>
        <v>109389</v>
      </c>
      <c r="H33" s="43">
        <v>644795</v>
      </c>
      <c r="I33" s="43">
        <v>85613</v>
      </c>
      <c r="J33" s="43">
        <v>15007</v>
      </c>
      <c r="K33" s="43">
        <v>3058</v>
      </c>
      <c r="L33" s="10">
        <f t="shared" si="1"/>
        <v>748473</v>
      </c>
      <c r="M33" s="43">
        <v>104348</v>
      </c>
      <c r="N33" s="43">
        <v>2708</v>
      </c>
      <c r="O33" s="43">
        <v>24</v>
      </c>
      <c r="P33" s="43">
        <v>122</v>
      </c>
      <c r="Q33" s="10">
        <f t="shared" si="2"/>
        <v>107202</v>
      </c>
      <c r="R33" s="43">
        <v>36797268.210000001</v>
      </c>
      <c r="S33" s="43">
        <v>2196275.389</v>
      </c>
      <c r="T33" s="43">
        <v>185826.4</v>
      </c>
      <c r="U33" s="43">
        <v>145560</v>
      </c>
      <c r="V33" s="10">
        <f t="shared" si="10"/>
        <v>39324929.998999998</v>
      </c>
      <c r="W33" s="43">
        <v>62276929</v>
      </c>
      <c r="X33" s="43">
        <v>18973467</v>
      </c>
      <c r="Y33" s="43">
        <v>7771134</v>
      </c>
      <c r="Z33" s="43">
        <v>450592</v>
      </c>
      <c r="AA33" s="10">
        <f t="shared" si="11"/>
        <v>89472122</v>
      </c>
      <c r="AB33" s="43">
        <v>25786895</v>
      </c>
      <c r="AC33" s="43">
        <v>15593817</v>
      </c>
      <c r="AD33" s="43">
        <v>7597078</v>
      </c>
      <c r="AE33" s="43">
        <v>362997</v>
      </c>
      <c r="AF33" s="10">
        <f t="shared" si="12"/>
        <v>49340787</v>
      </c>
      <c r="AG33" s="32">
        <f t="shared" si="8"/>
        <v>36490034</v>
      </c>
      <c r="AH33" s="32">
        <f t="shared" si="13"/>
        <v>3379650</v>
      </c>
      <c r="AI33" s="32">
        <f t="shared" si="14"/>
        <v>174056</v>
      </c>
      <c r="AJ33" s="32">
        <f t="shared" si="15"/>
        <v>87595</v>
      </c>
      <c r="AK33" s="32">
        <f t="shared" si="7"/>
        <v>40131335</v>
      </c>
      <c r="AL33" s="29"/>
      <c r="AM33" s="29"/>
      <c r="AN33" s="29"/>
      <c r="AO33" s="29"/>
      <c r="AP33" s="29"/>
    </row>
    <row r="34" spans="1:42" ht="18.600000000000001" customHeight="1">
      <c r="A34" s="33"/>
      <c r="B34" s="31">
        <f>+DATE(YEAR(B33),MONTH(B33)+1,1)</f>
        <v>45261</v>
      </c>
      <c r="C34" s="1">
        <v>109404</v>
      </c>
      <c r="D34" s="1">
        <v>2891</v>
      </c>
      <c r="E34" s="1">
        <v>25</v>
      </c>
      <c r="F34" s="1">
        <v>126</v>
      </c>
      <c r="G34" s="10">
        <f t="shared" si="0"/>
        <v>112446</v>
      </c>
      <c r="H34" s="43">
        <v>665505</v>
      </c>
      <c r="I34" s="43">
        <v>87294</v>
      </c>
      <c r="J34" s="43">
        <v>15007</v>
      </c>
      <c r="K34" s="43">
        <v>3058</v>
      </c>
      <c r="L34" s="10">
        <f t="shared" si="1"/>
        <v>770864</v>
      </c>
      <c r="M34" s="43">
        <v>107130</v>
      </c>
      <c r="N34" s="43">
        <v>2814</v>
      </c>
      <c r="O34" s="43">
        <v>24</v>
      </c>
      <c r="P34" s="43">
        <v>122</v>
      </c>
      <c r="Q34" s="10">
        <f t="shared" si="2"/>
        <v>110090</v>
      </c>
      <c r="R34" s="43">
        <v>36825663.219999999</v>
      </c>
      <c r="S34" s="43">
        <v>2151122.5669999998</v>
      </c>
      <c r="T34" s="43">
        <v>187577.8</v>
      </c>
      <c r="U34" s="43">
        <v>131264</v>
      </c>
      <c r="V34" s="10">
        <f t="shared" si="10"/>
        <v>39295627.586999997</v>
      </c>
      <c r="W34" s="43">
        <v>55960139</v>
      </c>
      <c r="X34" s="43">
        <v>17839964</v>
      </c>
      <c r="Y34" s="43">
        <v>7657937</v>
      </c>
      <c r="Z34" s="43">
        <v>403081</v>
      </c>
      <c r="AA34" s="10">
        <f t="shared" si="11"/>
        <v>81861121</v>
      </c>
      <c r="AB34" s="43">
        <v>21657148</v>
      </c>
      <c r="AC34" s="43">
        <v>14690554</v>
      </c>
      <c r="AD34" s="43">
        <v>7434389</v>
      </c>
      <c r="AE34" s="43">
        <v>320872</v>
      </c>
      <c r="AF34" s="10">
        <f t="shared" si="12"/>
        <v>44102963</v>
      </c>
      <c r="AG34" s="32">
        <f t="shared" si="8"/>
        <v>34302991</v>
      </c>
      <c r="AH34" s="32">
        <f t="shared" si="13"/>
        <v>3149410</v>
      </c>
      <c r="AI34" s="32">
        <f t="shared" si="14"/>
        <v>223548</v>
      </c>
      <c r="AJ34" s="32">
        <f t="shared" si="15"/>
        <v>82209</v>
      </c>
      <c r="AK34" s="32">
        <f t="shared" si="7"/>
        <v>37758158</v>
      </c>
      <c r="AL34" s="29"/>
      <c r="AM34" s="29"/>
      <c r="AN34" s="29"/>
      <c r="AO34" s="29"/>
      <c r="AP34" s="29"/>
    </row>
    <row r="35" spans="1:42">
      <c r="A35" s="33"/>
      <c r="B35" s="31">
        <f>+DATE(YEAR(B34),MONTH(B34)+1,1)</f>
        <v>45292</v>
      </c>
      <c r="C35" s="1">
        <v>111078</v>
      </c>
      <c r="D35" s="1">
        <v>2938</v>
      </c>
      <c r="E35" s="1">
        <v>25</v>
      </c>
      <c r="F35" s="1">
        <v>126</v>
      </c>
      <c r="G35" s="10">
        <f t="shared" si="0"/>
        <v>114167</v>
      </c>
      <c r="H35" s="43">
        <v>677611</v>
      </c>
      <c r="I35" s="43">
        <v>88339</v>
      </c>
      <c r="J35" s="43">
        <v>15967</v>
      </c>
      <c r="K35" s="43">
        <v>3058</v>
      </c>
      <c r="L35" s="10">
        <f t="shared" si="1"/>
        <v>784975</v>
      </c>
      <c r="M35" s="43">
        <v>108301</v>
      </c>
      <c r="N35" s="43">
        <v>2856</v>
      </c>
      <c r="O35" s="43">
        <v>25</v>
      </c>
      <c r="P35" s="43">
        <v>122</v>
      </c>
      <c r="Q35" s="10">
        <f t="shared" si="2"/>
        <v>111304</v>
      </c>
      <c r="R35" s="43">
        <v>37446763.799999997</v>
      </c>
      <c r="S35" s="43">
        <v>2407083.344</v>
      </c>
      <c r="T35" s="43">
        <v>202983.4</v>
      </c>
      <c r="U35" s="43">
        <v>115340</v>
      </c>
      <c r="V35" s="10">
        <f>SUM(R35:U35)</f>
        <v>40172170.543999992</v>
      </c>
      <c r="W35" s="43">
        <v>49002584</v>
      </c>
      <c r="X35" s="43">
        <v>16673599</v>
      </c>
      <c r="Y35" s="43">
        <v>8457989</v>
      </c>
      <c r="Z35" s="43">
        <v>427975</v>
      </c>
      <c r="AA35" s="10">
        <f>SUM(W35:Z35)</f>
        <v>74562147</v>
      </c>
      <c r="AB35" s="43">
        <v>17077816</v>
      </c>
      <c r="AC35" s="43">
        <v>13560532</v>
      </c>
      <c r="AD35" s="43">
        <v>8251046</v>
      </c>
      <c r="AE35" s="43">
        <v>329960</v>
      </c>
      <c r="AF35" s="10">
        <f>SUM(AB35:AE35)</f>
        <v>39219354</v>
      </c>
      <c r="AG35" s="32">
        <f t="shared" si="8"/>
        <v>31924768</v>
      </c>
      <c r="AH35" s="32">
        <f t="shared" si="13"/>
        <v>3113067</v>
      </c>
      <c r="AI35" s="32">
        <f t="shared" si="14"/>
        <v>206943</v>
      </c>
      <c r="AJ35" s="32">
        <f t="shared" si="15"/>
        <v>98015</v>
      </c>
      <c r="AK35" s="32">
        <f t="shared" si="7"/>
        <v>35342793</v>
      </c>
      <c r="AL35" s="29"/>
      <c r="AM35" s="29"/>
      <c r="AN35" s="29"/>
      <c r="AO35" s="29"/>
      <c r="AP35" s="29"/>
    </row>
    <row r="36" spans="1:42">
      <c r="A36" s="33"/>
      <c r="B36" s="31">
        <f>+DATE(YEAR(B35),MONTH(B35)+1,1)</f>
        <v>45323</v>
      </c>
      <c r="C36" s="1">
        <v>113407</v>
      </c>
      <c r="D36" s="1">
        <v>2983</v>
      </c>
      <c r="E36" s="1">
        <v>24</v>
      </c>
      <c r="F36" s="1">
        <v>126</v>
      </c>
      <c r="G36" s="10">
        <f t="shared" si="0"/>
        <v>116540</v>
      </c>
      <c r="H36" s="43">
        <v>694040</v>
      </c>
      <c r="I36" s="43">
        <v>89323</v>
      </c>
      <c r="J36" s="43">
        <v>10967</v>
      </c>
      <c r="K36" s="43">
        <v>3058</v>
      </c>
      <c r="L36" s="10">
        <f t="shared" si="1"/>
        <v>797388</v>
      </c>
      <c r="M36" s="43">
        <v>111176</v>
      </c>
      <c r="N36" s="43">
        <v>2890</v>
      </c>
      <c r="O36" s="43">
        <v>23</v>
      </c>
      <c r="P36" s="43">
        <v>121</v>
      </c>
      <c r="Q36" s="10">
        <f t="shared" si="2"/>
        <v>114210</v>
      </c>
      <c r="R36" s="43">
        <v>40737131.109999999</v>
      </c>
      <c r="S36" s="43">
        <v>2544158.341</v>
      </c>
      <c r="T36" s="43">
        <v>159140.20000000001</v>
      </c>
      <c r="U36" s="43">
        <v>114066</v>
      </c>
      <c r="V36" s="10">
        <f t="shared" ref="V36:V58" si="17">SUM(R36:U36)</f>
        <v>43554495.651000001</v>
      </c>
      <c r="W36" s="43">
        <v>48188858</v>
      </c>
      <c r="X36" s="43">
        <v>16301212</v>
      </c>
      <c r="Y36" s="43">
        <v>3027983</v>
      </c>
      <c r="Z36" s="43">
        <v>445100</v>
      </c>
      <c r="AA36" s="10">
        <f>SUM(W36:Z36)</f>
        <v>67963153</v>
      </c>
      <c r="AB36" s="43">
        <v>14376154</v>
      </c>
      <c r="AC36" s="43">
        <v>13023912</v>
      </c>
      <c r="AD36" s="43">
        <v>2866863</v>
      </c>
      <c r="AE36" s="43">
        <v>344729</v>
      </c>
      <c r="AF36" s="10">
        <f>SUM(AB36:AE36)</f>
        <v>30611658</v>
      </c>
      <c r="AG36" s="32">
        <f t="shared" si="8"/>
        <v>33812704</v>
      </c>
      <c r="AH36" s="32">
        <f t="shared" si="13"/>
        <v>3277300</v>
      </c>
      <c r="AI36" s="32">
        <f t="shared" si="14"/>
        <v>161120</v>
      </c>
      <c r="AJ36" s="32">
        <f t="shared" si="15"/>
        <v>100371</v>
      </c>
      <c r="AK36" s="32">
        <f t="shared" si="7"/>
        <v>37351495</v>
      </c>
      <c r="AL36" s="29"/>
      <c r="AM36" s="29"/>
      <c r="AN36" s="29"/>
      <c r="AO36" s="29"/>
      <c r="AP36" s="29"/>
    </row>
    <row r="37" spans="1:42">
      <c r="A37" s="33"/>
      <c r="B37" s="31">
        <f>+DATE(YEAR(B36),MONTH(B36)+1,1)</f>
        <v>45352</v>
      </c>
      <c r="C37" s="1">
        <v>116227</v>
      </c>
      <c r="D37" s="1">
        <v>3063</v>
      </c>
      <c r="E37" s="1">
        <v>24</v>
      </c>
      <c r="F37" s="1">
        <v>127</v>
      </c>
      <c r="G37" s="10">
        <f t="shared" si="0"/>
        <v>119441</v>
      </c>
      <c r="H37" s="43">
        <v>713450</v>
      </c>
      <c r="I37" s="43">
        <v>91124</v>
      </c>
      <c r="J37" s="43">
        <v>10967</v>
      </c>
      <c r="K37" s="43">
        <v>3063</v>
      </c>
      <c r="L37" s="10">
        <f t="shared" si="1"/>
        <v>818604</v>
      </c>
      <c r="M37" s="43">
        <v>113963</v>
      </c>
      <c r="N37" s="43">
        <v>2969</v>
      </c>
      <c r="O37" s="43">
        <v>24</v>
      </c>
      <c r="P37" s="43">
        <v>123</v>
      </c>
      <c r="Q37" s="10">
        <f t="shared" si="2"/>
        <v>117079</v>
      </c>
      <c r="R37" s="43">
        <v>50565814.079999998</v>
      </c>
      <c r="S37" s="43">
        <v>3177096.5060000001</v>
      </c>
      <c r="T37" s="43">
        <v>173934.4</v>
      </c>
      <c r="U37" s="43">
        <v>132100</v>
      </c>
      <c r="V37" s="10">
        <f t="shared" si="17"/>
        <v>54048944.985999994</v>
      </c>
      <c r="W37" s="43">
        <v>47721060</v>
      </c>
      <c r="X37" s="43">
        <v>16763226</v>
      </c>
      <c r="Y37" s="43">
        <v>2768376</v>
      </c>
      <c r="Z37" s="43">
        <v>425520</v>
      </c>
      <c r="AA37" s="10">
        <f>SUM(W37:Z37)</f>
        <v>67678182</v>
      </c>
      <c r="AB37" s="43">
        <v>10768370</v>
      </c>
      <c r="AC37" s="43">
        <v>12833666</v>
      </c>
      <c r="AD37" s="43">
        <v>2594882</v>
      </c>
      <c r="AE37" s="43">
        <v>318578</v>
      </c>
      <c r="AF37" s="10">
        <f>SUM(AB37:AE37)</f>
        <v>26515496</v>
      </c>
      <c r="AG37" s="32">
        <f t="shared" si="8"/>
        <v>36952690</v>
      </c>
      <c r="AH37" s="32">
        <f t="shared" si="13"/>
        <v>3929560</v>
      </c>
      <c r="AI37" s="32">
        <f t="shared" si="14"/>
        <v>173494</v>
      </c>
      <c r="AJ37" s="32">
        <f t="shared" si="15"/>
        <v>106942</v>
      </c>
      <c r="AK37" s="32">
        <f t="shared" si="7"/>
        <v>41162686</v>
      </c>
      <c r="AL37" s="29"/>
      <c r="AM37" s="29"/>
      <c r="AN37" s="29"/>
      <c r="AO37" s="29"/>
      <c r="AP37" s="29"/>
    </row>
    <row r="38" spans="1:42">
      <c r="A38" s="33"/>
      <c r="B38" s="31">
        <f>+DATE(YEAR(B37),MONTH(B37)+1,1)</f>
        <v>45383</v>
      </c>
      <c r="C38" s="1">
        <v>118746</v>
      </c>
      <c r="D38" s="1">
        <v>3165</v>
      </c>
      <c r="E38" s="1">
        <v>24</v>
      </c>
      <c r="F38" s="1">
        <v>128</v>
      </c>
      <c r="G38" s="10">
        <f t="shared" si="0"/>
        <v>122063</v>
      </c>
      <c r="H38" s="43">
        <v>731208</v>
      </c>
      <c r="I38" s="43">
        <v>92778</v>
      </c>
      <c r="J38" s="43">
        <v>10967</v>
      </c>
      <c r="K38" s="43">
        <v>3072</v>
      </c>
      <c r="L38" s="10">
        <f t="shared" si="1"/>
        <v>838025</v>
      </c>
      <c r="M38" s="43">
        <v>115714</v>
      </c>
      <c r="N38" s="43">
        <v>3047</v>
      </c>
      <c r="O38" s="43">
        <v>24</v>
      </c>
      <c r="P38" s="43">
        <v>122</v>
      </c>
      <c r="Q38" s="10">
        <f t="shared" si="2"/>
        <v>118907</v>
      </c>
      <c r="R38" s="43">
        <v>58300323.850000001</v>
      </c>
      <c r="S38" s="43">
        <v>3664568.54</v>
      </c>
      <c r="T38" s="43">
        <v>214806</v>
      </c>
      <c r="U38" s="43">
        <v>142855</v>
      </c>
      <c r="V38" s="10">
        <f t="shared" si="17"/>
        <v>62322553.390000001</v>
      </c>
      <c r="W38" s="43">
        <v>53863695</v>
      </c>
      <c r="X38" s="43">
        <v>17617592</v>
      </c>
      <c r="Y38" s="43">
        <v>2828081</v>
      </c>
      <c r="Z38" s="43">
        <v>440620</v>
      </c>
      <c r="AA38" s="10">
        <f t="shared" ref="AA38:AA58" si="18">SUM(W38:Z38)</f>
        <v>74749988</v>
      </c>
      <c r="AB38" s="43">
        <v>11497458</v>
      </c>
      <c r="AC38" s="43">
        <v>13663020</v>
      </c>
      <c r="AD38" s="43">
        <v>2626915</v>
      </c>
      <c r="AE38" s="43">
        <v>316038</v>
      </c>
      <c r="AF38" s="10">
        <f t="shared" ref="AF38:AF58" si="19">SUM(AB38:AE38)</f>
        <v>28103431</v>
      </c>
      <c r="AG38" s="32">
        <f t="shared" ref="AG38" si="20">W38-AB38</f>
        <v>42366237</v>
      </c>
      <c r="AH38" s="32">
        <f t="shared" ref="AH38" si="21">X38-AC38</f>
        <v>3954572</v>
      </c>
      <c r="AI38" s="32">
        <f t="shared" ref="AI38" si="22">Y38-AD38</f>
        <v>201166</v>
      </c>
      <c r="AJ38" s="32">
        <f t="shared" ref="AJ38" si="23">Z38-AE38</f>
        <v>124582</v>
      </c>
      <c r="AK38" s="32">
        <f t="shared" ref="AK38" si="24">SUM(AG38:AJ38)</f>
        <v>46646557</v>
      </c>
      <c r="AL38" s="29"/>
      <c r="AM38" s="29"/>
      <c r="AN38" s="29"/>
      <c r="AO38" s="29"/>
      <c r="AP38" s="29"/>
    </row>
    <row r="39" spans="1:42">
      <c r="A39" s="33"/>
      <c r="B39" s="31">
        <v>45413</v>
      </c>
      <c r="C39" s="1">
        <v>121924</v>
      </c>
      <c r="D39" s="1">
        <v>3271</v>
      </c>
      <c r="E39" s="1">
        <v>24</v>
      </c>
      <c r="F39" s="1">
        <v>129</v>
      </c>
      <c r="G39" s="10">
        <f t="shared" si="0"/>
        <v>125348</v>
      </c>
      <c r="H39" s="43">
        <v>753057</v>
      </c>
      <c r="I39" s="43">
        <v>94354</v>
      </c>
      <c r="J39" s="43">
        <v>10967</v>
      </c>
      <c r="K39" s="43">
        <v>3084</v>
      </c>
      <c r="L39" s="10">
        <f t="shared" si="1"/>
        <v>861462</v>
      </c>
      <c r="M39" s="43">
        <v>119623</v>
      </c>
      <c r="N39" s="43">
        <v>3190</v>
      </c>
      <c r="O39" s="43">
        <v>24</v>
      </c>
      <c r="P39" s="43">
        <v>124</v>
      </c>
      <c r="Q39" s="10">
        <f t="shared" si="2"/>
        <v>122961</v>
      </c>
      <c r="R39" s="43">
        <v>48868078.810000002</v>
      </c>
      <c r="S39" s="43">
        <v>3281871.4109999998</v>
      </c>
      <c r="T39" s="43">
        <v>186714.6</v>
      </c>
      <c r="U39" s="43">
        <v>134387</v>
      </c>
      <c r="V39" s="10">
        <f t="shared" si="17"/>
        <v>52471051.821000002</v>
      </c>
      <c r="W39" s="43">
        <v>57530744</v>
      </c>
      <c r="X39" s="43">
        <v>18300603</v>
      </c>
      <c r="Y39" s="43">
        <v>3136268</v>
      </c>
      <c r="Z39" s="43">
        <v>459792</v>
      </c>
      <c r="AA39" s="10">
        <f t="shared" si="18"/>
        <v>79427407</v>
      </c>
      <c r="AB39" s="43">
        <v>15671219</v>
      </c>
      <c r="AC39" s="43">
        <v>14253029</v>
      </c>
      <c r="AD39" s="43">
        <v>2883333</v>
      </c>
      <c r="AE39" s="43">
        <v>326827</v>
      </c>
      <c r="AF39" s="10">
        <f t="shared" si="19"/>
        <v>33134408</v>
      </c>
      <c r="AG39" s="32">
        <f t="shared" ref="AG39:AG40" si="25">W39-AB39</f>
        <v>41859525</v>
      </c>
      <c r="AH39" s="32">
        <f t="shared" ref="AH39:AH40" si="26">X39-AC39</f>
        <v>4047574</v>
      </c>
      <c r="AI39" s="32">
        <f t="shared" ref="AI39:AI40" si="27">Y39-AD39</f>
        <v>252935</v>
      </c>
      <c r="AJ39" s="32">
        <f t="shared" ref="AJ39:AJ40" si="28">Z39-AE39</f>
        <v>132965</v>
      </c>
      <c r="AK39" s="32">
        <f t="shared" ref="AK39:AK40" si="29">SUM(AG39:AJ39)</f>
        <v>46292999</v>
      </c>
      <c r="AL39" s="29"/>
      <c r="AM39" s="29"/>
      <c r="AN39" s="29"/>
      <c r="AO39" s="29"/>
      <c r="AP39" s="29"/>
    </row>
    <row r="40" spans="1:42">
      <c r="A40" s="33"/>
      <c r="B40" s="31">
        <f>+DATE(YEAR(B39),MONTH(B39)+1,1)</f>
        <v>45444</v>
      </c>
      <c r="C40" s="1">
        <v>124969</v>
      </c>
      <c r="D40" s="1">
        <v>3379</v>
      </c>
      <c r="E40" s="1">
        <v>24</v>
      </c>
      <c r="F40" s="1">
        <v>129</v>
      </c>
      <c r="G40" s="10">
        <f t="shared" si="0"/>
        <v>128501</v>
      </c>
      <c r="H40" s="43">
        <v>775208</v>
      </c>
      <c r="I40" s="43">
        <v>97987</v>
      </c>
      <c r="J40" s="43">
        <v>10967</v>
      </c>
      <c r="K40" s="43">
        <v>3084</v>
      </c>
      <c r="L40" s="10">
        <f t="shared" si="1"/>
        <v>887246</v>
      </c>
      <c r="M40" s="43">
        <v>122488</v>
      </c>
      <c r="N40" s="43">
        <v>3272</v>
      </c>
      <c r="O40" s="43">
        <v>24</v>
      </c>
      <c r="P40" s="43">
        <v>124</v>
      </c>
      <c r="Q40" s="10">
        <f t="shared" si="2"/>
        <v>125908</v>
      </c>
      <c r="R40" s="43">
        <v>50625085.350000001</v>
      </c>
      <c r="S40" s="43">
        <v>3367002.9550000001</v>
      </c>
      <c r="T40" s="43">
        <v>145674.79999999999</v>
      </c>
      <c r="U40" s="43">
        <v>151985</v>
      </c>
      <c r="V40" s="10">
        <f t="shared" si="17"/>
        <v>54289748.104999997</v>
      </c>
      <c r="W40" s="43">
        <v>75910800</v>
      </c>
      <c r="X40" s="43">
        <v>20487048</v>
      </c>
      <c r="Y40" s="43">
        <v>3081515</v>
      </c>
      <c r="Z40" s="43">
        <v>464500</v>
      </c>
      <c r="AA40" s="10">
        <f t="shared" si="18"/>
        <v>99943863</v>
      </c>
      <c r="AB40" s="43">
        <v>26022540</v>
      </c>
      <c r="AC40" s="43">
        <v>15733807</v>
      </c>
      <c r="AD40" s="43">
        <v>2940460</v>
      </c>
      <c r="AE40" s="43">
        <v>339782</v>
      </c>
      <c r="AF40" s="10">
        <f t="shared" si="19"/>
        <v>45036589</v>
      </c>
      <c r="AG40" s="32">
        <f t="shared" si="25"/>
        <v>49888260</v>
      </c>
      <c r="AH40" s="32">
        <f t="shared" si="26"/>
        <v>4753241</v>
      </c>
      <c r="AI40" s="32">
        <f t="shared" si="27"/>
        <v>141055</v>
      </c>
      <c r="AJ40" s="32">
        <f t="shared" si="28"/>
        <v>124718</v>
      </c>
      <c r="AK40" s="32">
        <f t="shared" si="29"/>
        <v>54907274</v>
      </c>
      <c r="AL40" s="29"/>
      <c r="AM40" s="29"/>
      <c r="AN40" s="29"/>
      <c r="AO40" s="29"/>
      <c r="AP40" s="29"/>
    </row>
    <row r="41" spans="1:42">
      <c r="A41" s="33"/>
      <c r="B41" s="31">
        <f t="shared" ref="B41:B58" si="30">+DATE(YEAR(B40),MONTH(B40)+1,1)</f>
        <v>45474</v>
      </c>
      <c r="C41" s="1">
        <v>127489</v>
      </c>
      <c r="D41" s="1">
        <v>3435</v>
      </c>
      <c r="E41" s="1">
        <v>27</v>
      </c>
      <c r="F41" s="1">
        <v>127</v>
      </c>
      <c r="G41" s="10">
        <f t="shared" si="0"/>
        <v>131078</v>
      </c>
      <c r="H41" s="43">
        <v>793456</v>
      </c>
      <c r="I41" s="43">
        <v>99114</v>
      </c>
      <c r="J41" s="43">
        <v>16642</v>
      </c>
      <c r="K41" s="43">
        <v>3056</v>
      </c>
      <c r="L41" s="10">
        <f t="shared" si="1"/>
        <v>912268</v>
      </c>
      <c r="M41" s="43">
        <v>124946</v>
      </c>
      <c r="N41" s="43">
        <v>3343</v>
      </c>
      <c r="O41" s="43">
        <v>27</v>
      </c>
      <c r="P41" s="43">
        <v>122</v>
      </c>
      <c r="Q41" s="10">
        <f t="shared" si="2"/>
        <v>128438</v>
      </c>
      <c r="R41" s="43">
        <v>48311573.450000003</v>
      </c>
      <c r="S41" s="43">
        <v>3183586.1230000001</v>
      </c>
      <c r="T41" s="43">
        <v>1098445.8</v>
      </c>
      <c r="U41" s="43">
        <v>125821</v>
      </c>
      <c r="V41" s="10">
        <f t="shared" si="17"/>
        <v>52719426.373000003</v>
      </c>
      <c r="W41" s="43">
        <v>77145638</v>
      </c>
      <c r="X41" s="43">
        <v>21349477</v>
      </c>
      <c r="Y41" s="43">
        <v>4812597</v>
      </c>
      <c r="Z41" s="43">
        <v>472956</v>
      </c>
      <c r="AA41" s="10">
        <f t="shared" si="18"/>
        <v>103780668</v>
      </c>
      <c r="AB41" s="43">
        <v>33910447</v>
      </c>
      <c r="AC41" s="43">
        <v>17464612</v>
      </c>
      <c r="AD41" s="43">
        <v>3108556</v>
      </c>
      <c r="AE41" s="43">
        <v>362336</v>
      </c>
      <c r="AF41" s="10">
        <f t="shared" si="19"/>
        <v>54845951</v>
      </c>
      <c r="AG41" s="32">
        <f t="shared" ref="AG41:AG46" si="31">W41-AB41</f>
        <v>43235191</v>
      </c>
      <c r="AH41" s="32">
        <f t="shared" ref="AH41:AH46" si="32">X41-AC41</f>
        <v>3884865</v>
      </c>
      <c r="AI41" s="32">
        <f t="shared" ref="AI41:AI46" si="33">Y41-AD41</f>
        <v>1704041</v>
      </c>
      <c r="AJ41" s="32">
        <f t="shared" ref="AJ41:AJ46" si="34">Z41-AE41</f>
        <v>110620</v>
      </c>
      <c r="AK41" s="32">
        <f t="shared" ref="AK41:AK55" si="35">SUM(AG41:AJ41)</f>
        <v>48934717</v>
      </c>
      <c r="AL41" s="29"/>
      <c r="AM41" s="29"/>
      <c r="AN41" s="29"/>
      <c r="AO41" s="29"/>
      <c r="AP41" s="29"/>
    </row>
    <row r="42" spans="1:42">
      <c r="A42" s="33"/>
      <c r="B42" s="31">
        <f t="shared" si="30"/>
        <v>45505</v>
      </c>
      <c r="C42" s="1">
        <v>129947</v>
      </c>
      <c r="D42" s="1">
        <v>3478</v>
      </c>
      <c r="E42" s="1">
        <v>27</v>
      </c>
      <c r="F42" s="1">
        <v>128</v>
      </c>
      <c r="G42" s="10">
        <f t="shared" si="0"/>
        <v>133580</v>
      </c>
      <c r="H42" s="43">
        <v>811958</v>
      </c>
      <c r="I42" s="43">
        <v>100365</v>
      </c>
      <c r="J42" s="43">
        <v>16642</v>
      </c>
      <c r="K42" s="43">
        <v>3068</v>
      </c>
      <c r="L42" s="10">
        <f t="shared" si="1"/>
        <v>932033</v>
      </c>
      <c r="M42" s="43">
        <v>126827</v>
      </c>
      <c r="N42" s="43">
        <v>3372</v>
      </c>
      <c r="O42" s="43">
        <v>25</v>
      </c>
      <c r="P42" s="43">
        <v>125</v>
      </c>
      <c r="Q42" s="10">
        <f t="shared" si="2"/>
        <v>130349</v>
      </c>
      <c r="R42" s="43">
        <v>51314419.590000004</v>
      </c>
      <c r="S42" s="43">
        <v>3287000.71</v>
      </c>
      <c r="T42" s="43">
        <v>375864</v>
      </c>
      <c r="U42" s="43">
        <v>124886</v>
      </c>
      <c r="V42" s="10">
        <f t="shared" si="17"/>
        <v>55102170.300000004</v>
      </c>
      <c r="W42" s="43">
        <v>78742720</v>
      </c>
      <c r="X42" s="43">
        <v>20768376</v>
      </c>
      <c r="Y42" s="43">
        <v>3889647</v>
      </c>
      <c r="Z42" s="43">
        <v>461684</v>
      </c>
      <c r="AA42" s="10">
        <f t="shared" si="18"/>
        <v>103862427</v>
      </c>
      <c r="AB42" s="43">
        <v>32911173</v>
      </c>
      <c r="AC42" s="43">
        <v>16959561</v>
      </c>
      <c r="AD42" s="43">
        <v>3525662</v>
      </c>
      <c r="AE42" s="43">
        <v>346811</v>
      </c>
      <c r="AF42" s="10">
        <f t="shared" si="19"/>
        <v>53743207</v>
      </c>
      <c r="AG42" s="32">
        <f t="shared" si="31"/>
        <v>45831547</v>
      </c>
      <c r="AH42" s="32">
        <f t="shared" si="32"/>
        <v>3808815</v>
      </c>
      <c r="AI42" s="32">
        <f t="shared" si="33"/>
        <v>363985</v>
      </c>
      <c r="AJ42" s="32">
        <f t="shared" si="34"/>
        <v>114873</v>
      </c>
      <c r="AK42" s="32">
        <f t="shared" si="35"/>
        <v>50119220</v>
      </c>
      <c r="AL42" s="29"/>
      <c r="AM42" s="29"/>
      <c r="AN42" s="29"/>
      <c r="AO42" s="29"/>
      <c r="AP42" s="29"/>
    </row>
    <row r="43" spans="1:42">
      <c r="A43" s="33"/>
      <c r="B43" s="31">
        <f t="shared" si="30"/>
        <v>45536</v>
      </c>
      <c r="C43" s="1">
        <v>133820</v>
      </c>
      <c r="D43" s="1">
        <v>3555</v>
      </c>
      <c r="E43" s="1">
        <v>27</v>
      </c>
      <c r="F43" s="1">
        <v>128</v>
      </c>
      <c r="G43" s="10">
        <f t="shared" si="0"/>
        <v>137530</v>
      </c>
      <c r="H43" s="43">
        <v>841873</v>
      </c>
      <c r="I43" s="43">
        <v>102265</v>
      </c>
      <c r="J43" s="43">
        <v>16642</v>
      </c>
      <c r="K43" s="43">
        <v>3068</v>
      </c>
      <c r="L43" s="10">
        <f t="shared" si="1"/>
        <v>963848</v>
      </c>
      <c r="M43" s="43">
        <v>131077</v>
      </c>
      <c r="N43" s="43">
        <v>3433</v>
      </c>
      <c r="O43" s="43">
        <v>27</v>
      </c>
      <c r="P43" s="43">
        <v>122</v>
      </c>
      <c r="Q43" s="10">
        <f t="shared" si="2"/>
        <v>134659</v>
      </c>
      <c r="R43" s="43">
        <v>56736120.390000001</v>
      </c>
      <c r="S43" s="43">
        <v>3360663.4810000001</v>
      </c>
      <c r="T43" s="43">
        <v>485966.2</v>
      </c>
      <c r="U43" s="43">
        <v>142854</v>
      </c>
      <c r="V43" s="10">
        <f t="shared" si="17"/>
        <v>60725604.071000002</v>
      </c>
      <c r="W43" s="43">
        <v>83370598</v>
      </c>
      <c r="X43" s="43">
        <v>22264026</v>
      </c>
      <c r="Y43" s="43">
        <v>4180777</v>
      </c>
      <c r="Z43" s="43">
        <v>438642</v>
      </c>
      <c r="AA43" s="10">
        <f t="shared" si="18"/>
        <v>110254043</v>
      </c>
      <c r="AB43" s="43">
        <v>32074829</v>
      </c>
      <c r="AC43" s="43">
        <v>18100773</v>
      </c>
      <c r="AD43" s="43">
        <v>3712076</v>
      </c>
      <c r="AE43" s="43">
        <v>327737</v>
      </c>
      <c r="AF43" s="10">
        <f t="shared" si="19"/>
        <v>54215415</v>
      </c>
      <c r="AG43" s="32">
        <f t="shared" si="31"/>
        <v>51295769</v>
      </c>
      <c r="AH43" s="32">
        <f t="shared" si="32"/>
        <v>4163253</v>
      </c>
      <c r="AI43" s="32">
        <f t="shared" si="33"/>
        <v>468701</v>
      </c>
      <c r="AJ43" s="32">
        <f t="shared" si="34"/>
        <v>110905</v>
      </c>
      <c r="AK43" s="32">
        <f t="shared" si="35"/>
        <v>56038628</v>
      </c>
      <c r="AL43" s="29"/>
      <c r="AM43" s="29"/>
      <c r="AN43" s="29"/>
      <c r="AO43" s="29"/>
      <c r="AP43" s="29"/>
    </row>
    <row r="44" spans="1:42">
      <c r="A44" s="51"/>
      <c r="B44" s="31">
        <f t="shared" si="30"/>
        <v>45566</v>
      </c>
      <c r="C44" s="1">
        <v>137513</v>
      </c>
      <c r="D44" s="1">
        <v>3608</v>
      </c>
      <c r="E44" s="1">
        <v>28</v>
      </c>
      <c r="F44" s="1">
        <v>128</v>
      </c>
      <c r="G44" s="10">
        <f t="shared" si="0"/>
        <v>141277</v>
      </c>
      <c r="H44" s="43">
        <v>870457</v>
      </c>
      <c r="I44" s="43">
        <v>103959</v>
      </c>
      <c r="J44" s="43">
        <v>17138</v>
      </c>
      <c r="K44" s="43">
        <v>3068</v>
      </c>
      <c r="L44" s="10">
        <f t="shared" si="1"/>
        <v>994622</v>
      </c>
      <c r="M44" s="43">
        <v>135217</v>
      </c>
      <c r="N44" s="43">
        <v>3508</v>
      </c>
      <c r="O44" s="43">
        <v>27</v>
      </c>
      <c r="P44" s="43">
        <v>125</v>
      </c>
      <c r="Q44" s="10">
        <f t="shared" si="2"/>
        <v>138877</v>
      </c>
      <c r="R44" s="43">
        <v>55440598.990000002</v>
      </c>
      <c r="S44" s="43">
        <v>2928753.389</v>
      </c>
      <c r="T44" s="43">
        <v>444208</v>
      </c>
      <c r="U44" s="43">
        <v>150012</v>
      </c>
      <c r="V44" s="10">
        <f t="shared" si="17"/>
        <v>58963572.379000001</v>
      </c>
      <c r="W44" s="43">
        <v>82911094</v>
      </c>
      <c r="X44" s="43">
        <v>21848486</v>
      </c>
      <c r="Y44" s="43">
        <v>3849815</v>
      </c>
      <c r="Z44" s="43">
        <v>438715</v>
      </c>
      <c r="AA44" s="10">
        <f t="shared" si="18"/>
        <v>109048110</v>
      </c>
      <c r="AB44" s="43">
        <v>32255530</v>
      </c>
      <c r="AC44" s="43">
        <v>18040862</v>
      </c>
      <c r="AD44" s="43">
        <v>3424647</v>
      </c>
      <c r="AE44" s="43">
        <v>309749</v>
      </c>
      <c r="AF44" s="10">
        <f t="shared" si="19"/>
        <v>54030788</v>
      </c>
      <c r="AG44" s="32">
        <f t="shared" si="31"/>
        <v>50655564</v>
      </c>
      <c r="AH44" s="32">
        <f t="shared" si="32"/>
        <v>3807624</v>
      </c>
      <c r="AI44" s="32">
        <f t="shared" si="33"/>
        <v>425168</v>
      </c>
      <c r="AJ44" s="32">
        <f t="shared" si="34"/>
        <v>128966</v>
      </c>
      <c r="AK44" s="32">
        <f t="shared" si="35"/>
        <v>55017322</v>
      </c>
      <c r="AL44" s="29"/>
      <c r="AM44" s="29"/>
      <c r="AN44" s="29"/>
      <c r="AO44" s="29"/>
      <c r="AP44" s="29"/>
    </row>
    <row r="45" spans="1:42">
      <c r="A45" s="51"/>
      <c r="B45" s="31">
        <f t="shared" si="30"/>
        <v>45597</v>
      </c>
      <c r="C45" s="1">
        <v>140530</v>
      </c>
      <c r="D45" s="1">
        <v>3663</v>
      </c>
      <c r="E45" s="1">
        <v>28</v>
      </c>
      <c r="F45" s="1">
        <v>128</v>
      </c>
      <c r="G45" s="10">
        <f t="shared" si="0"/>
        <v>144349</v>
      </c>
      <c r="H45" s="43">
        <v>894203</v>
      </c>
      <c r="I45" s="43">
        <v>104699</v>
      </c>
      <c r="J45" s="43">
        <v>17138</v>
      </c>
      <c r="K45" s="43">
        <v>3068</v>
      </c>
      <c r="L45" s="10">
        <f t="shared" si="1"/>
        <v>1019108</v>
      </c>
      <c r="M45" s="43">
        <v>138390</v>
      </c>
      <c r="N45" s="43">
        <v>3575</v>
      </c>
      <c r="O45" s="43">
        <v>28</v>
      </c>
      <c r="P45" s="43">
        <v>124</v>
      </c>
      <c r="Q45" s="10">
        <f t="shared" si="2"/>
        <v>142117</v>
      </c>
      <c r="R45" s="43">
        <v>46814219.960000001</v>
      </c>
      <c r="S45" s="43">
        <v>2670894.923</v>
      </c>
      <c r="T45" s="43">
        <v>342801.4</v>
      </c>
      <c r="U45" s="43">
        <v>135920</v>
      </c>
      <c r="V45" s="10">
        <f t="shared" si="17"/>
        <v>49963836.283</v>
      </c>
      <c r="W45" s="43">
        <v>80251769</v>
      </c>
      <c r="X45" s="43">
        <v>23567982</v>
      </c>
      <c r="Y45" s="43">
        <v>4205109</v>
      </c>
      <c r="Z45" s="43">
        <v>427608</v>
      </c>
      <c r="AA45" s="10">
        <f t="shared" si="18"/>
        <v>108452468</v>
      </c>
      <c r="AB45" s="43">
        <v>35327823</v>
      </c>
      <c r="AC45" s="43">
        <v>20169104</v>
      </c>
      <c r="AD45" s="43">
        <v>3873508</v>
      </c>
      <c r="AE45" s="43">
        <v>325748</v>
      </c>
      <c r="AF45" s="10">
        <f t="shared" si="19"/>
        <v>59696183</v>
      </c>
      <c r="AG45" s="32">
        <f t="shared" si="31"/>
        <v>44923946</v>
      </c>
      <c r="AH45" s="32">
        <f t="shared" si="32"/>
        <v>3398878</v>
      </c>
      <c r="AI45" s="32">
        <f t="shared" si="33"/>
        <v>331601</v>
      </c>
      <c r="AJ45" s="32">
        <f t="shared" si="34"/>
        <v>101860</v>
      </c>
      <c r="AK45" s="32">
        <f t="shared" si="35"/>
        <v>48756285</v>
      </c>
      <c r="AL45" s="29"/>
      <c r="AM45" s="29"/>
      <c r="AN45" s="29"/>
      <c r="AO45" s="29"/>
      <c r="AP45" s="29"/>
    </row>
    <row r="46" spans="1:42">
      <c r="A46" s="51"/>
      <c r="B46" s="31">
        <f t="shared" si="30"/>
        <v>45627</v>
      </c>
      <c r="C46" s="1">
        <v>144541</v>
      </c>
      <c r="D46" s="1">
        <v>3707</v>
      </c>
      <c r="E46" s="1">
        <v>28</v>
      </c>
      <c r="F46" s="1">
        <v>127</v>
      </c>
      <c r="G46" s="10">
        <f t="shared" si="0"/>
        <v>148403</v>
      </c>
      <c r="H46" s="43">
        <v>924182</v>
      </c>
      <c r="I46" s="43">
        <v>104991</v>
      </c>
      <c r="J46" s="43">
        <v>17138</v>
      </c>
      <c r="K46" s="43">
        <v>3043</v>
      </c>
      <c r="L46" s="10">
        <f t="shared" ref="L46:L58" si="36">SUM(H46:K46)</f>
        <v>1049354</v>
      </c>
      <c r="M46" s="43">
        <v>141978</v>
      </c>
      <c r="N46" s="43">
        <v>3611</v>
      </c>
      <c r="O46" s="43">
        <v>28</v>
      </c>
      <c r="P46" s="43">
        <v>125</v>
      </c>
      <c r="Q46" s="10">
        <f t="shared" si="2"/>
        <v>145742</v>
      </c>
      <c r="R46" s="43">
        <v>48004243.020000003</v>
      </c>
      <c r="S46" s="43">
        <v>2698661.1209999998</v>
      </c>
      <c r="T46" s="43">
        <v>404800.6</v>
      </c>
      <c r="U46" s="43">
        <v>136397</v>
      </c>
      <c r="V46" s="10">
        <f t="shared" si="17"/>
        <v>51244101.741000004</v>
      </c>
      <c r="W46" s="43">
        <v>71551503</v>
      </c>
      <c r="X46" s="43">
        <v>21623860</v>
      </c>
      <c r="Y46" s="43">
        <v>4451624</v>
      </c>
      <c r="Z46" s="43">
        <v>406096</v>
      </c>
      <c r="AA46" s="10">
        <f t="shared" si="18"/>
        <v>98033083</v>
      </c>
      <c r="AB46" s="43">
        <v>28178104</v>
      </c>
      <c r="AC46" s="43">
        <v>18301753</v>
      </c>
      <c r="AD46" s="43">
        <v>4069323</v>
      </c>
      <c r="AE46" s="43">
        <v>304941</v>
      </c>
      <c r="AF46" s="10">
        <f t="shared" si="19"/>
        <v>50854121</v>
      </c>
      <c r="AG46" s="32">
        <f t="shared" si="31"/>
        <v>43373399</v>
      </c>
      <c r="AH46" s="32">
        <f t="shared" si="32"/>
        <v>3322107</v>
      </c>
      <c r="AI46" s="32">
        <f t="shared" si="33"/>
        <v>382301</v>
      </c>
      <c r="AJ46" s="32">
        <f t="shared" si="34"/>
        <v>101155</v>
      </c>
      <c r="AK46" s="32">
        <f t="shared" si="35"/>
        <v>47178962</v>
      </c>
      <c r="AL46" s="29"/>
      <c r="AM46" s="29"/>
      <c r="AN46" s="29"/>
      <c r="AO46" s="29"/>
      <c r="AP46" s="29"/>
    </row>
    <row r="47" spans="1:42">
      <c r="A47" s="51"/>
      <c r="B47" s="31">
        <f t="shared" si="30"/>
        <v>45658</v>
      </c>
      <c r="C47" s="1">
        <v>147767</v>
      </c>
      <c r="D47" s="1">
        <v>3730</v>
      </c>
      <c r="E47" s="1">
        <v>28</v>
      </c>
      <c r="F47" s="1">
        <v>127</v>
      </c>
      <c r="G47" s="10">
        <f t="shared" si="0"/>
        <v>151652</v>
      </c>
      <c r="H47" s="43">
        <v>948886</v>
      </c>
      <c r="I47" s="43">
        <v>105282</v>
      </c>
      <c r="J47" s="43">
        <v>17138</v>
      </c>
      <c r="K47" s="43">
        <v>3026</v>
      </c>
      <c r="L47" s="10">
        <f t="shared" si="36"/>
        <v>1074332</v>
      </c>
      <c r="M47" s="43">
        <v>144490</v>
      </c>
      <c r="N47" s="43">
        <v>3616</v>
      </c>
      <c r="O47" s="43">
        <v>27</v>
      </c>
      <c r="P47" s="43">
        <v>123</v>
      </c>
      <c r="Q47" s="10">
        <f t="shared" si="2"/>
        <v>148256</v>
      </c>
      <c r="R47" s="43">
        <v>44768702.670000002</v>
      </c>
      <c r="S47" s="43">
        <v>2597128.139</v>
      </c>
      <c r="T47" s="43">
        <v>252353</v>
      </c>
      <c r="U47" s="43">
        <v>118253</v>
      </c>
      <c r="V47" s="10">
        <f t="shared" si="17"/>
        <v>47736436.809</v>
      </c>
      <c r="W47" s="43">
        <v>65281779</v>
      </c>
      <c r="X47" s="43">
        <v>19400790</v>
      </c>
      <c r="Y47" s="43">
        <v>3634832</v>
      </c>
      <c r="Z47" s="43">
        <v>377820</v>
      </c>
      <c r="AA47" s="10">
        <f t="shared" si="18"/>
        <v>88695221</v>
      </c>
      <c r="AB47" s="43">
        <v>25233169</v>
      </c>
      <c r="AC47" s="43">
        <v>16242281</v>
      </c>
      <c r="AD47" s="43">
        <v>3381259</v>
      </c>
      <c r="AE47" s="43">
        <v>289832</v>
      </c>
      <c r="AF47" s="10">
        <f t="shared" si="19"/>
        <v>45146541</v>
      </c>
      <c r="AG47" s="32">
        <f t="shared" ref="AG47:AG55" si="37">W47-AB47</f>
        <v>40048610</v>
      </c>
      <c r="AH47" s="32">
        <f t="shared" ref="AH47:AH55" si="38">X47-AC47</f>
        <v>3158509</v>
      </c>
      <c r="AI47" s="32">
        <f t="shared" ref="AI47:AI55" si="39">Y47-AD47</f>
        <v>253573</v>
      </c>
      <c r="AJ47" s="32">
        <f t="shared" ref="AJ47:AJ55" si="40">Z47-AE47</f>
        <v>87988</v>
      </c>
      <c r="AK47" s="32">
        <f t="shared" si="35"/>
        <v>43548680</v>
      </c>
      <c r="AL47" s="29"/>
      <c r="AM47" s="29"/>
      <c r="AN47" s="29"/>
      <c r="AO47" s="29"/>
      <c r="AP47" s="29"/>
    </row>
    <row r="48" spans="1:42">
      <c r="A48" s="51"/>
      <c r="B48" s="31">
        <f t="shared" si="30"/>
        <v>45689</v>
      </c>
      <c r="C48" s="1">
        <v>151842</v>
      </c>
      <c r="D48" s="1">
        <v>3780</v>
      </c>
      <c r="E48" s="1">
        <v>28</v>
      </c>
      <c r="F48" s="1">
        <v>127</v>
      </c>
      <c r="G48" s="10">
        <f t="shared" si="0"/>
        <v>155777</v>
      </c>
      <c r="H48" s="43">
        <v>981471</v>
      </c>
      <c r="I48" s="43">
        <v>106435</v>
      </c>
      <c r="J48" s="43">
        <v>17138</v>
      </c>
      <c r="K48" s="43">
        <v>3026</v>
      </c>
      <c r="L48" s="10">
        <f t="shared" si="36"/>
        <v>1108070</v>
      </c>
      <c r="M48" s="43">
        <v>147910</v>
      </c>
      <c r="N48" s="43">
        <v>3661</v>
      </c>
      <c r="O48" s="43">
        <v>28</v>
      </c>
      <c r="P48" s="43">
        <v>123</v>
      </c>
      <c r="Q48" s="10">
        <f t="shared" si="2"/>
        <v>151722</v>
      </c>
      <c r="R48" s="43">
        <v>61065455.219999999</v>
      </c>
      <c r="S48" s="43">
        <v>3204037.5449999999</v>
      </c>
      <c r="T48" s="43">
        <v>194530.8</v>
      </c>
      <c r="U48" s="43">
        <v>122030</v>
      </c>
      <c r="V48" s="10">
        <f t="shared" si="17"/>
        <v>64586053.564999998</v>
      </c>
      <c r="W48" s="43">
        <v>62350860</v>
      </c>
      <c r="X48" s="43">
        <v>20654741</v>
      </c>
      <c r="Y48" s="43">
        <v>4207743</v>
      </c>
      <c r="Z48" s="43">
        <v>400931</v>
      </c>
      <c r="AA48" s="10">
        <f t="shared" si="18"/>
        <v>87614275</v>
      </c>
      <c r="AB48" s="43">
        <v>16157584</v>
      </c>
      <c r="AC48" s="43">
        <v>16988802</v>
      </c>
      <c r="AD48" s="43">
        <v>4017172</v>
      </c>
      <c r="AE48" s="43">
        <v>299438</v>
      </c>
      <c r="AF48" s="10">
        <f t="shared" si="19"/>
        <v>37462996</v>
      </c>
      <c r="AG48" s="32">
        <f t="shared" si="37"/>
        <v>46193276</v>
      </c>
      <c r="AH48" s="32">
        <f t="shared" si="38"/>
        <v>3665939</v>
      </c>
      <c r="AI48" s="32">
        <f t="shared" si="39"/>
        <v>190571</v>
      </c>
      <c r="AJ48" s="32">
        <f t="shared" si="40"/>
        <v>101493</v>
      </c>
      <c r="AK48" s="32">
        <f t="shared" si="35"/>
        <v>50151279</v>
      </c>
      <c r="AL48" s="29"/>
      <c r="AM48" s="29"/>
      <c r="AN48" s="29"/>
      <c r="AO48" s="29"/>
      <c r="AP48" s="29"/>
    </row>
    <row r="49" spans="1:42">
      <c r="A49" s="51"/>
      <c r="B49" s="31">
        <f t="shared" si="30"/>
        <v>45717</v>
      </c>
      <c r="C49" s="1">
        <v>156047</v>
      </c>
      <c r="D49" s="1">
        <v>3821</v>
      </c>
      <c r="E49" s="1">
        <v>28</v>
      </c>
      <c r="F49" s="1">
        <v>128</v>
      </c>
      <c r="G49" s="10">
        <f t="shared" si="0"/>
        <v>160024</v>
      </c>
      <c r="H49" s="43">
        <v>1016942</v>
      </c>
      <c r="I49" s="43">
        <v>106952</v>
      </c>
      <c r="J49" s="43">
        <v>17138</v>
      </c>
      <c r="K49" s="43">
        <v>3044</v>
      </c>
      <c r="L49" s="10">
        <f t="shared" si="36"/>
        <v>1144076</v>
      </c>
      <c r="M49" s="43">
        <v>152919</v>
      </c>
      <c r="N49" s="43">
        <v>3720</v>
      </c>
      <c r="O49" s="43">
        <v>28</v>
      </c>
      <c r="P49" s="43">
        <v>125</v>
      </c>
      <c r="Q49" s="10">
        <f t="shared" si="2"/>
        <v>156792</v>
      </c>
      <c r="R49" s="43">
        <v>73059646.040000007</v>
      </c>
      <c r="S49" s="43">
        <v>3720710.0890000002</v>
      </c>
      <c r="T49" s="43">
        <v>365550.6</v>
      </c>
      <c r="U49" s="43">
        <v>141464</v>
      </c>
      <c r="V49" s="10">
        <f t="shared" si="17"/>
        <v>77287370.729000002</v>
      </c>
      <c r="W49" s="43">
        <v>63978701</v>
      </c>
      <c r="X49" s="43">
        <v>19189340</v>
      </c>
      <c r="Y49" s="43">
        <v>8082346</v>
      </c>
      <c r="Z49" s="43">
        <v>395384</v>
      </c>
      <c r="AA49" s="10">
        <f t="shared" si="18"/>
        <v>91645771</v>
      </c>
      <c r="AB49" s="43">
        <v>13664823</v>
      </c>
      <c r="AC49" s="43">
        <v>15404041</v>
      </c>
      <c r="AD49" s="43">
        <v>7721835</v>
      </c>
      <c r="AE49" s="43">
        <v>300806</v>
      </c>
      <c r="AF49" s="10">
        <f t="shared" si="19"/>
        <v>37091505</v>
      </c>
      <c r="AG49" s="32">
        <f t="shared" si="37"/>
        <v>50313878</v>
      </c>
      <c r="AH49" s="32">
        <f t="shared" si="38"/>
        <v>3785299</v>
      </c>
      <c r="AI49" s="32">
        <f t="shared" si="39"/>
        <v>360511</v>
      </c>
      <c r="AJ49" s="32">
        <f t="shared" si="40"/>
        <v>94578</v>
      </c>
      <c r="AK49" s="32">
        <f t="shared" si="35"/>
        <v>54554266</v>
      </c>
      <c r="AL49" s="29"/>
      <c r="AM49" s="29"/>
      <c r="AN49" s="29"/>
      <c r="AO49" s="29"/>
      <c r="AP49" s="29"/>
    </row>
    <row r="50" spans="1:42">
      <c r="A50" s="51"/>
      <c r="B50" s="31">
        <f t="shared" si="30"/>
        <v>45748</v>
      </c>
      <c r="C50" s="1">
        <v>159174</v>
      </c>
      <c r="D50" s="1">
        <v>3867</v>
      </c>
      <c r="E50" s="1">
        <v>28</v>
      </c>
      <c r="F50" s="1">
        <v>128</v>
      </c>
      <c r="G50" s="10">
        <f t="shared" si="0"/>
        <v>163197</v>
      </c>
      <c r="H50" s="43">
        <v>1046101</v>
      </c>
      <c r="I50" s="43">
        <v>107508</v>
      </c>
      <c r="J50" s="43">
        <v>17138</v>
      </c>
      <c r="K50" s="43">
        <v>3044</v>
      </c>
      <c r="L50" s="10">
        <f t="shared" si="36"/>
        <v>1173791</v>
      </c>
      <c r="M50" s="43">
        <v>155691</v>
      </c>
      <c r="N50" s="43">
        <v>3765</v>
      </c>
      <c r="O50" s="43">
        <v>28</v>
      </c>
      <c r="P50" s="43">
        <v>125</v>
      </c>
      <c r="Q50" s="10">
        <f t="shared" si="2"/>
        <v>159609</v>
      </c>
      <c r="R50" s="43">
        <v>80317287.120000005</v>
      </c>
      <c r="S50" s="43">
        <v>4159805.574</v>
      </c>
      <c r="T50" s="43">
        <v>488745.6</v>
      </c>
      <c r="U50" s="43">
        <v>143796</v>
      </c>
      <c r="V50" s="10">
        <f t="shared" si="17"/>
        <v>85109634.294</v>
      </c>
      <c r="W50" s="43">
        <v>67254143</v>
      </c>
      <c r="X50" s="43">
        <v>19991403</v>
      </c>
      <c r="Y50" s="43">
        <v>3886429</v>
      </c>
      <c r="Z50" s="43">
        <v>446532</v>
      </c>
      <c r="AA50" s="10">
        <f t="shared" si="18"/>
        <v>91578507</v>
      </c>
      <c r="AB50" s="43">
        <v>13372306</v>
      </c>
      <c r="AC50" s="43">
        <v>15817402</v>
      </c>
      <c r="AD50" s="43">
        <v>3425123</v>
      </c>
      <c r="AE50" s="43">
        <v>344977</v>
      </c>
      <c r="AF50" s="10">
        <f t="shared" si="19"/>
        <v>32959808</v>
      </c>
      <c r="AG50" s="32">
        <f t="shared" si="37"/>
        <v>53881837</v>
      </c>
      <c r="AH50" s="32">
        <f t="shared" si="38"/>
        <v>4174001</v>
      </c>
      <c r="AI50" s="32">
        <f t="shared" si="39"/>
        <v>461306</v>
      </c>
      <c r="AJ50" s="32">
        <f t="shared" si="40"/>
        <v>101555</v>
      </c>
      <c r="AK50" s="32">
        <f t="shared" si="35"/>
        <v>58618699</v>
      </c>
      <c r="AL50" s="29"/>
      <c r="AM50" s="29"/>
      <c r="AN50" s="29"/>
      <c r="AO50" s="29"/>
      <c r="AP50" s="29"/>
    </row>
    <row r="51" spans="1:42">
      <c r="A51" s="51"/>
      <c r="B51" s="31">
        <f t="shared" si="30"/>
        <v>45778</v>
      </c>
      <c r="C51" s="1">
        <v>161891</v>
      </c>
      <c r="D51" s="1">
        <v>3911</v>
      </c>
      <c r="E51" s="1">
        <v>28</v>
      </c>
      <c r="F51" s="1">
        <v>128</v>
      </c>
      <c r="G51" s="10">
        <f t="shared" si="0"/>
        <v>165958</v>
      </c>
      <c r="H51" s="43">
        <v>1071965</v>
      </c>
      <c r="I51" s="43">
        <v>108211</v>
      </c>
      <c r="J51" s="43">
        <v>17138</v>
      </c>
      <c r="K51" s="43">
        <v>3044</v>
      </c>
      <c r="L51" s="10">
        <f t="shared" si="36"/>
        <v>1200358</v>
      </c>
      <c r="M51" s="43">
        <v>159542</v>
      </c>
      <c r="N51" s="43">
        <v>3836</v>
      </c>
      <c r="O51" s="43">
        <v>28</v>
      </c>
      <c r="P51" s="43">
        <v>125</v>
      </c>
      <c r="Q51" s="10">
        <f t="shared" si="2"/>
        <v>163531</v>
      </c>
      <c r="R51" s="43">
        <v>70998880.170000002</v>
      </c>
      <c r="S51" s="43">
        <v>3660249.85</v>
      </c>
      <c r="T51" s="43">
        <v>430384.8</v>
      </c>
      <c r="U51" s="43">
        <v>133097</v>
      </c>
      <c r="V51" s="10">
        <f t="shared" si="17"/>
        <v>75222611.819999993</v>
      </c>
      <c r="W51" s="43">
        <v>68949754</v>
      </c>
      <c r="X51" s="43">
        <v>19610942</v>
      </c>
      <c r="Y51" s="43">
        <v>3485800</v>
      </c>
      <c r="Z51" s="43">
        <v>407149</v>
      </c>
      <c r="AA51" s="10">
        <f t="shared" si="18"/>
        <v>92453645</v>
      </c>
      <c r="AB51" s="43">
        <v>15824468</v>
      </c>
      <c r="AC51" s="43">
        <v>15701529</v>
      </c>
      <c r="AD51" s="43">
        <v>3075315</v>
      </c>
      <c r="AE51" s="43">
        <v>313254</v>
      </c>
      <c r="AF51" s="10">
        <f t="shared" si="19"/>
        <v>34914566</v>
      </c>
      <c r="AG51" s="32">
        <f t="shared" si="37"/>
        <v>53125286</v>
      </c>
      <c r="AH51" s="32">
        <f t="shared" si="38"/>
        <v>3909413</v>
      </c>
      <c r="AI51" s="32">
        <f t="shared" si="39"/>
        <v>410485</v>
      </c>
      <c r="AJ51" s="32">
        <f t="shared" si="40"/>
        <v>93895</v>
      </c>
      <c r="AK51" s="32">
        <f t="shared" si="35"/>
        <v>57539079</v>
      </c>
      <c r="AL51" s="29"/>
      <c r="AM51" s="29"/>
      <c r="AN51" s="29"/>
      <c r="AO51" s="29"/>
      <c r="AP51" s="29"/>
    </row>
    <row r="52" spans="1:42">
      <c r="A52" s="51"/>
      <c r="B52" s="31">
        <f t="shared" si="30"/>
        <v>45809</v>
      </c>
      <c r="C52" s="1">
        <v>164710</v>
      </c>
      <c r="D52" s="1">
        <v>3962</v>
      </c>
      <c r="E52" s="1">
        <v>28</v>
      </c>
      <c r="F52" s="1">
        <v>129</v>
      </c>
      <c r="G52" s="10">
        <f t="shared" si="0"/>
        <v>168829</v>
      </c>
      <c r="H52" s="43">
        <v>1098024</v>
      </c>
      <c r="I52" s="43">
        <v>108376</v>
      </c>
      <c r="J52" s="43">
        <v>17138</v>
      </c>
      <c r="K52" s="43">
        <v>3059</v>
      </c>
      <c r="L52" s="10">
        <f t="shared" si="36"/>
        <v>1226597</v>
      </c>
      <c r="M52" s="43">
        <v>159608</v>
      </c>
      <c r="N52" s="43">
        <v>3835</v>
      </c>
      <c r="O52" s="43">
        <v>27</v>
      </c>
      <c r="P52" s="43">
        <v>126</v>
      </c>
      <c r="Q52" s="10">
        <f t="shared" si="2"/>
        <v>163596</v>
      </c>
      <c r="R52" s="43">
        <v>73071829.670000002</v>
      </c>
      <c r="S52" s="43">
        <v>4310422.1960000005</v>
      </c>
      <c r="T52" s="43">
        <v>503970.4</v>
      </c>
      <c r="U52" s="43">
        <v>138677</v>
      </c>
      <c r="V52" s="10">
        <f t="shared" si="17"/>
        <v>78024899.266000003</v>
      </c>
      <c r="W52" s="43">
        <v>80767336</v>
      </c>
      <c r="X52" s="43">
        <v>23986540</v>
      </c>
      <c r="Y52" s="43">
        <v>3820217</v>
      </c>
      <c r="Z52" s="43">
        <v>452297</v>
      </c>
      <c r="AA52" s="10">
        <f t="shared" si="18"/>
        <v>109026390</v>
      </c>
      <c r="AB52" s="43">
        <v>20917486</v>
      </c>
      <c r="AC52" s="43">
        <v>19256381</v>
      </c>
      <c r="AD52" s="43">
        <v>3341327</v>
      </c>
      <c r="AE52" s="43">
        <v>338124</v>
      </c>
      <c r="AF52" s="10">
        <f t="shared" si="19"/>
        <v>43853318</v>
      </c>
      <c r="AG52" s="32">
        <f t="shared" si="37"/>
        <v>59849850</v>
      </c>
      <c r="AH52" s="32">
        <f t="shared" si="38"/>
        <v>4730159</v>
      </c>
      <c r="AI52" s="32">
        <f t="shared" si="39"/>
        <v>478890</v>
      </c>
      <c r="AJ52" s="32">
        <f t="shared" si="40"/>
        <v>114173</v>
      </c>
      <c r="AK52" s="32">
        <f t="shared" si="35"/>
        <v>65173072</v>
      </c>
      <c r="AL52" s="29"/>
      <c r="AM52" s="29"/>
      <c r="AN52" s="29"/>
      <c r="AO52" s="29"/>
      <c r="AP52" s="29"/>
    </row>
    <row r="53" spans="1:42">
      <c r="A53" s="51"/>
      <c r="B53" s="31">
        <f t="shared" si="30"/>
        <v>45839</v>
      </c>
      <c r="C53" s="1">
        <v>168209</v>
      </c>
      <c r="D53" s="1">
        <v>4019</v>
      </c>
      <c r="E53" s="1">
        <v>28</v>
      </c>
      <c r="F53" s="1">
        <v>130</v>
      </c>
      <c r="G53" s="10">
        <f t="shared" si="0"/>
        <v>172386</v>
      </c>
      <c r="H53" s="43">
        <v>1129298</v>
      </c>
      <c r="I53" s="43">
        <v>109512</v>
      </c>
      <c r="J53" s="43">
        <v>17138</v>
      </c>
      <c r="K53" s="43">
        <v>3074</v>
      </c>
      <c r="L53" s="10">
        <f t="shared" si="36"/>
        <v>1259022</v>
      </c>
      <c r="M53" s="43">
        <v>161455</v>
      </c>
      <c r="N53" s="43">
        <v>3830</v>
      </c>
      <c r="O53" s="43">
        <v>27</v>
      </c>
      <c r="P53" s="43">
        <v>128</v>
      </c>
      <c r="Q53" s="10">
        <f t="shared" si="2"/>
        <v>165440</v>
      </c>
      <c r="R53" s="43">
        <v>72525373.629999995</v>
      </c>
      <c r="S53" s="43">
        <v>4467197.9419999998</v>
      </c>
      <c r="T53" s="43">
        <v>303496.40000000002</v>
      </c>
      <c r="U53" s="43">
        <v>102421</v>
      </c>
      <c r="V53" s="10">
        <f t="shared" si="17"/>
        <v>77398488.972000003</v>
      </c>
      <c r="W53" s="43">
        <v>88402236</v>
      </c>
      <c r="X53" s="43">
        <v>25443501</v>
      </c>
      <c r="Y53" s="43">
        <v>3686750</v>
      </c>
      <c r="Z53" s="43">
        <v>421366</v>
      </c>
      <c r="AA53" s="10">
        <f t="shared" si="18"/>
        <v>117953853</v>
      </c>
      <c r="AB53" s="43">
        <v>29698296</v>
      </c>
      <c r="AC53" s="43">
        <v>20588648</v>
      </c>
      <c r="AD53" s="43">
        <v>3396174</v>
      </c>
      <c r="AE53" s="43">
        <v>342276</v>
      </c>
      <c r="AF53" s="10">
        <f t="shared" si="19"/>
        <v>54025394</v>
      </c>
      <c r="AG53" s="32">
        <f t="shared" si="37"/>
        <v>58703940</v>
      </c>
      <c r="AH53" s="32">
        <f t="shared" si="38"/>
        <v>4854853</v>
      </c>
      <c r="AI53" s="32">
        <f t="shared" si="39"/>
        <v>290576</v>
      </c>
      <c r="AJ53" s="32">
        <f t="shared" si="40"/>
        <v>79090</v>
      </c>
      <c r="AK53" s="32">
        <f t="shared" si="35"/>
        <v>63928459</v>
      </c>
      <c r="AL53" s="29"/>
      <c r="AM53" s="29"/>
      <c r="AN53" s="29"/>
      <c r="AO53" s="29"/>
      <c r="AP53" s="29"/>
    </row>
    <row r="54" spans="1:42">
      <c r="A54" s="51"/>
      <c r="B54" s="31">
        <f t="shared" si="30"/>
        <v>45870</v>
      </c>
      <c r="C54" s="1">
        <v>172210</v>
      </c>
      <c r="D54" s="1">
        <v>4065</v>
      </c>
      <c r="E54" s="1">
        <v>28</v>
      </c>
      <c r="F54" s="1">
        <v>130</v>
      </c>
      <c r="G54" s="10">
        <f t="shared" si="0"/>
        <v>176433</v>
      </c>
      <c r="H54" s="43">
        <v>1166236</v>
      </c>
      <c r="I54" s="43">
        <v>110412</v>
      </c>
      <c r="J54" s="43">
        <v>16302</v>
      </c>
      <c r="K54" s="43">
        <v>3074</v>
      </c>
      <c r="L54" s="10">
        <f t="shared" si="36"/>
        <v>1296024</v>
      </c>
      <c r="M54" s="43">
        <v>166730</v>
      </c>
      <c r="N54" s="43">
        <v>3890</v>
      </c>
      <c r="O54" s="43">
        <v>28</v>
      </c>
      <c r="P54" s="43">
        <v>127</v>
      </c>
      <c r="Q54" s="10">
        <f t="shared" si="2"/>
        <v>170775</v>
      </c>
      <c r="R54" s="43">
        <v>71127650.969999999</v>
      </c>
      <c r="S54" s="43">
        <v>4238008.8710000003</v>
      </c>
      <c r="T54" s="43">
        <v>494141.4</v>
      </c>
      <c r="U54" s="43">
        <v>97999</v>
      </c>
      <c r="V54" s="10">
        <f t="shared" si="17"/>
        <v>75957800.241000012</v>
      </c>
      <c r="W54" s="43">
        <v>91486668</v>
      </c>
      <c r="X54" s="43">
        <v>24286426</v>
      </c>
      <c r="Y54" s="43">
        <v>4817047</v>
      </c>
      <c r="Z54" s="43">
        <v>401081</v>
      </c>
      <c r="AA54" s="10">
        <f t="shared" si="18"/>
        <v>120991222</v>
      </c>
      <c r="AB54" s="43">
        <v>31538591</v>
      </c>
      <c r="AC54" s="43">
        <v>19295408</v>
      </c>
      <c r="AD54" s="43">
        <v>4335796</v>
      </c>
      <c r="AE54" s="43">
        <v>315107</v>
      </c>
      <c r="AF54" s="10">
        <f t="shared" si="19"/>
        <v>55484902</v>
      </c>
      <c r="AG54" s="32">
        <f t="shared" si="37"/>
        <v>59948077</v>
      </c>
      <c r="AH54" s="32">
        <f t="shared" si="38"/>
        <v>4991018</v>
      </c>
      <c r="AI54" s="32">
        <f t="shared" si="39"/>
        <v>481251</v>
      </c>
      <c r="AJ54" s="32">
        <f t="shared" si="40"/>
        <v>85974</v>
      </c>
      <c r="AK54" s="32">
        <f t="shared" si="35"/>
        <v>65506320</v>
      </c>
      <c r="AL54" s="29"/>
      <c r="AM54" s="29"/>
      <c r="AN54" s="29"/>
      <c r="AO54" s="29"/>
      <c r="AP54" s="29"/>
    </row>
    <row r="55" spans="1:42">
      <c r="A55" s="51"/>
      <c r="B55" s="31">
        <f t="shared" si="30"/>
        <v>45901</v>
      </c>
      <c r="C55" s="1">
        <v>176714</v>
      </c>
      <c r="D55" s="1">
        <v>4115</v>
      </c>
      <c r="E55" s="1">
        <v>29</v>
      </c>
      <c r="F55" s="1">
        <v>130</v>
      </c>
      <c r="G55" s="10">
        <f t="shared" si="0"/>
        <v>180988</v>
      </c>
      <c r="H55" s="43">
        <v>1210676</v>
      </c>
      <c r="I55" s="43">
        <v>111729</v>
      </c>
      <c r="J55" s="43">
        <v>16426</v>
      </c>
      <c r="K55" s="43">
        <v>3074</v>
      </c>
      <c r="L55" s="10">
        <f t="shared" si="36"/>
        <v>1341905</v>
      </c>
      <c r="M55" s="43">
        <v>170606</v>
      </c>
      <c r="N55" s="43">
        <v>3940</v>
      </c>
      <c r="O55" s="43">
        <v>26</v>
      </c>
      <c r="P55" s="43">
        <v>123</v>
      </c>
      <c r="Q55" s="10">
        <f t="shared" si="2"/>
        <v>174695</v>
      </c>
      <c r="R55" s="43">
        <v>74761211.939999998</v>
      </c>
      <c r="S55" s="43">
        <v>4044307.7760000001</v>
      </c>
      <c r="T55" s="43">
        <v>442169.4</v>
      </c>
      <c r="U55" s="43">
        <v>94375</v>
      </c>
      <c r="V55" s="10">
        <f t="shared" si="17"/>
        <v>79342064.115999997</v>
      </c>
      <c r="W55" s="43">
        <v>103617140</v>
      </c>
      <c r="X55" s="43">
        <v>27626112</v>
      </c>
      <c r="Y55" s="43">
        <v>3837721</v>
      </c>
      <c r="Z55" s="43">
        <v>399701</v>
      </c>
      <c r="AA55" s="10">
        <f t="shared" si="18"/>
        <v>135480674</v>
      </c>
      <c r="AB55" s="43">
        <v>37203434</v>
      </c>
      <c r="AC55" s="43">
        <v>22771516</v>
      </c>
      <c r="AD55" s="43">
        <v>3384422</v>
      </c>
      <c r="AE55" s="43">
        <v>326363</v>
      </c>
      <c r="AF55" s="10">
        <f t="shared" si="19"/>
        <v>63685735</v>
      </c>
      <c r="AG55" s="32">
        <f t="shared" si="37"/>
        <v>66413706</v>
      </c>
      <c r="AH55" s="32">
        <f t="shared" si="38"/>
        <v>4854596</v>
      </c>
      <c r="AI55" s="32">
        <f t="shared" si="39"/>
        <v>453299</v>
      </c>
      <c r="AJ55" s="32">
        <f t="shared" si="40"/>
        <v>73338</v>
      </c>
      <c r="AK55" s="32">
        <f t="shared" si="35"/>
        <v>71794939</v>
      </c>
      <c r="AL55" s="29"/>
      <c r="AM55" s="29"/>
      <c r="AN55" s="29"/>
      <c r="AO55" s="29"/>
      <c r="AP55" s="29"/>
    </row>
    <row r="56" spans="1:42">
      <c r="A56" s="51"/>
      <c r="B56" s="31">
        <f t="shared" si="30"/>
        <v>45931</v>
      </c>
      <c r="C56" s="1">
        <v>180708</v>
      </c>
      <c r="D56" s="1">
        <v>4164</v>
      </c>
      <c r="E56" s="1">
        <v>28</v>
      </c>
      <c r="F56" s="1">
        <v>132</v>
      </c>
      <c r="G56" s="10">
        <f t="shared" si="0"/>
        <v>185032</v>
      </c>
      <c r="H56" s="43">
        <v>1250010</v>
      </c>
      <c r="I56" s="43">
        <v>114195</v>
      </c>
      <c r="J56" s="43">
        <v>16162</v>
      </c>
      <c r="K56" s="43">
        <v>3121</v>
      </c>
      <c r="L56" s="10">
        <f t="shared" si="36"/>
        <v>1383488</v>
      </c>
      <c r="M56" s="43">
        <v>173342</v>
      </c>
      <c r="N56" s="43">
        <v>3957</v>
      </c>
      <c r="O56" s="43">
        <v>25</v>
      </c>
      <c r="P56" s="43">
        <v>119</v>
      </c>
      <c r="Q56" s="10">
        <f t="shared" si="2"/>
        <v>177443</v>
      </c>
      <c r="R56" s="43">
        <v>68548817.370000005</v>
      </c>
      <c r="S56" s="43">
        <v>3186009.3489999999</v>
      </c>
      <c r="T56" s="43">
        <v>385005.8</v>
      </c>
      <c r="U56" s="43">
        <v>69562</v>
      </c>
      <c r="V56" s="10">
        <f t="shared" si="17"/>
        <v>72189394.519000009</v>
      </c>
      <c r="W56" s="43">
        <v>96404438</v>
      </c>
      <c r="X56" s="43">
        <v>24283974</v>
      </c>
      <c r="Y56" s="43">
        <v>3866785</v>
      </c>
      <c r="Z56" s="43">
        <v>413372</v>
      </c>
      <c r="AA56" s="10">
        <f t="shared" si="18"/>
        <v>124968569</v>
      </c>
      <c r="AB56" s="43">
        <v>34996565</v>
      </c>
      <c r="AC56" s="43">
        <v>20248993</v>
      </c>
      <c r="AD56" s="43">
        <v>3486519</v>
      </c>
      <c r="AE56" s="43">
        <v>337810</v>
      </c>
      <c r="AF56" s="10">
        <f t="shared" si="19"/>
        <v>59069887</v>
      </c>
      <c r="AG56" s="32">
        <f t="shared" ref="AG56" si="41">W56-AB56</f>
        <v>61407873</v>
      </c>
      <c r="AH56" s="32">
        <f t="shared" ref="AH56" si="42">X56-AC56</f>
        <v>4034981</v>
      </c>
      <c r="AI56" s="32">
        <f t="shared" ref="AI56" si="43">Y56-AD56</f>
        <v>380266</v>
      </c>
      <c r="AJ56" s="32">
        <f t="shared" ref="AJ56" si="44">Z56-AE56</f>
        <v>75562</v>
      </c>
      <c r="AK56" s="32">
        <f t="shared" ref="AK56" si="45">SUM(AG56:AJ56)</f>
        <v>65898682</v>
      </c>
      <c r="AL56" s="29"/>
      <c r="AM56" s="29"/>
      <c r="AN56" s="29"/>
      <c r="AO56" s="29"/>
      <c r="AP56" s="29"/>
    </row>
    <row r="57" spans="1:42">
      <c r="A57" s="51"/>
      <c r="B57" s="31">
        <f t="shared" si="30"/>
        <v>45962</v>
      </c>
      <c r="C57" s="1">
        <v>184458</v>
      </c>
      <c r="D57" s="1">
        <v>4212</v>
      </c>
      <c r="E57" s="1">
        <v>28</v>
      </c>
      <c r="F57" s="1">
        <v>134</v>
      </c>
      <c r="G57" s="10">
        <f t="shared" si="0"/>
        <v>188832</v>
      </c>
      <c r="H57" s="43">
        <v>1287764</v>
      </c>
      <c r="I57" s="43">
        <v>115351</v>
      </c>
      <c r="J57" s="43">
        <v>16162</v>
      </c>
      <c r="K57" s="43">
        <v>3169</v>
      </c>
      <c r="L57" s="10">
        <f t="shared" si="36"/>
        <v>1422446</v>
      </c>
      <c r="M57" s="43">
        <v>174682</v>
      </c>
      <c r="N57" s="43">
        <v>3985</v>
      </c>
      <c r="O57" s="43">
        <v>26</v>
      </c>
      <c r="P57" s="43">
        <v>124</v>
      </c>
      <c r="Q57" s="10">
        <f t="shared" si="2"/>
        <v>178817</v>
      </c>
      <c r="R57" s="43">
        <v>61474391.189999998</v>
      </c>
      <c r="S57" s="43">
        <v>2806659.676</v>
      </c>
      <c r="T57" s="43">
        <v>211723.8</v>
      </c>
      <c r="U57" s="43">
        <v>63308</v>
      </c>
      <c r="V57" s="10">
        <f t="shared" si="17"/>
        <v>64556082.665999994</v>
      </c>
      <c r="W57" s="43">
        <v>93859850</v>
      </c>
      <c r="X57" s="43">
        <v>25121374</v>
      </c>
      <c r="Y57" s="43">
        <v>4987032</v>
      </c>
      <c r="Z57" s="43">
        <v>425914</v>
      </c>
      <c r="AA57" s="10">
        <f t="shared" si="18"/>
        <v>124394170</v>
      </c>
      <c r="AB57" s="43">
        <v>36756060</v>
      </c>
      <c r="AC57" s="43">
        <v>21310300</v>
      </c>
      <c r="AD57" s="43">
        <v>4777788</v>
      </c>
      <c r="AE57" s="43">
        <v>362085</v>
      </c>
      <c r="AF57" s="10">
        <f t="shared" si="19"/>
        <v>63206233</v>
      </c>
      <c r="AG57" s="32">
        <f t="shared" ref="AG57" si="46">W57-AB57</f>
        <v>57103790</v>
      </c>
      <c r="AH57" s="32">
        <f t="shared" ref="AH57" si="47">X57-AC57</f>
        <v>3811074</v>
      </c>
      <c r="AI57" s="32">
        <f t="shared" ref="AI57" si="48">Y57-AD57</f>
        <v>209244</v>
      </c>
      <c r="AJ57" s="32">
        <f t="shared" ref="AJ57" si="49">Z57-AE57</f>
        <v>63829</v>
      </c>
      <c r="AK57" s="32">
        <f t="shared" ref="AK57" si="50">SUM(AG57:AJ57)</f>
        <v>61187937</v>
      </c>
      <c r="AL57" s="29"/>
      <c r="AM57" s="29"/>
      <c r="AN57" s="29"/>
      <c r="AO57" s="29"/>
      <c r="AP57" s="29"/>
    </row>
    <row r="58" spans="1:42">
      <c r="A58" s="51"/>
      <c r="B58" s="31">
        <f t="shared" si="30"/>
        <v>45992</v>
      </c>
      <c r="C58" s="1">
        <v>187527</v>
      </c>
      <c r="D58" s="1">
        <v>4241</v>
      </c>
      <c r="E58" s="1">
        <v>27</v>
      </c>
      <c r="F58" s="1">
        <v>134</v>
      </c>
      <c r="G58" s="10">
        <f t="shared" si="0"/>
        <v>191929</v>
      </c>
      <c r="H58" s="43">
        <v>1319854</v>
      </c>
      <c r="I58" s="43">
        <v>117032</v>
      </c>
      <c r="J58" s="43">
        <v>15862</v>
      </c>
      <c r="K58" s="43">
        <v>3160</v>
      </c>
      <c r="L58" s="10">
        <f t="shared" si="36"/>
        <v>1455908</v>
      </c>
      <c r="M58" s="43">
        <v>174907</v>
      </c>
      <c r="N58" s="43">
        <v>3917</v>
      </c>
      <c r="O58" s="43">
        <v>21</v>
      </c>
      <c r="P58" s="43">
        <v>122</v>
      </c>
      <c r="Q58" s="10">
        <f t="shared" si="2"/>
        <v>178967</v>
      </c>
      <c r="R58" s="43">
        <v>65899393.240000002</v>
      </c>
      <c r="S58" s="43">
        <v>3080372.6510000001</v>
      </c>
      <c r="T58" s="43">
        <v>124879.8</v>
      </c>
      <c r="U58" s="43">
        <v>64081</v>
      </c>
      <c r="V58" s="10">
        <f t="shared" si="17"/>
        <v>69168726.691</v>
      </c>
      <c r="W58" s="43">
        <v>80762521</v>
      </c>
      <c r="X58" s="43">
        <v>21715378</v>
      </c>
      <c r="Y58" s="43">
        <v>3931126</v>
      </c>
      <c r="Z58" s="43">
        <v>374902</v>
      </c>
      <c r="AA58" s="10">
        <f t="shared" si="18"/>
        <v>106783927</v>
      </c>
      <c r="AB58" s="43">
        <v>25430797</v>
      </c>
      <c r="AC58" s="43">
        <v>17797480</v>
      </c>
      <c r="AD58" s="43">
        <v>3806686</v>
      </c>
      <c r="AE58" s="43">
        <v>311595</v>
      </c>
      <c r="AF58" s="10">
        <f t="shared" si="19"/>
        <v>47346558</v>
      </c>
      <c r="AG58" s="32">
        <f t="shared" ref="AG58" si="51">W58-AB58</f>
        <v>55331724</v>
      </c>
      <c r="AH58" s="32">
        <f t="shared" ref="AH58" si="52">X58-AC58</f>
        <v>3917898</v>
      </c>
      <c r="AI58" s="32">
        <f t="shared" ref="AI58" si="53">Y58-AD58</f>
        <v>124440</v>
      </c>
      <c r="AJ58" s="32">
        <f t="shared" ref="AJ58" si="54">Z58-AE58</f>
        <v>63307</v>
      </c>
      <c r="AK58" s="32">
        <f t="shared" ref="AK58" si="55">SUM(AG58:AJ58)</f>
        <v>59437369</v>
      </c>
      <c r="AL58" s="29"/>
      <c r="AM58" s="29"/>
      <c r="AN58" s="29"/>
      <c r="AO58" s="29"/>
      <c r="AP58" s="29"/>
    </row>
    <row r="59" spans="1:42">
      <c r="A59" s="29"/>
      <c r="B59" s="29"/>
      <c r="C59" s="29"/>
      <c r="D59" s="29"/>
      <c r="E59" s="29"/>
      <c r="F59" s="29"/>
      <c r="G59" s="29"/>
      <c r="H59" s="49"/>
      <c r="I59" s="49"/>
      <c r="J59" s="49"/>
      <c r="K59" s="49"/>
      <c r="L59" s="49"/>
      <c r="M59" s="33"/>
      <c r="N59" s="33"/>
      <c r="O59" s="33"/>
      <c r="P59" s="33"/>
      <c r="Q59" s="33"/>
      <c r="R59" s="47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1:42">
      <c r="A60" s="29"/>
      <c r="B60" s="29"/>
      <c r="C60" s="46"/>
      <c r="D60" s="32"/>
      <c r="E60" s="32"/>
      <c r="F60" s="29"/>
      <c r="G60" s="29"/>
      <c r="H60" s="49"/>
      <c r="I60" s="49"/>
      <c r="J60" s="49"/>
      <c r="K60" s="49"/>
      <c r="L60" s="49"/>
      <c r="M60" s="33"/>
      <c r="N60" s="33"/>
      <c r="O60" s="33"/>
      <c r="P60" s="33"/>
      <c r="Q60" s="33"/>
      <c r="R60" s="49"/>
      <c r="S60" s="49"/>
      <c r="T60" s="50"/>
      <c r="U60" s="50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1:42">
      <c r="A61" s="29"/>
      <c r="B61" s="29"/>
      <c r="C61" s="46"/>
      <c r="D61" s="32"/>
      <c r="E61" s="32"/>
      <c r="F61" s="29"/>
      <c r="G61" s="29"/>
      <c r="H61" s="49"/>
      <c r="I61" s="49"/>
      <c r="J61" s="49"/>
      <c r="K61" s="49"/>
      <c r="L61" s="49"/>
      <c r="M61" s="33"/>
      <c r="N61" s="33"/>
      <c r="O61" s="33"/>
      <c r="P61" s="33"/>
      <c r="Q61" s="33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1:42">
      <c r="A62" s="29"/>
      <c r="B62" s="29"/>
      <c r="C62" s="46"/>
      <c r="D62" s="32"/>
      <c r="E62" s="32"/>
      <c r="F62" s="29"/>
      <c r="G62" s="29"/>
      <c r="H62" s="49"/>
      <c r="I62" s="49"/>
      <c r="J62" s="49"/>
      <c r="K62" s="49"/>
      <c r="L62" s="49"/>
      <c r="M62" s="33"/>
      <c r="N62" s="33"/>
      <c r="O62" s="33"/>
      <c r="P62" s="33"/>
      <c r="Q62" s="33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1:42">
      <c r="A63" s="29"/>
      <c r="B63" s="29"/>
      <c r="C63" s="46"/>
      <c r="D63" s="32"/>
      <c r="E63" s="32"/>
      <c r="F63" s="29"/>
      <c r="G63" s="29"/>
      <c r="H63" s="49"/>
      <c r="I63" s="49"/>
      <c r="J63" s="49"/>
      <c r="K63" s="49"/>
      <c r="L63" s="49"/>
      <c r="M63" s="33"/>
      <c r="N63" s="33"/>
      <c r="O63" s="33"/>
      <c r="P63" s="33"/>
      <c r="Q63" s="33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1:42">
      <c r="A64" s="29"/>
      <c r="B64" s="29"/>
      <c r="C64" s="46"/>
      <c r="D64" s="32"/>
      <c r="E64" s="32"/>
      <c r="F64" s="29"/>
      <c r="G64" s="29"/>
      <c r="H64" s="49"/>
      <c r="I64" s="49"/>
      <c r="J64" s="49"/>
      <c r="K64" s="49"/>
      <c r="L64" s="49"/>
      <c r="M64" s="33"/>
      <c r="N64" s="33"/>
      <c r="O64" s="33"/>
      <c r="P64" s="33"/>
      <c r="Q64" s="33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1:42">
      <c r="A65" s="29"/>
      <c r="B65" s="29"/>
      <c r="C65" s="46"/>
      <c r="D65" s="32"/>
      <c r="E65" s="32"/>
      <c r="F65" s="29"/>
      <c r="G65" s="29"/>
      <c r="H65" s="49"/>
      <c r="I65" s="49"/>
      <c r="J65" s="49"/>
      <c r="K65" s="49"/>
      <c r="L65" s="49"/>
      <c r="M65" s="33"/>
      <c r="N65" s="33"/>
      <c r="O65" s="33"/>
      <c r="P65" s="33"/>
      <c r="Q65" s="33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1:42">
      <c r="A66" s="29"/>
      <c r="B66" s="29"/>
      <c r="C66" s="29"/>
      <c r="D66" s="29"/>
      <c r="E66" s="29"/>
      <c r="F66" s="29"/>
      <c r="G66" s="29"/>
      <c r="H66" s="49"/>
      <c r="I66" s="49"/>
      <c r="J66" s="49"/>
      <c r="K66" s="49"/>
      <c r="L66" s="49"/>
      <c r="M66" s="33"/>
      <c r="N66" s="33"/>
      <c r="O66" s="33"/>
      <c r="P66" s="33"/>
      <c r="Q66" s="33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1:42">
      <c r="A67" s="29"/>
      <c r="B67" s="29"/>
      <c r="C67" s="29"/>
      <c r="D67" s="29"/>
      <c r="E67" s="29"/>
      <c r="F67" s="29"/>
      <c r="G67" s="29"/>
      <c r="H67" s="49"/>
      <c r="I67" s="49"/>
      <c r="J67" s="49"/>
      <c r="K67" s="49"/>
      <c r="L67" s="49"/>
      <c r="M67" s="33"/>
      <c r="N67" s="33"/>
      <c r="O67" s="33"/>
      <c r="P67" s="33"/>
      <c r="Q67" s="33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1:42">
      <c r="A68" s="29"/>
      <c r="B68" s="29"/>
      <c r="C68" s="29"/>
      <c r="D68" s="32"/>
      <c r="E68" s="32"/>
      <c r="F68" s="32"/>
      <c r="G68" s="29"/>
      <c r="H68" s="49"/>
      <c r="I68" s="49"/>
      <c r="J68" s="49"/>
      <c r="K68" s="49"/>
      <c r="L68" s="49"/>
      <c r="M68" s="33"/>
      <c r="N68" s="33"/>
      <c r="O68" s="33"/>
      <c r="P68" s="33"/>
      <c r="Q68" s="33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1:42">
      <c r="A69" s="29"/>
      <c r="B69" s="29"/>
      <c r="C69" s="29"/>
      <c r="D69" s="32"/>
      <c r="E69" s="32"/>
      <c r="F69" s="32"/>
      <c r="G69" s="29"/>
      <c r="H69" s="29"/>
      <c r="I69" s="29"/>
      <c r="J69" s="29"/>
      <c r="K69" s="46"/>
      <c r="L69" s="48"/>
      <c r="M69" s="33"/>
      <c r="N69" s="33"/>
      <c r="O69" s="33"/>
      <c r="P69" s="33"/>
      <c r="Q69" s="33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1:42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46"/>
      <c r="L70" s="29"/>
      <c r="M70" s="33"/>
      <c r="N70" s="33"/>
      <c r="O70" s="33"/>
      <c r="P70" s="33"/>
      <c r="Q70" s="33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1:42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46"/>
      <c r="L71" s="29"/>
      <c r="M71" s="33"/>
      <c r="N71" s="33"/>
      <c r="O71" s="33"/>
      <c r="P71" s="33"/>
      <c r="Q71" s="33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1:42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46"/>
      <c r="L72" s="29"/>
      <c r="M72" s="33"/>
      <c r="N72" s="33"/>
      <c r="O72" s="33"/>
      <c r="P72" s="33"/>
      <c r="Q72" s="33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1:42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33"/>
      <c r="N73" s="33"/>
      <c r="O73" s="33"/>
      <c r="P73" s="33"/>
      <c r="Q73" s="33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1:4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33"/>
      <c r="N74" s="33"/>
      <c r="O74" s="33"/>
      <c r="P74" s="33"/>
      <c r="Q74" s="33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1:4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33"/>
      <c r="N75" s="33"/>
      <c r="O75" s="33"/>
      <c r="P75" s="33"/>
      <c r="Q75" s="33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1:4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33"/>
      <c r="N76" s="33"/>
      <c r="O76" s="33"/>
      <c r="P76" s="33"/>
      <c r="Q76" s="33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1:4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33"/>
      <c r="N77" s="33"/>
      <c r="O77" s="33"/>
      <c r="P77" s="33"/>
      <c r="Q77" s="33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1:4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33"/>
      <c r="N78" s="33"/>
      <c r="O78" s="33"/>
      <c r="P78" s="33"/>
      <c r="Q78" s="33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1:4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33"/>
      <c r="N79" s="33"/>
      <c r="O79" s="33"/>
      <c r="P79" s="33"/>
      <c r="Q79" s="33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1:4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33"/>
      <c r="N80" s="33"/>
      <c r="O80" s="33"/>
      <c r="P80" s="33"/>
      <c r="Q80" s="33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1:4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33"/>
      <c r="N81" s="33"/>
      <c r="O81" s="33"/>
      <c r="P81" s="33"/>
      <c r="Q81" s="33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1:4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33"/>
      <c r="N82" s="33"/>
      <c r="O82" s="33"/>
      <c r="P82" s="33"/>
      <c r="Q82" s="33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1:42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33"/>
      <c r="N83" s="33"/>
      <c r="O83" s="33"/>
      <c r="P83" s="33"/>
      <c r="Q83" s="33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1:42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33"/>
      <c r="N84" s="33"/>
      <c r="O84" s="33"/>
      <c r="P84" s="33"/>
      <c r="Q84" s="33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1:42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33"/>
      <c r="N85" s="33"/>
      <c r="O85" s="33"/>
      <c r="P85" s="33"/>
      <c r="Q85" s="33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1:42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33"/>
      <c r="N86" s="33"/>
      <c r="O86" s="33"/>
      <c r="P86" s="33"/>
      <c r="Q86" s="33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1:42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33"/>
      <c r="N87" s="33"/>
      <c r="O87" s="33"/>
      <c r="P87" s="33"/>
      <c r="Q87" s="33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1:4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33"/>
      <c r="N88" s="33"/>
      <c r="O88" s="33"/>
      <c r="P88" s="33"/>
      <c r="Q88" s="33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1:42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33"/>
      <c r="N89" s="33"/>
      <c r="O89" s="33"/>
      <c r="P89" s="33"/>
      <c r="Q89" s="33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1:42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33"/>
      <c r="N90" s="33"/>
      <c r="O90" s="33"/>
      <c r="P90" s="33"/>
      <c r="Q90" s="33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1:42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33"/>
      <c r="N91" s="33"/>
      <c r="O91" s="33"/>
      <c r="P91" s="33"/>
      <c r="Q91" s="33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1:42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33"/>
      <c r="N92" s="33"/>
      <c r="O92" s="33"/>
      <c r="P92" s="33"/>
      <c r="Q92" s="33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1:4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33"/>
      <c r="N93" s="33"/>
      <c r="O93" s="33"/>
      <c r="P93" s="33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1:42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33"/>
      <c r="N94" s="33"/>
      <c r="O94" s="33"/>
      <c r="P94" s="33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</sheetData>
  <autoFilter ref="B4:AK52" xr:uid="{D406A14B-FE2E-4CD2-ABF4-B976229C9C65}"/>
  <pageMargins left="0.7" right="0.7" top="0.75" bottom="0.75" header="0.3" footer="0.3"/>
  <ignoredErrors>
    <ignoredError sqref="G5 Q5 G6:G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310F4-D343-4E8F-88BA-1A03BB1C7565}">
  <dimension ref="A1:BJ73"/>
  <sheetViews>
    <sheetView showGridLines="0" topLeftCell="B1" zoomScaleNormal="100" workbookViewId="0">
      <selection activeCell="C64" sqref="C64"/>
    </sheetView>
  </sheetViews>
  <sheetFormatPr defaultColWidth="8.85546875" defaultRowHeight="15"/>
  <cols>
    <col min="1" max="1" width="5.42578125" style="4" customWidth="1"/>
    <col min="2" max="2" width="21.5703125" style="4" customWidth="1"/>
    <col min="3" max="17" width="13.5703125" style="4" customWidth="1"/>
    <col min="18" max="18" width="15.42578125" style="4" bestFit="1" customWidth="1"/>
    <col min="19" max="19" width="14" style="4" bestFit="1" customWidth="1"/>
    <col min="20" max="20" width="11.42578125" style="4" bestFit="1" customWidth="1"/>
    <col min="21" max="21" width="10.5703125" style="4" bestFit="1" customWidth="1"/>
    <col min="22" max="23" width="15.42578125" style="4" bestFit="1" customWidth="1"/>
    <col min="24" max="25" width="14" style="4" bestFit="1" customWidth="1"/>
    <col min="26" max="26" width="12.5703125" style="4" bestFit="1" customWidth="1"/>
    <col min="27" max="27" width="15.42578125" style="4" bestFit="1" customWidth="1"/>
    <col min="28" max="30" width="14" style="4" bestFit="1" customWidth="1"/>
    <col min="31" max="31" width="12.140625" style="4" bestFit="1" customWidth="1"/>
    <col min="32" max="32" width="15.42578125" style="4" bestFit="1" customWidth="1"/>
    <col min="33" max="33" width="14" style="4" bestFit="1" customWidth="1"/>
    <col min="34" max="34" width="12.5703125" style="4" bestFit="1" customWidth="1"/>
    <col min="35" max="36" width="10.5703125" style="4" bestFit="1" customWidth="1"/>
    <col min="37" max="37" width="14.140625" style="4" bestFit="1" customWidth="1"/>
    <col min="38" max="49" width="13" style="4" customWidth="1"/>
    <col min="50" max="50" width="14.5703125" style="4" bestFit="1" customWidth="1"/>
    <col min="51" max="54" width="13" style="4" customWidth="1"/>
    <col min="55" max="55" width="13.85546875" style="4" bestFit="1" customWidth="1"/>
    <col min="56" max="62" width="13" style="4" customWidth="1"/>
    <col min="63" max="16384" width="8.85546875" style="4"/>
  </cols>
  <sheetData>
    <row r="1" spans="1:62" ht="17.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4" t="s">
        <v>13</v>
      </c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</row>
    <row r="2" spans="1:62" ht="15.6">
      <c r="A2" s="29"/>
      <c r="B2" s="11"/>
      <c r="C2" s="12" t="s">
        <v>14</v>
      </c>
      <c r="D2" s="12"/>
      <c r="E2" s="12"/>
      <c r="F2" s="12"/>
      <c r="G2" s="13"/>
      <c r="H2" s="14" t="s">
        <v>15</v>
      </c>
      <c r="I2" s="14"/>
      <c r="J2" s="14"/>
      <c r="K2" s="14"/>
      <c r="L2" s="15"/>
      <c r="M2" s="12" t="s">
        <v>16</v>
      </c>
      <c r="N2" s="12"/>
      <c r="O2" s="12"/>
      <c r="P2" s="12"/>
      <c r="Q2" s="12"/>
      <c r="R2" s="14" t="s">
        <v>17</v>
      </c>
      <c r="S2" s="14"/>
      <c r="T2" s="14"/>
      <c r="U2" s="14"/>
      <c r="V2" s="14"/>
      <c r="W2" s="12" t="s">
        <v>18</v>
      </c>
      <c r="X2" s="12"/>
      <c r="Y2" s="12"/>
      <c r="Z2" s="12"/>
      <c r="AA2" s="13"/>
      <c r="AB2" s="14" t="s">
        <v>19</v>
      </c>
      <c r="AC2" s="14"/>
      <c r="AD2" s="14"/>
      <c r="AE2" s="14"/>
      <c r="AF2" s="14"/>
      <c r="AG2" s="12" t="s">
        <v>20</v>
      </c>
      <c r="AH2" s="12"/>
      <c r="AI2" s="12"/>
      <c r="AJ2" s="12"/>
      <c r="AK2" s="13"/>
      <c r="AL2" s="14" t="s">
        <v>21</v>
      </c>
      <c r="AM2" s="14"/>
      <c r="AN2" s="14"/>
      <c r="AO2" s="14"/>
      <c r="AP2" s="15"/>
      <c r="AQ2" s="14" t="s">
        <v>22</v>
      </c>
      <c r="AR2" s="14"/>
      <c r="AS2" s="14"/>
      <c r="AT2" s="14"/>
      <c r="AU2" s="15"/>
      <c r="AV2" s="12" t="s">
        <v>23</v>
      </c>
      <c r="AW2" s="12"/>
      <c r="AX2" s="12"/>
      <c r="AY2" s="12"/>
      <c r="AZ2" s="13"/>
      <c r="BA2" s="14" t="s">
        <v>24</v>
      </c>
      <c r="BB2" s="14"/>
      <c r="BC2" s="14"/>
      <c r="BD2" s="14"/>
      <c r="BE2" s="15"/>
      <c r="BF2" s="12" t="s">
        <v>25</v>
      </c>
      <c r="BG2" s="12"/>
      <c r="BH2" s="12"/>
      <c r="BI2" s="12"/>
      <c r="BJ2" s="12"/>
    </row>
    <row r="3" spans="1:62" ht="14.1" customHeight="1" thickBot="1">
      <c r="A3" s="29"/>
      <c r="B3" s="16" t="s">
        <v>26</v>
      </c>
      <c r="C3" s="17" t="s">
        <v>8</v>
      </c>
      <c r="D3" s="17" t="s">
        <v>9</v>
      </c>
      <c r="E3" s="17" t="s">
        <v>10</v>
      </c>
      <c r="F3" s="18" t="s">
        <v>11</v>
      </c>
      <c r="G3" s="19" t="s">
        <v>12</v>
      </c>
      <c r="H3" s="20" t="s">
        <v>8</v>
      </c>
      <c r="I3" s="20" t="s">
        <v>9</v>
      </c>
      <c r="J3" s="20" t="s">
        <v>10</v>
      </c>
      <c r="K3" s="21" t="s">
        <v>11</v>
      </c>
      <c r="L3" s="22" t="s">
        <v>12</v>
      </c>
      <c r="M3" s="17" t="s">
        <v>8</v>
      </c>
      <c r="N3" s="17" t="s">
        <v>9</v>
      </c>
      <c r="O3" s="17" t="s">
        <v>10</v>
      </c>
      <c r="P3" s="18" t="s">
        <v>11</v>
      </c>
      <c r="Q3" s="19" t="s">
        <v>12</v>
      </c>
      <c r="R3" s="20" t="s">
        <v>8</v>
      </c>
      <c r="S3" s="20" t="s">
        <v>9</v>
      </c>
      <c r="T3" s="20" t="s">
        <v>10</v>
      </c>
      <c r="U3" s="21" t="s">
        <v>11</v>
      </c>
      <c r="V3" s="22" t="s">
        <v>12</v>
      </c>
      <c r="W3" s="17" t="s">
        <v>8</v>
      </c>
      <c r="X3" s="17" t="s">
        <v>9</v>
      </c>
      <c r="Y3" s="17" t="s">
        <v>10</v>
      </c>
      <c r="Z3" s="18" t="s">
        <v>11</v>
      </c>
      <c r="AA3" s="19" t="s">
        <v>12</v>
      </c>
      <c r="AB3" s="20" t="s">
        <v>8</v>
      </c>
      <c r="AC3" s="20" t="s">
        <v>9</v>
      </c>
      <c r="AD3" s="20" t="s">
        <v>10</v>
      </c>
      <c r="AE3" s="21" t="s">
        <v>11</v>
      </c>
      <c r="AF3" s="22" t="s">
        <v>12</v>
      </c>
      <c r="AG3" s="17" t="s">
        <v>8</v>
      </c>
      <c r="AH3" s="17" t="s">
        <v>9</v>
      </c>
      <c r="AI3" s="17" t="s">
        <v>10</v>
      </c>
      <c r="AJ3" s="18" t="s">
        <v>11</v>
      </c>
      <c r="AK3" s="19" t="s">
        <v>12</v>
      </c>
      <c r="AL3" s="20" t="s">
        <v>8</v>
      </c>
      <c r="AM3" s="20" t="s">
        <v>9</v>
      </c>
      <c r="AN3" s="20" t="s">
        <v>10</v>
      </c>
      <c r="AO3" s="21" t="s">
        <v>11</v>
      </c>
      <c r="AP3" s="22" t="s">
        <v>12</v>
      </c>
      <c r="AQ3" s="20" t="s">
        <v>8</v>
      </c>
      <c r="AR3" s="20" t="s">
        <v>9</v>
      </c>
      <c r="AS3" s="20" t="s">
        <v>10</v>
      </c>
      <c r="AT3" s="21" t="s">
        <v>11</v>
      </c>
      <c r="AU3" s="22" t="s">
        <v>12</v>
      </c>
      <c r="AV3" s="17" t="s">
        <v>8</v>
      </c>
      <c r="AW3" s="17" t="s">
        <v>9</v>
      </c>
      <c r="AX3" s="17" t="s">
        <v>10</v>
      </c>
      <c r="AY3" s="18" t="s">
        <v>11</v>
      </c>
      <c r="AZ3" s="19" t="s">
        <v>12</v>
      </c>
      <c r="BA3" s="20" t="s">
        <v>8</v>
      </c>
      <c r="BB3" s="20" t="s">
        <v>9</v>
      </c>
      <c r="BC3" s="20" t="s">
        <v>10</v>
      </c>
      <c r="BD3" s="21" t="s">
        <v>11</v>
      </c>
      <c r="BE3" s="22" t="s">
        <v>12</v>
      </c>
      <c r="BF3" s="17" t="s">
        <v>8</v>
      </c>
      <c r="BG3" s="17" t="s">
        <v>9</v>
      </c>
      <c r="BH3" s="17" t="s">
        <v>10</v>
      </c>
      <c r="BI3" s="18" t="s">
        <v>11</v>
      </c>
      <c r="BJ3" s="17" t="s">
        <v>12</v>
      </c>
    </row>
    <row r="4" spans="1:62" ht="18.600000000000001" customHeight="1">
      <c r="A4" s="29"/>
      <c r="B4" s="28" t="s">
        <v>27</v>
      </c>
      <c r="C4" s="1">
        <f>AVERAGE(Monthly!C5:C7)</f>
        <v>33861.333333333336</v>
      </c>
      <c r="D4" s="1">
        <f>AVERAGE(Monthly!D5:D7)</f>
        <v>1117</v>
      </c>
      <c r="E4" s="1">
        <f>AVERAGE(Monthly!E5:E7)</f>
        <v>21</v>
      </c>
      <c r="F4" s="1">
        <f>AVERAGE(Monthly!F5:F7)</f>
        <v>102.33333333333333</v>
      </c>
      <c r="G4" s="10">
        <f>SUM(C4:F4)</f>
        <v>35101.666666666672</v>
      </c>
      <c r="H4" s="1">
        <f>MAX(Monthly!H5:H7)</f>
        <v>196755</v>
      </c>
      <c r="I4" s="1">
        <f>MAX(Monthly!I5:I7)</f>
        <v>57917</v>
      </c>
      <c r="J4" s="1">
        <f>MAX(Monthly!J5:J7)</f>
        <v>13880</v>
      </c>
      <c r="K4" s="1">
        <f>MAX(Monthly!K5:K7)</f>
        <v>2679</v>
      </c>
      <c r="L4" s="10">
        <f>SUM(H4:K4)</f>
        <v>271231</v>
      </c>
      <c r="M4" s="1">
        <f>AVERAGE(Monthly!M5:M7)</f>
        <v>31626.666666666668</v>
      </c>
      <c r="N4" s="1">
        <f>AVERAGE(Monthly!N5:N7)</f>
        <v>1019.3333333333334</v>
      </c>
      <c r="O4" s="1">
        <f>AVERAGE(Monthly!O5:O7)</f>
        <v>16.666666666666668</v>
      </c>
      <c r="P4" s="1">
        <f>AVERAGE(Monthly!P5:P7)</f>
        <v>94.333333333333329</v>
      </c>
      <c r="Q4" s="10">
        <f>SUM(M4:P4)</f>
        <v>32757</v>
      </c>
      <c r="R4" s="1">
        <f>SUM(Monthly!R5:R7)/1000</f>
        <v>39338.156459999998</v>
      </c>
      <c r="S4" s="1">
        <f>SUM(Monthly!S5:S7)/1000</f>
        <v>7159.6585140000007</v>
      </c>
      <c r="T4" s="1">
        <f>SUM(Monthly!T5:T7)/1000</f>
        <v>648.68799999999999</v>
      </c>
      <c r="U4" s="1">
        <f>SUM(Monthly!U5:U7)/1000</f>
        <v>307.13299999999998</v>
      </c>
      <c r="V4" s="10">
        <f t="shared" ref="V4:V13" si="0">SUM(R4:U4)</f>
        <v>47453.635974000004</v>
      </c>
      <c r="W4" s="1">
        <f>SUM(Monthly!W5:W7)/1000</f>
        <v>66891.548999999999</v>
      </c>
      <c r="X4" s="1">
        <f>SUM(Monthly!X5:X7)/1000</f>
        <v>41762.550999999999</v>
      </c>
      <c r="Y4" s="1">
        <f>SUM(Monthly!Y5:Y7)/1000</f>
        <v>21955.495999999999</v>
      </c>
      <c r="Z4" s="1">
        <f>SUM(Monthly!Z5:Z7)/1000</f>
        <v>1305.8510000000001</v>
      </c>
      <c r="AA4" s="10">
        <f t="shared" ref="AA4:AA13" si="1">SUM(W4:Z4)</f>
        <v>131915.44700000001</v>
      </c>
      <c r="AB4" s="1">
        <f>SUM(Monthly!AB5:AB7)/1000</f>
        <v>25330.347000000002</v>
      </c>
      <c r="AC4" s="1">
        <f>SUM(Monthly!AC5:AC7)/1000</f>
        <v>28316.829000000002</v>
      </c>
      <c r="AD4" s="1">
        <f>SUM(Monthly!AD5:AD7)/1000</f>
        <v>21328.148000000001</v>
      </c>
      <c r="AE4" s="1">
        <f>SUM(Monthly!AE5:AE7)/1000</f>
        <v>849.25900000000001</v>
      </c>
      <c r="AF4" s="10">
        <f t="shared" ref="AF4:AF13" si="2">SUM(AB4:AE4)</f>
        <v>75824.583000000013</v>
      </c>
      <c r="AG4" s="1">
        <f>SUM(Monthly!AG5:AG7)/1000</f>
        <v>41561.201999999997</v>
      </c>
      <c r="AH4" s="1">
        <f>SUM(Monthly!AH5:AH7)/1000</f>
        <v>13445.722</v>
      </c>
      <c r="AI4" s="1">
        <f>SUM(Monthly!AI5:AI7)/1000</f>
        <v>627.34799999999996</v>
      </c>
      <c r="AJ4" s="1">
        <f>SUM(Monthly!AJ5:AJ7)/1000</f>
        <v>456.59199999999998</v>
      </c>
      <c r="AK4" s="10">
        <f t="shared" ref="AK4:AK13" si="3">SUM(AG4:AJ4)</f>
        <v>56090.863999999994</v>
      </c>
      <c r="AL4" s="34">
        <f>IFERROR(H4/C4,"-")</f>
        <v>5.8106099385730028</v>
      </c>
      <c r="AM4" s="34">
        <f t="shared" ref="AM4:AM14" si="4">IFERROR(I4/D4,"-")</f>
        <v>51.850492390331247</v>
      </c>
      <c r="AN4" s="34">
        <f t="shared" ref="AN4:AN14" si="5">IFERROR(J4/E4,"-")</f>
        <v>660.95238095238096</v>
      </c>
      <c r="AO4" s="34">
        <f t="shared" ref="AO4:AO14" si="6">IFERROR(K4/F4,"-")</f>
        <v>26.179153094462542</v>
      </c>
      <c r="AP4" s="10">
        <f t="shared" ref="AP4:AP14" si="7">IFERROR(L4/G4,"-")</f>
        <v>7.7270120127249404</v>
      </c>
      <c r="AQ4" s="35">
        <f>IFERROR(R4/M4,"-")*1000</f>
        <v>1243.8287244940977</v>
      </c>
      <c r="AR4" s="35">
        <f t="shared" ref="AR4:AU18" si="8">IFERROR(S4/N4,"-")*1000</f>
        <v>7023.8638136036634</v>
      </c>
      <c r="AS4" s="35">
        <f t="shared" si="8"/>
        <v>38921.279999999999</v>
      </c>
      <c r="AT4" s="35">
        <f t="shared" si="8"/>
        <v>3255.8268551236747</v>
      </c>
      <c r="AU4" s="42">
        <f>IFERROR(V4/Q4,"-")*1000</f>
        <v>1448.6563474677171</v>
      </c>
      <c r="AV4" s="35">
        <f>IFERROR(W4/M4,"-")*1000</f>
        <v>2115.0363301011807</v>
      </c>
      <c r="AW4" s="35">
        <f t="shared" ref="AW4:AZ18" si="9">IFERROR(X4/N4,"-")*1000</f>
        <v>40970.455526487895</v>
      </c>
      <c r="AX4" s="35">
        <f t="shared" si="9"/>
        <v>1317329.7599999998</v>
      </c>
      <c r="AY4" s="35">
        <f t="shared" si="9"/>
        <v>13842.943462897529</v>
      </c>
      <c r="AZ4" s="42">
        <f>IFERROR(AA4/Q4,"-")*1000</f>
        <v>4027.09182770095</v>
      </c>
      <c r="BA4" s="35">
        <f>IFERROR(AB4/M4,"-")*1000</f>
        <v>800.91737984822942</v>
      </c>
      <c r="BB4" s="35">
        <f t="shared" ref="BB4:BE18" si="10">IFERROR(AC4/N4,"-")*1000</f>
        <v>27779.753760627864</v>
      </c>
      <c r="BC4" s="35">
        <f t="shared" si="10"/>
        <v>1279688.8799999999</v>
      </c>
      <c r="BD4" s="35">
        <f t="shared" si="10"/>
        <v>9002.7455830388699</v>
      </c>
      <c r="BE4" s="42">
        <f t="shared" si="10"/>
        <v>2314.759684952835</v>
      </c>
      <c r="BF4" s="35">
        <f>IFERROR(AG4/M4,"-")*1000</f>
        <v>1314.118950252951</v>
      </c>
      <c r="BG4" s="35">
        <f t="shared" ref="BG4:BJ18" si="11">IFERROR(AH4/N4,"-")*1000</f>
        <v>13190.70176586004</v>
      </c>
      <c r="BH4" s="35">
        <f t="shared" si="11"/>
        <v>37640.879999999997</v>
      </c>
      <c r="BI4" s="35">
        <f t="shared" si="11"/>
        <v>4840.197879858657</v>
      </c>
      <c r="BJ4" s="35">
        <f t="shared" si="11"/>
        <v>1712.3321427481146</v>
      </c>
    </row>
    <row r="5" spans="1:62" ht="18.600000000000001" customHeight="1">
      <c r="A5" s="29"/>
      <c r="B5" s="28" t="s">
        <v>28</v>
      </c>
      <c r="C5" s="1">
        <f>AVERAGE(Monthly!C8:C10)</f>
        <v>38057.666666666664</v>
      </c>
      <c r="D5" s="1">
        <f>AVERAGE(Monthly!D8:D10)</f>
        <v>1198.3333333333333</v>
      </c>
      <c r="E5" s="1">
        <f>AVERAGE(Monthly!E8:E10)</f>
        <v>22</v>
      </c>
      <c r="F5" s="1">
        <f>AVERAGE(Monthly!F8:F10)</f>
        <v>110.66666666666667</v>
      </c>
      <c r="G5" s="10">
        <f t="shared" ref="G5:G14" si="12">SUM(C5:F5)</f>
        <v>39388.666666666664</v>
      </c>
      <c r="H5" s="1">
        <f>MAX(Monthly!H8:H10)</f>
        <v>220124</v>
      </c>
      <c r="I5" s="1">
        <f>MAX(Monthly!I8:I10)</f>
        <v>59597</v>
      </c>
      <c r="J5" s="1">
        <f>MAX(Monthly!J8:J10)</f>
        <v>14116</v>
      </c>
      <c r="K5" s="1">
        <f>MAX(Monthly!K8:K10)</f>
        <v>2906</v>
      </c>
      <c r="L5" s="10">
        <f t="shared" ref="L5:L21" si="13">SUM(H5:K5)</f>
        <v>296743</v>
      </c>
      <c r="M5" s="1">
        <f>AVERAGE(Monthly!M8:M10)</f>
        <v>36871.666666666664</v>
      </c>
      <c r="N5" s="1">
        <f>AVERAGE(Monthly!N8:N10)</f>
        <v>1136</v>
      </c>
      <c r="O5" s="1">
        <f>AVERAGE(Monthly!O8:O10)</f>
        <v>21</v>
      </c>
      <c r="P5" s="1">
        <f>AVERAGE(Monthly!P8:P10)</f>
        <v>107.66666666666667</v>
      </c>
      <c r="Q5" s="10">
        <f t="shared" ref="Q5:Q21" si="14">SUM(M5:P5)</f>
        <v>38136.333333333328</v>
      </c>
      <c r="R5" s="1">
        <f>SUM(Monthly!R8:R10)/1000</f>
        <v>40365.609049999999</v>
      </c>
      <c r="S5" s="1">
        <f>SUM(Monthly!S8:S10)/1000</f>
        <v>5327.9469179999996</v>
      </c>
      <c r="T5" s="1">
        <f>SUM(Monthly!T8:T10)/1000</f>
        <v>733.90499999999997</v>
      </c>
      <c r="U5" s="1">
        <f>SUM(Monthly!U8:U10)/1000</f>
        <v>383.25299999999999</v>
      </c>
      <c r="V5" s="10">
        <f t="shared" si="0"/>
        <v>46810.713967999996</v>
      </c>
      <c r="W5" s="1">
        <f>SUM(Monthly!W8:W10)/1000</f>
        <v>67431.554000000004</v>
      </c>
      <c r="X5" s="1">
        <f>SUM(Monthly!X8:X10)/1000</f>
        <v>40631.317999999999</v>
      </c>
      <c r="Y5" s="1">
        <f>SUM(Monthly!Y8:Y10)/1000</f>
        <v>21561.405999999999</v>
      </c>
      <c r="Z5" s="1">
        <f>SUM(Monthly!Z8:Z10)/1000</f>
        <v>1602.223</v>
      </c>
      <c r="AA5" s="10">
        <f t="shared" si="1"/>
        <v>131226.50100000002</v>
      </c>
      <c r="AB5" s="1">
        <f>SUM(Monthly!AB8:AB10)/1000</f>
        <v>27094.558000000001</v>
      </c>
      <c r="AC5" s="1">
        <f>SUM(Monthly!AC8:AC10)/1000</f>
        <v>29727.133999999998</v>
      </c>
      <c r="AD5" s="1">
        <f>SUM(Monthly!AD8:AD10)/1000</f>
        <v>19449.401000000002</v>
      </c>
      <c r="AE5" s="1">
        <f>SUM(Monthly!AE8:AE10)/1000</f>
        <v>1112.7850000000001</v>
      </c>
      <c r="AF5" s="10">
        <f t="shared" si="2"/>
        <v>77383.877999999997</v>
      </c>
      <c r="AG5" s="1">
        <f>SUM(Monthly!AG8:AG10)/1000</f>
        <v>40336.995999999999</v>
      </c>
      <c r="AH5" s="1">
        <f>SUM(Monthly!AH8:AH10)/1000</f>
        <v>10904.183999999999</v>
      </c>
      <c r="AI5" s="1">
        <f>SUM(Monthly!AI8:AI10)/1000</f>
        <v>2112.0050000000001</v>
      </c>
      <c r="AJ5" s="1">
        <f>SUM(Monthly!AJ8:AJ10)/1000</f>
        <v>489.43799999999999</v>
      </c>
      <c r="AK5" s="10">
        <f t="shared" si="3"/>
        <v>53842.623</v>
      </c>
      <c r="AL5" s="34">
        <f t="shared" ref="AL5:AL14" si="15">IFERROR(H5/C5,"-")</f>
        <v>5.7839594299878261</v>
      </c>
      <c r="AM5" s="34">
        <f t="shared" si="4"/>
        <v>49.733240611961058</v>
      </c>
      <c r="AN5" s="34">
        <f t="shared" si="5"/>
        <v>641.63636363636363</v>
      </c>
      <c r="AO5" s="34">
        <f t="shared" si="6"/>
        <v>26.259036144578314</v>
      </c>
      <c r="AP5" s="10">
        <f t="shared" si="7"/>
        <v>7.5337152818915767</v>
      </c>
      <c r="AQ5" s="35">
        <f t="shared" ref="AQ5:AQ18" si="16">IFERROR(R5/M5,"-")*1000</f>
        <v>1094.7595457216473</v>
      </c>
      <c r="AR5" s="35">
        <f t="shared" si="8"/>
        <v>4690.0941179577458</v>
      </c>
      <c r="AS5" s="35">
        <f t="shared" si="8"/>
        <v>34947.857142857138</v>
      </c>
      <c r="AT5" s="35">
        <f t="shared" si="8"/>
        <v>3559.6253869969037</v>
      </c>
      <c r="AU5" s="36">
        <f t="shared" si="8"/>
        <v>1227.4571222893305</v>
      </c>
      <c r="AV5" s="35">
        <f t="shared" ref="AV5:AV18" si="17">IFERROR(W5/M5,"-")*1000</f>
        <v>1828.8176287122003</v>
      </c>
      <c r="AW5" s="35">
        <f t="shared" si="9"/>
        <v>35767.005281690137</v>
      </c>
      <c r="AX5" s="35">
        <f t="shared" si="9"/>
        <v>1026733.6190476189</v>
      </c>
      <c r="AY5" s="35">
        <f t="shared" si="9"/>
        <v>14881.328173374612</v>
      </c>
      <c r="AZ5" s="36">
        <f t="shared" si="9"/>
        <v>3440.9836900943114</v>
      </c>
      <c r="BA5" s="35">
        <f t="shared" ref="BA5:BA18" si="18">IFERROR(AB5/M5,"-")*1000</f>
        <v>734.83410025765045</v>
      </c>
      <c r="BB5" s="35">
        <f t="shared" si="10"/>
        <v>26168.25176056338</v>
      </c>
      <c r="BC5" s="35">
        <f t="shared" si="10"/>
        <v>926161.95238095243</v>
      </c>
      <c r="BD5" s="35">
        <f t="shared" si="10"/>
        <v>10335.464396284831</v>
      </c>
      <c r="BE5" s="36">
        <f t="shared" si="10"/>
        <v>2029.137865028101</v>
      </c>
      <c r="BF5" s="35">
        <f t="shared" ref="BF5:BF18" si="19">IFERROR(AG5/M5,"-")*1000</f>
        <v>1093.9835284545495</v>
      </c>
      <c r="BG5" s="35">
        <f t="shared" si="11"/>
        <v>9598.7535211267605</v>
      </c>
      <c r="BH5" s="35">
        <f t="shared" si="11"/>
        <v>100571.66666666667</v>
      </c>
      <c r="BI5" s="35">
        <f t="shared" si="11"/>
        <v>4545.8637770897831</v>
      </c>
      <c r="BJ5" s="35">
        <f t="shared" si="11"/>
        <v>1411.84582506621</v>
      </c>
    </row>
    <row r="6" spans="1:62" ht="18.600000000000001" customHeight="1">
      <c r="A6" s="29"/>
      <c r="B6" s="28" t="s">
        <v>29</v>
      </c>
      <c r="C6" s="1">
        <f>AVERAGE(Monthly!C11:C13)</f>
        <v>42754</v>
      </c>
      <c r="D6" s="1">
        <f>AVERAGE(Monthly!D11:D13)</f>
        <v>1257</v>
      </c>
      <c r="E6" s="1">
        <f>AVERAGE(Monthly!E11:E13)</f>
        <v>23</v>
      </c>
      <c r="F6" s="1">
        <f>AVERAGE(Monthly!F11:F13)</f>
        <v>116.33333333333333</v>
      </c>
      <c r="G6" s="10">
        <f t="shared" si="12"/>
        <v>44150.333333333336</v>
      </c>
      <c r="H6" s="1">
        <f>MAX(Monthly!H11:H13)</f>
        <v>249079</v>
      </c>
      <c r="I6" s="1">
        <f>MAX(Monthly!I11:I13)</f>
        <v>60994</v>
      </c>
      <c r="J6" s="1">
        <f>MAX(Monthly!J11:J13)</f>
        <v>13334</v>
      </c>
      <c r="K6" s="1">
        <f>MAX(Monthly!K11:K13)</f>
        <v>2979</v>
      </c>
      <c r="L6" s="10">
        <f t="shared" si="13"/>
        <v>326386</v>
      </c>
      <c r="M6" s="1">
        <f>AVERAGE(Monthly!M11:M13)</f>
        <v>41996</v>
      </c>
      <c r="N6" s="1">
        <f>AVERAGE(Monthly!N11:N13)</f>
        <v>1207</v>
      </c>
      <c r="O6" s="1">
        <f>AVERAGE(Monthly!O11:O13)</f>
        <v>23</v>
      </c>
      <c r="P6" s="1">
        <f>AVERAGE(Monthly!P11:P13)</f>
        <v>112.33333333333333</v>
      </c>
      <c r="Q6" s="10">
        <f t="shared" si="14"/>
        <v>43338.333333333336</v>
      </c>
      <c r="R6" s="1">
        <f>SUM(Monthly!R11:R13)/1000</f>
        <v>46131.755270000001</v>
      </c>
      <c r="S6" s="1">
        <f>SUM(Monthly!S11:S13)/1000</f>
        <v>5912.5350740000003</v>
      </c>
      <c r="T6" s="1">
        <f>SUM(Monthly!T11:T13)/1000</f>
        <v>905.46027000000004</v>
      </c>
      <c r="U6" s="1">
        <f>SUM(Monthly!U11:U13)/1000</f>
        <v>395.02699999999999</v>
      </c>
      <c r="V6" s="10">
        <f t="shared" si="0"/>
        <v>53344.777614000006</v>
      </c>
      <c r="W6" s="1">
        <f>SUM(Monthly!W11:W13)/1000</f>
        <v>56429.82</v>
      </c>
      <c r="X6" s="1">
        <f>SUM(Monthly!X11:X13)/1000</f>
        <v>38095.883000000002</v>
      </c>
      <c r="Y6" s="1">
        <f>SUM(Monthly!Y11:Y13)/1000</f>
        <v>15982.337</v>
      </c>
      <c r="Z6" s="1">
        <f>SUM(Monthly!Z11:Z13)/1000</f>
        <v>1548.9760000000001</v>
      </c>
      <c r="AA6" s="10">
        <f t="shared" si="1"/>
        <v>112057.016</v>
      </c>
      <c r="AB6" s="1">
        <f>SUM(Monthly!AB11:AB13)/1000</f>
        <v>18836.024000000001</v>
      </c>
      <c r="AC6" s="1">
        <f>SUM(Monthly!AC11:AC13)/1000</f>
        <v>25318.440999999999</v>
      </c>
      <c r="AD6" s="1">
        <f>SUM(Monthly!AD11:AD13)/1000</f>
        <v>14664.933999999999</v>
      </c>
      <c r="AE6" s="1">
        <f>SUM(Monthly!AE11:AE13)/1000</f>
        <v>1100.7850000000001</v>
      </c>
      <c r="AF6" s="10">
        <f t="shared" si="2"/>
        <v>59920.184000000001</v>
      </c>
      <c r="AG6" s="1">
        <f>SUM(Monthly!AG11:AG13)/1000</f>
        <v>37593.796000000002</v>
      </c>
      <c r="AH6" s="1">
        <f>SUM(Monthly!AH11:AH13)/1000</f>
        <v>12777.441999999999</v>
      </c>
      <c r="AI6" s="1">
        <f>SUM(Monthly!AI11:AI13)/1000</f>
        <v>1317.403</v>
      </c>
      <c r="AJ6" s="1">
        <f>SUM(Monthly!AJ11:AJ13)/1000</f>
        <v>448.19099999999997</v>
      </c>
      <c r="AK6" s="10">
        <f t="shared" si="3"/>
        <v>52136.831999999995</v>
      </c>
      <c r="AL6" s="34">
        <f t="shared" si="15"/>
        <v>5.8258642466201991</v>
      </c>
      <c r="AM6" s="34">
        <f t="shared" si="4"/>
        <v>48.52346857597454</v>
      </c>
      <c r="AN6" s="34">
        <f t="shared" si="5"/>
        <v>579.73913043478262</v>
      </c>
      <c r="AO6" s="34">
        <f t="shared" si="6"/>
        <v>25.607449856733524</v>
      </c>
      <c r="AP6" s="10">
        <f t="shared" si="7"/>
        <v>7.3926055673418842</v>
      </c>
      <c r="AQ6" s="35">
        <f t="shared" si="16"/>
        <v>1098.4797425945328</v>
      </c>
      <c r="AR6" s="35">
        <f t="shared" si="8"/>
        <v>4898.5377580778795</v>
      </c>
      <c r="AS6" s="35">
        <f t="shared" si="8"/>
        <v>39367.837826086958</v>
      </c>
      <c r="AT6" s="35">
        <f t="shared" si="8"/>
        <v>3516.5608308605342</v>
      </c>
      <c r="AU6" s="36">
        <f t="shared" si="8"/>
        <v>1230.8913036341962</v>
      </c>
      <c r="AV6" s="35">
        <f t="shared" si="17"/>
        <v>1343.695113820364</v>
      </c>
      <c r="AW6" s="35">
        <f t="shared" si="9"/>
        <v>31562.454846727422</v>
      </c>
      <c r="AX6" s="35">
        <f t="shared" si="9"/>
        <v>694884.21739130432</v>
      </c>
      <c r="AY6" s="35">
        <f t="shared" si="9"/>
        <v>13789.103857566766</v>
      </c>
      <c r="AZ6" s="36">
        <f t="shared" si="9"/>
        <v>2585.6327962158211</v>
      </c>
      <c r="BA6" s="35">
        <f t="shared" si="18"/>
        <v>448.51947804552816</v>
      </c>
      <c r="BB6" s="35">
        <f t="shared" si="10"/>
        <v>20976.33885666943</v>
      </c>
      <c r="BC6" s="35">
        <f t="shared" si="10"/>
        <v>637605.82608695654</v>
      </c>
      <c r="BD6" s="35">
        <f t="shared" si="10"/>
        <v>9799.2729970326418</v>
      </c>
      <c r="BE6" s="36">
        <f t="shared" si="10"/>
        <v>1382.6139445448603</v>
      </c>
      <c r="BF6" s="35">
        <f t="shared" si="19"/>
        <v>895.17563577483577</v>
      </c>
      <c r="BG6" s="35">
        <f t="shared" si="11"/>
        <v>10586.115990057995</v>
      </c>
      <c r="BH6" s="35">
        <f t="shared" si="11"/>
        <v>57278.391304347831</v>
      </c>
      <c r="BI6" s="35">
        <f t="shared" si="11"/>
        <v>3989.8308605341244</v>
      </c>
      <c r="BJ6" s="35">
        <f t="shared" si="11"/>
        <v>1203.0188516709609</v>
      </c>
    </row>
    <row r="7" spans="1:62" ht="18.600000000000001" customHeight="1">
      <c r="A7" s="29"/>
      <c r="B7" s="28" t="s">
        <v>30</v>
      </c>
      <c r="C7" s="1">
        <f>AVERAGE(Monthly!C14:C16)</f>
        <v>48746</v>
      </c>
      <c r="D7" s="1">
        <f>AVERAGE(Monthly!D14:D16)</f>
        <v>1321.3333333333333</v>
      </c>
      <c r="E7" s="1">
        <f>AVERAGE(Monthly!E14:E16)</f>
        <v>23</v>
      </c>
      <c r="F7" s="1">
        <f>AVERAGE(Monthly!F14:F16)</f>
        <v>117</v>
      </c>
      <c r="G7" s="10">
        <f t="shared" si="12"/>
        <v>50207.333333333336</v>
      </c>
      <c r="H7" s="1">
        <f>MAX(Monthly!H14:H16)</f>
        <v>286942</v>
      </c>
      <c r="I7" s="1">
        <f>MAX(Monthly!I14:I16)</f>
        <v>63423</v>
      </c>
      <c r="J7" s="1">
        <f>MAX(Monthly!J14:J16)</f>
        <v>13334</v>
      </c>
      <c r="K7" s="1">
        <f>MAX(Monthly!K14:K16)</f>
        <v>2979</v>
      </c>
      <c r="L7" s="10">
        <f t="shared" si="13"/>
        <v>366678</v>
      </c>
      <c r="M7" s="1">
        <f>AVERAGE(Monthly!M14:M16)</f>
        <v>46682.333333333336</v>
      </c>
      <c r="N7" s="1">
        <f>AVERAGE(Monthly!N14:N16)</f>
        <v>1248.6666666666667</v>
      </c>
      <c r="O7" s="1">
        <f>AVERAGE(Monthly!O14:O16)</f>
        <v>20.666666666666668</v>
      </c>
      <c r="P7" s="1">
        <f>AVERAGE(Monthly!P14:P16)</f>
        <v>112</v>
      </c>
      <c r="Q7" s="10">
        <f t="shared" si="14"/>
        <v>48063.666666666664</v>
      </c>
      <c r="R7" s="1">
        <f>SUM(Monthly!R14:R16)/1000</f>
        <v>62428.9473</v>
      </c>
      <c r="S7" s="1">
        <f>SUM(Monthly!S14:S16)/1000</f>
        <v>7228.051512</v>
      </c>
      <c r="T7" s="1">
        <f>SUM(Monthly!T14:T16)/1000</f>
        <v>1083.1910500000001</v>
      </c>
      <c r="U7" s="1">
        <f>SUM(Monthly!U14:U16)/1000</f>
        <v>434.74799999999999</v>
      </c>
      <c r="V7" s="10">
        <f t="shared" si="0"/>
        <v>71174.937862000006</v>
      </c>
      <c r="W7" s="1">
        <f>SUM(Monthly!W14:W16)/1000</f>
        <v>69912.909</v>
      </c>
      <c r="X7" s="1">
        <f>SUM(Monthly!X14:X16)/1000</f>
        <v>41108.275000000001</v>
      </c>
      <c r="Y7" s="1">
        <f>SUM(Monthly!Y14:Y16)/1000</f>
        <v>12487.749</v>
      </c>
      <c r="Z7" s="1">
        <f>SUM(Monthly!Z14:Z16)/1000</f>
        <v>1582.33</v>
      </c>
      <c r="AA7" s="10">
        <f t="shared" si="1"/>
        <v>125091.26300000001</v>
      </c>
      <c r="AB7" s="1">
        <f>SUM(Monthly!AB14:AB16)/1000</f>
        <v>19865.710999999999</v>
      </c>
      <c r="AC7" s="1">
        <f>SUM(Monthly!AC14:AC16)/1000</f>
        <v>28472.428</v>
      </c>
      <c r="AD7" s="1">
        <f>SUM(Monthly!AD14:AD16)/1000</f>
        <v>11666.498</v>
      </c>
      <c r="AE7" s="1">
        <f>SUM(Monthly!AE14:AE16)/1000</f>
        <v>1114.4110000000001</v>
      </c>
      <c r="AF7" s="10">
        <f t="shared" si="2"/>
        <v>61119.047999999995</v>
      </c>
      <c r="AG7" s="1">
        <f>SUM(Monthly!AG14:AG16)/1000</f>
        <v>50047.197999999997</v>
      </c>
      <c r="AH7" s="1">
        <f>SUM(Monthly!AH14:AH16)/1000</f>
        <v>12635.847</v>
      </c>
      <c r="AI7" s="1">
        <f>SUM(Monthly!AI14:AI16)/1000</f>
        <v>821.25099999999998</v>
      </c>
      <c r="AJ7" s="1">
        <f>SUM(Monthly!AJ14:AJ16)/1000</f>
        <v>467.91899999999998</v>
      </c>
      <c r="AK7" s="10">
        <f t="shared" si="3"/>
        <v>63972.214999999997</v>
      </c>
      <c r="AL7" s="34">
        <f t="shared" si="15"/>
        <v>5.8864727362245111</v>
      </c>
      <c r="AM7" s="34">
        <f t="shared" si="4"/>
        <v>47.999243188698287</v>
      </c>
      <c r="AN7" s="34">
        <f t="shared" si="5"/>
        <v>579.73913043478262</v>
      </c>
      <c r="AO7" s="34">
        <f t="shared" si="6"/>
        <v>25.46153846153846</v>
      </c>
      <c r="AP7" s="10">
        <f t="shared" si="7"/>
        <v>7.3032757498904539</v>
      </c>
      <c r="AQ7" s="35">
        <f t="shared" si="16"/>
        <v>1337.3142009468249</v>
      </c>
      <c r="AR7" s="35">
        <f t="shared" si="8"/>
        <v>5788.6157330485848</v>
      </c>
      <c r="AS7" s="35">
        <f t="shared" si="8"/>
        <v>52412.47016129033</v>
      </c>
      <c r="AT7" s="35">
        <f t="shared" si="8"/>
        <v>3881.6785714285716</v>
      </c>
      <c r="AU7" s="36">
        <f t="shared" si="8"/>
        <v>1480.8470264163507</v>
      </c>
      <c r="AV7" s="35">
        <f t="shared" si="17"/>
        <v>1497.6309881682578</v>
      </c>
      <c r="AW7" s="35">
        <f t="shared" si="9"/>
        <v>32921.736518953549</v>
      </c>
      <c r="AX7" s="35">
        <f t="shared" si="9"/>
        <v>604245.91935483867</v>
      </c>
      <c r="AY7" s="35">
        <f t="shared" si="9"/>
        <v>14127.946428571429</v>
      </c>
      <c r="AZ7" s="36">
        <f t="shared" si="9"/>
        <v>2602.6158983570404</v>
      </c>
      <c r="BA7" s="35">
        <f t="shared" si="18"/>
        <v>425.55094361178743</v>
      </c>
      <c r="BB7" s="35">
        <f t="shared" si="10"/>
        <v>22802.264815803523</v>
      </c>
      <c r="BC7" s="35">
        <f t="shared" si="10"/>
        <v>564507.9677419354</v>
      </c>
      <c r="BD7" s="35">
        <f t="shared" si="10"/>
        <v>9950.0982142857156</v>
      </c>
      <c r="BE7" s="36">
        <f t="shared" si="10"/>
        <v>1271.6268283041243</v>
      </c>
      <c r="BF7" s="35">
        <f t="shared" si="19"/>
        <v>1072.0800445564703</v>
      </c>
      <c r="BG7" s="35">
        <f t="shared" si="11"/>
        <v>10119.471703150026</v>
      </c>
      <c r="BH7" s="35">
        <f t="shared" si="11"/>
        <v>39737.951612903227</v>
      </c>
      <c r="BI7" s="35">
        <f t="shared" si="11"/>
        <v>4177.8482142857147</v>
      </c>
      <c r="BJ7" s="35">
        <f t="shared" si="11"/>
        <v>1330.9890700529158</v>
      </c>
    </row>
    <row r="8" spans="1:62" ht="18.600000000000001" customHeight="1">
      <c r="A8" s="29"/>
      <c r="B8" s="28" t="s">
        <v>31</v>
      </c>
      <c r="C8" s="1">
        <f>AVERAGE(Monthly!C17:C19)</f>
        <v>56865.666666666664</v>
      </c>
      <c r="D8" s="1">
        <f>AVERAGE(Monthly!D17:D19)</f>
        <v>1429.3333333333333</v>
      </c>
      <c r="E8" s="1">
        <f>AVERAGE(Monthly!E17:E19)</f>
        <v>23</v>
      </c>
      <c r="F8" s="1">
        <f>AVERAGE(Monthly!F17:F19)</f>
        <v>118</v>
      </c>
      <c r="G8" s="10">
        <f t="shared" si="12"/>
        <v>58436</v>
      </c>
      <c r="H8" s="1">
        <f>AVERAGE(Monthly!H17:H19)</f>
        <v>320221.66666666669</v>
      </c>
      <c r="I8" s="1">
        <f>AVERAGE(Monthly!I17:I19)</f>
        <v>65068.333333333336</v>
      </c>
      <c r="J8" s="1">
        <f>AVERAGE(Monthly!J17:J19)</f>
        <v>13334</v>
      </c>
      <c r="K8" s="1">
        <f>AVERAGE(Monthly!K17:K19)</f>
        <v>2999.6666666666665</v>
      </c>
      <c r="L8" s="10">
        <f t="shared" si="13"/>
        <v>401623.66666666669</v>
      </c>
      <c r="M8" s="1">
        <f>AVERAGE(Monthly!M17:M19)</f>
        <v>55238</v>
      </c>
      <c r="N8" s="1">
        <f>AVERAGE(Monthly!N17:N19)</f>
        <v>1349</v>
      </c>
      <c r="O8" s="1">
        <f>AVERAGE(Monthly!O17:O19)</f>
        <v>21.333333333333332</v>
      </c>
      <c r="P8" s="1">
        <f>AVERAGE(Monthly!P17:P19)</f>
        <v>111.66666666666667</v>
      </c>
      <c r="Q8" s="10">
        <f t="shared" si="14"/>
        <v>56720</v>
      </c>
      <c r="R8" s="1">
        <f>SUM(Monthly!R17:R19)/1000</f>
        <v>65582.195449999999</v>
      </c>
      <c r="S8" s="1">
        <f>SUM(Monthly!S17:S19)/1000</f>
        <v>6947.6710500000008</v>
      </c>
      <c r="T8" s="1">
        <f>SUM(Monthly!T17:T19)/1000</f>
        <v>801.12119999999993</v>
      </c>
      <c r="U8" s="1">
        <f>SUM(Monthly!U17:U19)/1000</f>
        <v>412.97399999999999</v>
      </c>
      <c r="V8" s="10">
        <f t="shared" si="0"/>
        <v>73743.9617</v>
      </c>
      <c r="W8" s="1">
        <f>SUM(Monthly!W17:W19)/1000</f>
        <v>97211.138000000006</v>
      </c>
      <c r="X8" s="1">
        <f>SUM(Monthly!X17:X19)/1000</f>
        <v>43427.66</v>
      </c>
      <c r="Y8" s="1">
        <f>SUM(Monthly!Y17:Y19)/1000</f>
        <v>17116.569</v>
      </c>
      <c r="Z8" s="1">
        <f>SUM(Monthly!Z17:Z19)/1000</f>
        <v>1563.4590000000001</v>
      </c>
      <c r="AA8" s="10">
        <f t="shared" si="1"/>
        <v>159318.826</v>
      </c>
      <c r="AB8" s="1">
        <f>SUM(Monthly!AB17:AB19)/1000</f>
        <v>34538.586000000003</v>
      </c>
      <c r="AC8" s="1">
        <f>SUM(Monthly!AC17:AC19)/1000</f>
        <v>32508.081999999999</v>
      </c>
      <c r="AD8" s="1">
        <f>SUM(Monthly!AD17:AD19)/1000</f>
        <v>16436.828000000001</v>
      </c>
      <c r="AE8" s="1">
        <f>SUM(Monthly!AE17:AE19)/1000</f>
        <v>1122.1559999999999</v>
      </c>
      <c r="AF8" s="10">
        <f t="shared" si="2"/>
        <v>84605.652000000016</v>
      </c>
      <c r="AG8" s="1">
        <f>SUM(Monthly!AG17:AG19)/1000</f>
        <v>62672.552000000003</v>
      </c>
      <c r="AH8" s="1">
        <f>SUM(Monthly!AH17:AH19)/1000</f>
        <v>10919.578</v>
      </c>
      <c r="AI8" s="1">
        <f>SUM(Monthly!AI17:AI19)/1000</f>
        <v>679.74099999999999</v>
      </c>
      <c r="AJ8" s="1">
        <f>SUM(Monthly!AJ17:AJ19)/1000</f>
        <v>441.303</v>
      </c>
      <c r="AK8" s="10">
        <f t="shared" si="3"/>
        <v>74713.173999999999</v>
      </c>
      <c r="AL8" s="35">
        <f t="shared" si="15"/>
        <v>5.6311951558350977</v>
      </c>
      <c r="AM8" s="35">
        <f t="shared" si="4"/>
        <v>45.523554104477618</v>
      </c>
      <c r="AN8" s="35">
        <f t="shared" si="5"/>
        <v>579.73913043478262</v>
      </c>
      <c r="AO8" s="35">
        <f t="shared" si="6"/>
        <v>25.42090395480226</v>
      </c>
      <c r="AP8" s="26">
        <f t="shared" si="7"/>
        <v>6.8728808725215051</v>
      </c>
      <c r="AQ8" s="35">
        <f t="shared" si="16"/>
        <v>1187.265930156776</v>
      </c>
      <c r="AR8" s="35">
        <f t="shared" si="8"/>
        <v>5150.2379911045227</v>
      </c>
      <c r="AS8" s="35">
        <f t="shared" si="8"/>
        <v>37552.556250000001</v>
      </c>
      <c r="AT8" s="35">
        <f t="shared" si="8"/>
        <v>3698.2746268656715</v>
      </c>
      <c r="AU8" s="36">
        <f t="shared" si="8"/>
        <v>1300.1403684767279</v>
      </c>
      <c r="AV8" s="35">
        <f t="shared" si="17"/>
        <v>1759.8598428617981</v>
      </c>
      <c r="AW8" s="35">
        <f t="shared" si="9"/>
        <v>32192.483320978503</v>
      </c>
      <c r="AX8" s="35">
        <f t="shared" si="9"/>
        <v>802339.171875</v>
      </c>
      <c r="AY8" s="35">
        <f t="shared" si="9"/>
        <v>14001.125373134329</v>
      </c>
      <c r="AZ8" s="36">
        <f t="shared" si="9"/>
        <v>2808.8650564174891</v>
      </c>
      <c r="BA8" s="35">
        <f t="shared" si="18"/>
        <v>625.26858322169528</v>
      </c>
      <c r="BB8" s="35">
        <f t="shared" si="10"/>
        <v>24097.91104521868</v>
      </c>
      <c r="BC8" s="35">
        <f t="shared" si="10"/>
        <v>770476.31250000012</v>
      </c>
      <c r="BD8" s="35">
        <f t="shared" si="10"/>
        <v>10049.158208955223</v>
      </c>
      <c r="BE8" s="36">
        <f t="shared" si="10"/>
        <v>1491.6370239774333</v>
      </c>
      <c r="BF8" s="35">
        <f t="shared" si="19"/>
        <v>1134.5912596401029</v>
      </c>
      <c r="BG8" s="35">
        <f t="shared" si="11"/>
        <v>8094.5722757598214</v>
      </c>
      <c r="BH8" s="35">
        <f t="shared" si="11"/>
        <v>31862.859375</v>
      </c>
      <c r="BI8" s="35">
        <f t="shared" si="11"/>
        <v>3951.9671641791042</v>
      </c>
      <c r="BJ8" s="35">
        <f t="shared" si="11"/>
        <v>1317.2280324400565</v>
      </c>
    </row>
    <row r="9" spans="1:62" ht="18.600000000000001" customHeight="1">
      <c r="A9" s="29"/>
      <c r="B9" s="28" t="s">
        <v>32</v>
      </c>
      <c r="C9" s="1">
        <f>AVERAGE(Monthly!C20:C22)</f>
        <v>66105.666666666672</v>
      </c>
      <c r="D9" s="1">
        <f>AVERAGE(Monthly!D20:D22)</f>
        <v>1648.6666666666667</v>
      </c>
      <c r="E9" s="1">
        <f>AVERAGE(Monthly!E20:E22)</f>
        <v>23</v>
      </c>
      <c r="F9" s="1">
        <f>AVERAGE(Monthly!F20:F22)</f>
        <v>121</v>
      </c>
      <c r="G9" s="10">
        <f t="shared" si="12"/>
        <v>67898.333333333343</v>
      </c>
      <c r="H9" s="1">
        <f>AVERAGE(Monthly!H20:H22)</f>
        <v>375244.33333333331</v>
      </c>
      <c r="I9" s="1">
        <f>AVERAGE(Monthly!I20:I22)</f>
        <v>68144</v>
      </c>
      <c r="J9" s="1">
        <f>AVERAGE(Monthly!J20:J22)</f>
        <v>13334</v>
      </c>
      <c r="K9" s="1">
        <f>AVERAGE(Monthly!K20:K22)</f>
        <v>3043.3333333333335</v>
      </c>
      <c r="L9" s="10">
        <f t="shared" si="13"/>
        <v>459765.66666666663</v>
      </c>
      <c r="M9" s="1">
        <f>AVERAGE(Monthly!M20:M22)</f>
        <v>64551.666666666664</v>
      </c>
      <c r="N9" s="1">
        <f>AVERAGE(Monthly!N20:N22)</f>
        <v>1573</v>
      </c>
      <c r="O9" s="1">
        <f>AVERAGE(Monthly!O20:O22)</f>
        <v>21.666666666666668</v>
      </c>
      <c r="P9" s="1">
        <f>AVERAGE(Monthly!P20:P22)</f>
        <v>114.66666666666667</v>
      </c>
      <c r="Q9" s="10">
        <f t="shared" si="14"/>
        <v>66261</v>
      </c>
      <c r="R9" s="1">
        <f>SUM(Monthly!R20:R22)/1000</f>
        <v>67842.25112999999</v>
      </c>
      <c r="S9" s="1">
        <f>SUM(Monthly!S20:S22)/1000</f>
        <v>5529.7600199999997</v>
      </c>
      <c r="T9" s="1">
        <f>SUM(Monthly!T20:T22)/1000</f>
        <v>804.67680000000007</v>
      </c>
      <c r="U9" s="1">
        <f>SUM(Monthly!U20:U22)/1000</f>
        <v>416.94299999999998</v>
      </c>
      <c r="V9" s="10">
        <f t="shared" si="0"/>
        <v>74593.630949999992</v>
      </c>
      <c r="W9" s="1">
        <f>SUM(Monthly!W20:W22)/1000</f>
        <v>96747.547999999995</v>
      </c>
      <c r="X9" s="1">
        <f>SUM(Monthly!X20:X22)/1000</f>
        <v>43339.61</v>
      </c>
      <c r="Y9" s="1">
        <f>SUM(Monthly!Y20:Y22)/1000</f>
        <v>18620.767</v>
      </c>
      <c r="Z9" s="1">
        <f>SUM(Monthly!Z20:Z22)/1000</f>
        <v>1163.028</v>
      </c>
      <c r="AA9" s="10">
        <f t="shared" si="1"/>
        <v>159870.95299999998</v>
      </c>
      <c r="AB9" s="1">
        <f>SUM(Monthly!AB20:AB22)/1000</f>
        <v>34340.67</v>
      </c>
      <c r="AC9" s="1">
        <f>SUM(Monthly!AC20:AC22)/1000</f>
        <v>34268.040999999997</v>
      </c>
      <c r="AD9" s="1">
        <f>SUM(Monthly!AD20:AD22)/1000</f>
        <v>17761.210999999999</v>
      </c>
      <c r="AE9" s="1">
        <f>SUM(Monthly!AE20:AE22)/1000</f>
        <v>829.51599999999996</v>
      </c>
      <c r="AF9" s="10">
        <f t="shared" si="2"/>
        <v>87199.437999999995</v>
      </c>
      <c r="AG9" s="1">
        <f>SUM(Monthly!AG20:AG22)/1000</f>
        <v>62406.877999999997</v>
      </c>
      <c r="AH9" s="1">
        <f>SUM(Monthly!AH20:AH22)/1000</f>
        <v>9071.5689999999995</v>
      </c>
      <c r="AI9" s="1">
        <f>SUM(Monthly!AI20:AI22)/1000</f>
        <v>859.55600000000004</v>
      </c>
      <c r="AJ9" s="1">
        <f>SUM(Monthly!AJ20:AJ22)/1000</f>
        <v>333.512</v>
      </c>
      <c r="AK9" s="10">
        <f t="shared" si="3"/>
        <v>72671.514999999999</v>
      </c>
      <c r="AL9" s="35">
        <f t="shared" si="15"/>
        <v>5.6764321767674977</v>
      </c>
      <c r="AM9" s="35">
        <f t="shared" si="4"/>
        <v>41.332794177112817</v>
      </c>
      <c r="AN9" s="35">
        <f t="shared" si="5"/>
        <v>579.73913043478262</v>
      </c>
      <c r="AO9" s="35">
        <f t="shared" si="6"/>
        <v>25.151515151515152</v>
      </c>
      <c r="AP9" s="26">
        <f t="shared" si="7"/>
        <v>6.7713836863938717</v>
      </c>
      <c r="AQ9" s="35">
        <f t="shared" si="16"/>
        <v>1050.9759799127312</v>
      </c>
      <c r="AR9" s="35">
        <f t="shared" si="8"/>
        <v>3515.4227717736808</v>
      </c>
      <c r="AS9" s="35">
        <f t="shared" si="8"/>
        <v>37138.92923076923</v>
      </c>
      <c r="AT9" s="35">
        <f t="shared" si="8"/>
        <v>3636.1308139534881</v>
      </c>
      <c r="AU9" s="36">
        <f t="shared" si="8"/>
        <v>1125.7546814868474</v>
      </c>
      <c r="AV9" s="35">
        <f t="shared" si="17"/>
        <v>1498.7614262477084</v>
      </c>
      <c r="AW9" s="35">
        <f t="shared" si="9"/>
        <v>27552.199618563252</v>
      </c>
      <c r="AX9" s="35">
        <f t="shared" si="9"/>
        <v>859420.01538461528</v>
      </c>
      <c r="AY9" s="35">
        <f t="shared" si="9"/>
        <v>10142.686046511628</v>
      </c>
      <c r="AZ9" s="36">
        <f t="shared" si="9"/>
        <v>2412.7458535186606</v>
      </c>
      <c r="BA9" s="35">
        <f t="shared" si="18"/>
        <v>531.98734863545997</v>
      </c>
      <c r="BB9" s="35">
        <f t="shared" si="10"/>
        <v>21785.150031786394</v>
      </c>
      <c r="BC9" s="35">
        <f t="shared" si="10"/>
        <v>819748.19999999984</v>
      </c>
      <c r="BD9" s="35">
        <f t="shared" si="10"/>
        <v>7234.1511627906975</v>
      </c>
      <c r="BE9" s="36">
        <f t="shared" si="10"/>
        <v>1315.9994265103153</v>
      </c>
      <c r="BF9" s="35">
        <f t="shared" si="19"/>
        <v>966.77407761224856</v>
      </c>
      <c r="BG9" s="35">
        <f t="shared" si="11"/>
        <v>5767.0495867768595</v>
      </c>
      <c r="BH9" s="35">
        <f t="shared" si="11"/>
        <v>39671.815384615387</v>
      </c>
      <c r="BI9" s="35">
        <f t="shared" si="11"/>
        <v>2908.5348837209303</v>
      </c>
      <c r="BJ9" s="35">
        <f t="shared" si="11"/>
        <v>1096.7464270083458</v>
      </c>
    </row>
    <row r="10" spans="1:62" ht="18.600000000000001" customHeight="1">
      <c r="A10" s="29"/>
      <c r="B10" s="28" t="s">
        <v>33</v>
      </c>
      <c r="C10" s="1">
        <f>AVERAGE(Monthly!C23:C25)</f>
        <v>75151.666666666672</v>
      </c>
      <c r="D10" s="1">
        <f>AVERAGE(Monthly!D23:D25)</f>
        <v>1898</v>
      </c>
      <c r="E10" s="1">
        <f>AVERAGE(Monthly!E23:E25)</f>
        <v>23.666666666666668</v>
      </c>
      <c r="F10" s="1">
        <f>AVERAGE(Monthly!F23:F25)</f>
        <v>123.33333333333333</v>
      </c>
      <c r="G10" s="10">
        <f t="shared" si="12"/>
        <v>77196.666666666672</v>
      </c>
      <c r="H10" s="1">
        <f>AVERAGE(Monthly!H23:H25)</f>
        <v>429821.66666666669</v>
      </c>
      <c r="I10" s="1">
        <f>AVERAGE(Monthly!I23:I25)</f>
        <v>71729.333333333328</v>
      </c>
      <c r="J10" s="1">
        <f>AVERAGE(Monthly!J23:J25)</f>
        <v>13350</v>
      </c>
      <c r="K10" s="1">
        <f>AVERAGE(Monthly!K23:K25)</f>
        <v>3055.3333333333335</v>
      </c>
      <c r="L10" s="10">
        <f t="shared" si="13"/>
        <v>517956.33333333331</v>
      </c>
      <c r="M10" s="1">
        <f>AVERAGE(Monthly!M23:M25)</f>
        <v>73575</v>
      </c>
      <c r="N10" s="1">
        <f>AVERAGE(Monthly!N23:N25)</f>
        <v>1821.6666666666667</v>
      </c>
      <c r="O10" s="1">
        <f>AVERAGE(Monthly!O23:O25)</f>
        <v>23</v>
      </c>
      <c r="P10" s="1">
        <f>AVERAGE(Monthly!P23:P25)</f>
        <v>120</v>
      </c>
      <c r="Q10" s="10">
        <f t="shared" si="14"/>
        <v>75539.666666666672</v>
      </c>
      <c r="R10" s="1">
        <f>SUM(Monthly!R23:R25)/1000</f>
        <v>95106.681219999999</v>
      </c>
      <c r="S10" s="1">
        <f>SUM(Monthly!S23:S25)/1000</f>
        <v>7145.2993199999992</v>
      </c>
      <c r="T10" s="1">
        <f>SUM(Monthly!T23:T25)/1000</f>
        <v>564.30399999999997</v>
      </c>
      <c r="U10" s="1">
        <f>SUM(Monthly!U23:U25)/1000</f>
        <v>385.13099999999997</v>
      </c>
      <c r="V10" s="10">
        <f t="shared" si="0"/>
        <v>103201.41554</v>
      </c>
      <c r="W10" s="1">
        <f>SUM(Monthly!W23:W25)/1000</f>
        <v>90691.87</v>
      </c>
      <c r="X10" s="1">
        <f>SUM(Monthly!X23:X25)/1000</f>
        <v>44278.724999999999</v>
      </c>
      <c r="Y10" s="1">
        <f>SUM(Monthly!Y23:Y25)/1000</f>
        <v>18186</v>
      </c>
      <c r="Z10" s="1">
        <f>SUM(Monthly!Z23:Z25)/1000</f>
        <v>1486.08</v>
      </c>
      <c r="AA10" s="10">
        <f t="shared" si="1"/>
        <v>154642.67499999999</v>
      </c>
      <c r="AB10" s="1">
        <f>SUM(Monthly!AB23:AB25)/1000</f>
        <v>22076.882000000001</v>
      </c>
      <c r="AC10" s="1">
        <f>SUM(Monthly!AC23:AC25)/1000</f>
        <v>34289.243000000002</v>
      </c>
      <c r="AD10" s="1">
        <f>SUM(Monthly!AD23:AD25)/1000</f>
        <v>17357.444</v>
      </c>
      <c r="AE10" s="1">
        <f>SUM(Monthly!AE23:AE25)/1000</f>
        <v>1054.9390000000001</v>
      </c>
      <c r="AF10" s="10">
        <f t="shared" si="2"/>
        <v>74778.508000000002</v>
      </c>
      <c r="AG10" s="1">
        <f>SUM(Monthly!AG23:AG25)/1000</f>
        <v>68614.987999999998</v>
      </c>
      <c r="AH10" s="1">
        <f>SUM(Monthly!AH23:AH25)/1000</f>
        <v>9989.482</v>
      </c>
      <c r="AI10" s="1">
        <f>SUM(Monthly!AI23:AI25)/1000</f>
        <v>828.55600000000004</v>
      </c>
      <c r="AJ10" s="1">
        <f>SUM(Monthly!AJ23:AJ25)/1000</f>
        <v>431.14100000000002</v>
      </c>
      <c r="AK10" s="10">
        <f t="shared" si="3"/>
        <v>79864.167000000001</v>
      </c>
      <c r="AL10" s="35">
        <f t="shared" si="15"/>
        <v>5.7193896786498417</v>
      </c>
      <c r="AM10" s="35">
        <f t="shared" si="4"/>
        <v>37.792061819459079</v>
      </c>
      <c r="AN10" s="35">
        <f t="shared" si="5"/>
        <v>564.08450704225345</v>
      </c>
      <c r="AO10" s="35">
        <f t="shared" si="6"/>
        <v>24.772972972972976</v>
      </c>
      <c r="AP10" s="26">
        <f t="shared" si="7"/>
        <v>6.7095686342242749</v>
      </c>
      <c r="AQ10" s="35">
        <f t="shared" si="16"/>
        <v>1292.6494219503909</v>
      </c>
      <c r="AR10" s="35">
        <f t="shared" si="8"/>
        <v>3922.3966989935948</v>
      </c>
      <c r="AS10" s="35">
        <f t="shared" si="8"/>
        <v>24534.956521739128</v>
      </c>
      <c r="AT10" s="35">
        <f t="shared" si="8"/>
        <v>3209.4250000000002</v>
      </c>
      <c r="AU10" s="36">
        <f t="shared" si="8"/>
        <v>1366.1883894113028</v>
      </c>
      <c r="AV10" s="35">
        <f t="shared" si="17"/>
        <v>1232.6451919809717</v>
      </c>
      <c r="AW10" s="35">
        <f t="shared" si="9"/>
        <v>24306.710887465688</v>
      </c>
      <c r="AX10" s="35">
        <f t="shared" si="9"/>
        <v>790695.65217391297</v>
      </c>
      <c r="AY10" s="35">
        <f t="shared" si="9"/>
        <v>12383.999999999998</v>
      </c>
      <c r="AZ10" s="36">
        <f t="shared" si="9"/>
        <v>2047.1717949509966</v>
      </c>
      <c r="BA10" s="35">
        <f t="shared" si="18"/>
        <v>300.05955827387021</v>
      </c>
      <c r="BB10" s="35">
        <f t="shared" si="10"/>
        <v>18823.006221408967</v>
      </c>
      <c r="BC10" s="35">
        <f t="shared" si="10"/>
        <v>754671.47826086951</v>
      </c>
      <c r="BD10" s="35">
        <f t="shared" si="10"/>
        <v>8791.1583333333328</v>
      </c>
      <c r="BE10" s="36">
        <f t="shared" si="10"/>
        <v>989.92372219452034</v>
      </c>
      <c r="BF10" s="35">
        <f t="shared" si="19"/>
        <v>932.58563370710158</v>
      </c>
      <c r="BG10" s="35">
        <f t="shared" si="11"/>
        <v>5483.7046660567248</v>
      </c>
      <c r="BH10" s="35">
        <f t="shared" si="11"/>
        <v>36024.17391304348</v>
      </c>
      <c r="BI10" s="35">
        <f t="shared" si="11"/>
        <v>3592.8416666666667</v>
      </c>
      <c r="BJ10" s="35">
        <f t="shared" si="11"/>
        <v>1057.2480727564766</v>
      </c>
    </row>
    <row r="11" spans="1:62" ht="18.600000000000001" customHeight="1">
      <c r="A11" s="29"/>
      <c r="B11" s="28" t="s">
        <v>34</v>
      </c>
      <c r="C11" s="1">
        <f>AVERAGE(Monthly!C26:C28)</f>
        <v>84053</v>
      </c>
      <c r="D11" s="1">
        <f>AVERAGE(Monthly!D26:D28)</f>
        <v>2134</v>
      </c>
      <c r="E11" s="1">
        <f>AVERAGE(Monthly!E26:E28)</f>
        <v>25</v>
      </c>
      <c r="F11" s="1">
        <f>AVERAGE(Monthly!F26:F28)</f>
        <v>123.33333333333333</v>
      </c>
      <c r="G11" s="10">
        <f t="shared" si="12"/>
        <v>86335.333333333328</v>
      </c>
      <c r="H11" s="1">
        <f>AVERAGE(Monthly!H26:H28)</f>
        <v>488120</v>
      </c>
      <c r="I11" s="1">
        <f>AVERAGE(Monthly!I26:I28)</f>
        <v>75998.333333333328</v>
      </c>
      <c r="J11" s="1">
        <f>AVERAGE(Monthly!J26:J28)</f>
        <v>15008</v>
      </c>
      <c r="K11" s="1">
        <f>AVERAGE(Monthly!K26:K28)</f>
        <v>3052.6666666666665</v>
      </c>
      <c r="L11" s="10">
        <f t="shared" si="13"/>
        <v>582179</v>
      </c>
      <c r="M11" s="1">
        <f>AVERAGE(Monthly!M26:M28)</f>
        <v>81349.666666666672</v>
      </c>
      <c r="N11" s="1">
        <f>AVERAGE(Monthly!N26:N28)</f>
        <v>2033.3333333333333</v>
      </c>
      <c r="O11" s="1">
        <f>AVERAGE(Monthly!O26:O28)</f>
        <v>24.666666666666668</v>
      </c>
      <c r="P11" s="1">
        <f>AVERAGE(Monthly!P26:P28)</f>
        <v>118</v>
      </c>
      <c r="Q11" s="10">
        <f t="shared" si="14"/>
        <v>83525.666666666672</v>
      </c>
      <c r="R11" s="1">
        <f>SUM(Monthly!R26:R28)/1000</f>
        <v>125251.27812</v>
      </c>
      <c r="S11" s="1">
        <f>SUM(Monthly!S26:S28)/1000</f>
        <v>9061.1587589999999</v>
      </c>
      <c r="T11" s="1">
        <f>SUM(Monthly!T26:T28)/1000</f>
        <v>710.41399999999999</v>
      </c>
      <c r="U11" s="1">
        <f>SUM(Monthly!U26:U28)/1000</f>
        <v>463.42099999999999</v>
      </c>
      <c r="V11" s="10">
        <f t="shared" si="0"/>
        <v>135486.27187900001</v>
      </c>
      <c r="W11" s="1">
        <f>SUM(Monthly!W26:W28)/1000</f>
        <v>124217.136</v>
      </c>
      <c r="X11" s="1">
        <f>SUM(Monthly!X26:X28)/1000</f>
        <v>47009.88</v>
      </c>
      <c r="Y11" s="1">
        <f>SUM(Monthly!Y26:Y28)/1000</f>
        <v>19998.723999999998</v>
      </c>
      <c r="Z11" s="1">
        <f>SUM(Monthly!Z26:Z28)/1000</f>
        <v>1543.0409999999999</v>
      </c>
      <c r="AA11" s="10">
        <f t="shared" si="1"/>
        <v>192768.78099999999</v>
      </c>
      <c r="AB11" s="1">
        <f>SUM(Monthly!AB26:AB28)/1000</f>
        <v>26599.045999999998</v>
      </c>
      <c r="AC11" s="1">
        <f>SUM(Monthly!AC26:AC28)/1000</f>
        <v>36135.949999999997</v>
      </c>
      <c r="AD11" s="1">
        <f>SUM(Monthly!AD26:AD28)/1000</f>
        <v>19052.689999999999</v>
      </c>
      <c r="AE11" s="1">
        <f>SUM(Monthly!AE26:AE28)/1000</f>
        <v>1048.8989999999999</v>
      </c>
      <c r="AF11" s="10">
        <f t="shared" si="2"/>
        <v>82836.585000000006</v>
      </c>
      <c r="AG11" s="1">
        <f>SUM(Monthly!AG26:AG28)/1000</f>
        <v>97618.09</v>
      </c>
      <c r="AH11" s="1">
        <f>SUM(Monthly!AH26:AH28)/1000</f>
        <v>10873.93</v>
      </c>
      <c r="AI11" s="1">
        <f>SUM(Monthly!AI26:AI28)/1000</f>
        <v>946.03399999999999</v>
      </c>
      <c r="AJ11" s="1">
        <f>SUM(Monthly!AJ26:AJ28)/1000</f>
        <v>494.142</v>
      </c>
      <c r="AK11" s="10">
        <f t="shared" si="3"/>
        <v>109932.196</v>
      </c>
      <c r="AL11" s="35">
        <f t="shared" si="15"/>
        <v>5.8072882585987413</v>
      </c>
      <c r="AM11" s="35">
        <f t="shared" si="4"/>
        <v>35.61308965948141</v>
      </c>
      <c r="AN11" s="35">
        <f t="shared" si="5"/>
        <v>600.32000000000005</v>
      </c>
      <c r="AO11" s="35">
        <f t="shared" si="6"/>
        <v>24.751351351351349</v>
      </c>
      <c r="AP11" s="26">
        <f t="shared" si="7"/>
        <v>6.7432298865663345</v>
      </c>
      <c r="AQ11" s="35">
        <f t="shared" si="16"/>
        <v>1539.6655358555045</v>
      </c>
      <c r="AR11" s="35">
        <f t="shared" si="8"/>
        <v>4456.3075863934428</v>
      </c>
      <c r="AS11" s="35">
        <f t="shared" si="8"/>
        <v>28800.567567567567</v>
      </c>
      <c r="AT11" s="35">
        <f t="shared" si="8"/>
        <v>3927.2966101694915</v>
      </c>
      <c r="AU11" s="36">
        <f t="shared" si="8"/>
        <v>1622.0914754227242</v>
      </c>
      <c r="AV11" s="35">
        <f t="shared" si="17"/>
        <v>1526.9532266061324</v>
      </c>
      <c r="AW11" s="35">
        <f t="shared" si="9"/>
        <v>23119.613114754098</v>
      </c>
      <c r="AX11" s="35">
        <f t="shared" si="9"/>
        <v>810759.08108108095</v>
      </c>
      <c r="AY11" s="35">
        <f t="shared" si="9"/>
        <v>13076.618644067796</v>
      </c>
      <c r="AZ11" s="36">
        <f t="shared" si="9"/>
        <v>2307.8987417041467</v>
      </c>
      <c r="BA11" s="35">
        <f t="shared" si="18"/>
        <v>326.97178845231895</v>
      </c>
      <c r="BB11" s="35">
        <f t="shared" si="10"/>
        <v>17771.778688524588</v>
      </c>
      <c r="BC11" s="35">
        <f t="shared" si="10"/>
        <v>772406.35135135136</v>
      </c>
      <c r="BD11" s="35">
        <f t="shared" si="10"/>
        <v>8888.9745762711846</v>
      </c>
      <c r="BE11" s="36">
        <f t="shared" si="10"/>
        <v>991.75006085953623</v>
      </c>
      <c r="BF11" s="35">
        <f t="shared" si="19"/>
        <v>1199.9814381538131</v>
      </c>
      <c r="BG11" s="35">
        <f t="shared" si="11"/>
        <v>5347.8344262295086</v>
      </c>
      <c r="BH11" s="35">
        <f t="shared" si="11"/>
        <v>38352.729729729734</v>
      </c>
      <c r="BI11" s="35">
        <f t="shared" si="11"/>
        <v>4187.6440677966102</v>
      </c>
      <c r="BJ11" s="35">
        <f t="shared" si="11"/>
        <v>1316.1486808446105</v>
      </c>
    </row>
    <row r="12" spans="1:62" ht="18.600000000000001" customHeight="1">
      <c r="A12" s="29"/>
      <c r="B12" s="28" t="s">
        <v>35</v>
      </c>
      <c r="C12" s="1">
        <f>AVERAGE(Monthly!C29:C31)</f>
        <v>94029</v>
      </c>
      <c r="D12" s="1">
        <f>AVERAGE(Monthly!D29:D31)</f>
        <v>2412</v>
      </c>
      <c r="E12" s="1">
        <f>AVERAGE(Monthly!E29:E31)</f>
        <v>25</v>
      </c>
      <c r="F12" s="1">
        <f>AVERAGE(Monthly!F29:F31)</f>
        <v>125</v>
      </c>
      <c r="G12" s="10">
        <f t="shared" si="12"/>
        <v>96591</v>
      </c>
      <c r="H12" s="1">
        <f>AVERAGE(Monthly!H29:H31)</f>
        <v>559217</v>
      </c>
      <c r="I12" s="1">
        <f>AVERAGE(Monthly!I29:I31)</f>
        <v>80140</v>
      </c>
      <c r="J12" s="1">
        <f>AVERAGE(Monthly!J29:J31)</f>
        <v>15007</v>
      </c>
      <c r="K12" s="1">
        <f>AVERAGE(Monthly!K29:K31)</f>
        <v>3043</v>
      </c>
      <c r="L12" s="10">
        <f t="shared" si="13"/>
        <v>657407</v>
      </c>
      <c r="M12" s="1">
        <f>AVERAGE(Monthly!M29:M31)</f>
        <v>92249.666666666672</v>
      </c>
      <c r="N12" s="1">
        <f>AVERAGE(Monthly!N29:N31)</f>
        <v>2345.3333333333335</v>
      </c>
      <c r="O12" s="1">
        <f>AVERAGE(Monthly!O29:O31)</f>
        <v>23.666666666666668</v>
      </c>
      <c r="P12" s="1">
        <f>AVERAGE(Monthly!P29:P31)</f>
        <v>120</v>
      </c>
      <c r="Q12" s="10">
        <f t="shared" si="14"/>
        <v>94738.666666666672</v>
      </c>
      <c r="R12" s="1">
        <f>SUM(Monthly!R29:R31)/1000</f>
        <v>110817.57218</v>
      </c>
      <c r="S12" s="1">
        <f>SUM(Monthly!S29:S31)/1000</f>
        <v>7089.2089830000014</v>
      </c>
      <c r="T12" s="1">
        <f>SUM(Monthly!T29:T31)/1000</f>
        <v>497.59199999999998</v>
      </c>
      <c r="U12" s="1">
        <f>SUM(Monthly!U29:U31)/1000</f>
        <v>461.98200000000003</v>
      </c>
      <c r="V12" s="10">
        <f t="shared" si="0"/>
        <v>118866.35516300001</v>
      </c>
      <c r="W12" s="1">
        <f>SUM(Monthly!W29:W31)/1000</f>
        <v>178774.622</v>
      </c>
      <c r="X12" s="1">
        <f>SUM(Monthly!X29:X31)/1000</f>
        <v>51218.396999999997</v>
      </c>
      <c r="Y12" s="1">
        <f>SUM(Monthly!Y29:Y31)/1000</f>
        <v>20221.605</v>
      </c>
      <c r="Z12" s="1">
        <f>SUM(Monthly!Z29:Z31)/1000</f>
        <v>1563.9829999999999</v>
      </c>
      <c r="AA12" s="10">
        <f t="shared" si="1"/>
        <v>251778.60700000002</v>
      </c>
      <c r="AB12" s="1">
        <f>SUM(Monthly!AB29:AB31)/1000</f>
        <v>73856.898000000001</v>
      </c>
      <c r="AC12" s="1">
        <f>SUM(Monthly!AC29:AC31)/1000</f>
        <v>41511.487000000001</v>
      </c>
      <c r="AD12" s="1">
        <f>SUM(Monthly!AD29:AD31)/1000</f>
        <v>19795.733</v>
      </c>
      <c r="AE12" s="1">
        <f>SUM(Monthly!AE29:AE31)/1000</f>
        <v>1019.302</v>
      </c>
      <c r="AF12" s="10">
        <f t="shared" si="2"/>
        <v>136183.42000000001</v>
      </c>
      <c r="AG12" s="1">
        <f>SUM(Monthly!AG29:AG31)/1000</f>
        <v>104917.724</v>
      </c>
      <c r="AH12" s="1">
        <f>SUM(Monthly!AH29:AH31)/1000</f>
        <v>9706.91</v>
      </c>
      <c r="AI12" s="1">
        <f>SUM(Monthly!AI29:AI31)/1000</f>
        <v>425.87200000000001</v>
      </c>
      <c r="AJ12" s="1">
        <f>SUM(Monthly!AJ29:AJ31)/1000</f>
        <v>544.68100000000004</v>
      </c>
      <c r="AK12" s="10">
        <f t="shared" si="3"/>
        <v>115595.18700000001</v>
      </c>
      <c r="AL12" s="35">
        <f t="shared" si="15"/>
        <v>5.9472822214423209</v>
      </c>
      <c r="AM12" s="35">
        <f t="shared" si="4"/>
        <v>33.22553897180763</v>
      </c>
      <c r="AN12" s="35">
        <f t="shared" si="5"/>
        <v>600.28</v>
      </c>
      <c r="AO12" s="35">
        <f t="shared" si="6"/>
        <v>24.344000000000001</v>
      </c>
      <c r="AP12" s="26">
        <f t="shared" si="7"/>
        <v>6.8060895942686175</v>
      </c>
      <c r="AQ12" s="35">
        <f t="shared" si="16"/>
        <v>1201.2788358404184</v>
      </c>
      <c r="AR12" s="35">
        <f t="shared" si="8"/>
        <v>3022.6871729675959</v>
      </c>
      <c r="AS12" s="35">
        <f t="shared" si="8"/>
        <v>21025.014084507042</v>
      </c>
      <c r="AT12" s="35">
        <f t="shared" si="8"/>
        <v>3849.8500000000004</v>
      </c>
      <c r="AU12" s="36">
        <f t="shared" si="8"/>
        <v>1254.6762514742309</v>
      </c>
      <c r="AV12" s="35">
        <f t="shared" si="17"/>
        <v>1937.9432843479108</v>
      </c>
      <c r="AW12" s="35">
        <f t="shared" si="9"/>
        <v>21838.429647527002</v>
      </c>
      <c r="AX12" s="35">
        <f t="shared" si="9"/>
        <v>854434.01408450701</v>
      </c>
      <c r="AY12" s="35">
        <f t="shared" si="9"/>
        <v>13033.191666666666</v>
      </c>
      <c r="AZ12" s="36">
        <f t="shared" si="9"/>
        <v>2657.611890252484</v>
      </c>
      <c r="BA12" s="35">
        <f t="shared" si="18"/>
        <v>800.61967342248749</v>
      </c>
      <c r="BB12" s="35">
        <f t="shared" si="10"/>
        <v>17699.610716316089</v>
      </c>
      <c r="BC12" s="35">
        <f t="shared" si="10"/>
        <v>836439.4225352112</v>
      </c>
      <c r="BD12" s="35">
        <f t="shared" si="10"/>
        <v>8494.1833333333343</v>
      </c>
      <c r="BE12" s="36">
        <f t="shared" si="10"/>
        <v>1437.4639710642609</v>
      </c>
      <c r="BF12" s="35">
        <f t="shared" si="19"/>
        <v>1137.3236109254235</v>
      </c>
      <c r="BG12" s="35">
        <f t="shared" si="11"/>
        <v>4138.8189312109153</v>
      </c>
      <c r="BH12" s="35">
        <f t="shared" si="11"/>
        <v>17994.591549295772</v>
      </c>
      <c r="BI12" s="35">
        <f t="shared" si="11"/>
        <v>4539.0083333333332</v>
      </c>
      <c r="BJ12" s="35">
        <f t="shared" si="11"/>
        <v>1220.1479191882229</v>
      </c>
    </row>
    <row r="13" spans="1:62" ht="18.600000000000001" customHeight="1">
      <c r="A13" s="29"/>
      <c r="B13" s="28" t="s">
        <v>36</v>
      </c>
      <c r="C13" s="1">
        <f>AVERAGE(Monthly!C32:C34)</f>
        <v>106041</v>
      </c>
      <c r="D13" s="1">
        <f>AVERAGE(Monthly!D32:D34)</f>
        <v>2783</v>
      </c>
      <c r="E13" s="1">
        <f>AVERAGE(Monthly!E32:E34)</f>
        <v>25</v>
      </c>
      <c r="F13" s="1">
        <f>AVERAGE(Monthly!F32:F34)</f>
        <v>125.66666666666667</v>
      </c>
      <c r="G13" s="10">
        <f t="shared" si="12"/>
        <v>108974.66666666667</v>
      </c>
      <c r="H13" s="1">
        <f>AVERAGE(Monthly!H32:H34)</f>
        <v>642162.66666666663</v>
      </c>
      <c r="I13" s="1">
        <f>AVERAGE(Monthly!I32:I34)</f>
        <v>85493.333333333328</v>
      </c>
      <c r="J13" s="1">
        <f>AVERAGE(Monthly!J32:J34)</f>
        <v>15007</v>
      </c>
      <c r="K13" s="1">
        <f>AVERAGE(Monthly!K32:K34)</f>
        <v>3053</v>
      </c>
      <c r="L13" s="10">
        <f t="shared" si="13"/>
        <v>745716</v>
      </c>
      <c r="M13" s="1">
        <f>AVERAGE(Monthly!M32:M34)</f>
        <v>103925</v>
      </c>
      <c r="N13" s="1">
        <f>AVERAGE(Monthly!N32:N34)</f>
        <v>2703</v>
      </c>
      <c r="O13" s="1">
        <f>AVERAGE(Monthly!O32:O34)</f>
        <v>24.333333333333332</v>
      </c>
      <c r="P13" s="1">
        <f>AVERAGE(Monthly!P32:P34)</f>
        <v>121.33333333333333</v>
      </c>
      <c r="Q13" s="10">
        <f t="shared" si="14"/>
        <v>106773.66666666666</v>
      </c>
      <c r="R13" s="1">
        <f>SUM(Monthly!R32:R34)/1000</f>
        <v>114812.67178999999</v>
      </c>
      <c r="S13" s="1">
        <f>SUM(Monthly!S32:S34)/1000</f>
        <v>6759.1640209999996</v>
      </c>
      <c r="T13" s="1">
        <f>SUM(Monthly!T32:T34)/1000</f>
        <v>533.702</v>
      </c>
      <c r="U13" s="1">
        <f>SUM(Monthly!U32:U34)/1000</f>
        <v>436.96899999999999</v>
      </c>
      <c r="V13" s="10">
        <f t="shared" si="0"/>
        <v>122542.506811</v>
      </c>
      <c r="W13" s="1">
        <f>SUM(Monthly!W32:W34)/1000</f>
        <v>184901.07800000001</v>
      </c>
      <c r="X13" s="1">
        <f>SUM(Monthly!X32:X34)/1000</f>
        <v>55632.088000000003</v>
      </c>
      <c r="Y13" s="1">
        <f>SUM(Monthly!Y32:Y34)/1000</f>
        <v>22993.620999999999</v>
      </c>
      <c r="Z13" s="1">
        <f>SUM(Monthly!Z32:Z34)/1000</f>
        <v>1362.7670000000001</v>
      </c>
      <c r="AA13" s="10">
        <f t="shared" si="1"/>
        <v>264889.554</v>
      </c>
      <c r="AB13" s="1">
        <f>SUM(Monthly!AB32:AB34)/1000</f>
        <v>74470.241999999998</v>
      </c>
      <c r="AC13" s="1">
        <f>SUM(Monthly!AC32:AC34)/1000</f>
        <v>45505.322</v>
      </c>
      <c r="AD13" s="1">
        <f>SUM(Monthly!AD32:AD34)/1000</f>
        <v>22426.589</v>
      </c>
      <c r="AE13" s="1">
        <f>SUM(Monthly!AE32:AE34)/1000</f>
        <v>1083.684</v>
      </c>
      <c r="AF13" s="10">
        <f t="shared" si="2"/>
        <v>143485.837</v>
      </c>
      <c r="AG13" s="1">
        <f>SUM(Monthly!AG32:AG34)/1000</f>
        <v>110430.836</v>
      </c>
      <c r="AH13" s="1">
        <f>SUM(Monthly!AH32:AH34)/1000</f>
        <v>10126.766</v>
      </c>
      <c r="AI13" s="1">
        <f>SUM(Monthly!AI32:AI34)/1000</f>
        <v>567.03200000000004</v>
      </c>
      <c r="AJ13" s="1">
        <f>SUM(Monthly!AJ32:AJ34)/1000</f>
        <v>279.08300000000003</v>
      </c>
      <c r="AK13" s="10">
        <f t="shared" si="3"/>
        <v>121403.717</v>
      </c>
      <c r="AL13" s="35">
        <f t="shared" si="15"/>
        <v>6.05579602858014</v>
      </c>
      <c r="AM13" s="35">
        <f t="shared" si="4"/>
        <v>30.719846688226134</v>
      </c>
      <c r="AN13" s="35">
        <f t="shared" si="5"/>
        <v>600.28</v>
      </c>
      <c r="AO13" s="35">
        <f t="shared" si="6"/>
        <v>24.294429708222811</v>
      </c>
      <c r="AP13" s="26">
        <f t="shared" si="7"/>
        <v>6.843021619703662</v>
      </c>
      <c r="AQ13" s="35">
        <f t="shared" si="16"/>
        <v>1104.7647032956459</v>
      </c>
      <c r="AR13" s="35">
        <f t="shared" si="8"/>
        <v>2500.6156200517939</v>
      </c>
      <c r="AS13" s="35">
        <f t="shared" si="8"/>
        <v>21932.95890410959</v>
      </c>
      <c r="AT13" s="35">
        <f t="shared" si="8"/>
        <v>3601.3928571428573</v>
      </c>
      <c r="AU13" s="36">
        <f t="shared" si="8"/>
        <v>1147.6847301082353</v>
      </c>
      <c r="AV13" s="35">
        <f t="shared" si="17"/>
        <v>1779.1780418571086</v>
      </c>
      <c r="AW13" s="35">
        <f t="shared" si="9"/>
        <v>20581.608583055866</v>
      </c>
      <c r="AX13" s="35">
        <f t="shared" si="9"/>
        <v>944943.32876712328</v>
      </c>
      <c r="AY13" s="35">
        <f t="shared" si="9"/>
        <v>11231.596153846154</v>
      </c>
      <c r="AZ13" s="36">
        <f t="shared" si="9"/>
        <v>2480.8509651256086</v>
      </c>
      <c r="BA13" s="35">
        <f t="shared" si="18"/>
        <v>716.57678133269189</v>
      </c>
      <c r="BB13" s="35">
        <f t="shared" si="10"/>
        <v>16835.117277099522</v>
      </c>
      <c r="BC13" s="35">
        <f t="shared" si="10"/>
        <v>921640.64383561653</v>
      </c>
      <c r="BD13" s="35">
        <f t="shared" si="10"/>
        <v>8931.461538461539</v>
      </c>
      <c r="BE13" s="36">
        <f t="shared" si="10"/>
        <v>1343.8316907102562</v>
      </c>
      <c r="BF13" s="35">
        <f t="shared" si="19"/>
        <v>1062.6012605244166</v>
      </c>
      <c r="BG13" s="35">
        <f t="shared" si="11"/>
        <v>3746.4913059563446</v>
      </c>
      <c r="BH13" s="35">
        <f t="shared" si="11"/>
        <v>23302.684931506854</v>
      </c>
      <c r="BI13" s="35">
        <f t="shared" si="11"/>
        <v>2300.1346153846157</v>
      </c>
      <c r="BJ13" s="35">
        <f t="shared" si="11"/>
        <v>1137.0192744153521</v>
      </c>
    </row>
    <row r="14" spans="1:62" ht="18.600000000000001" customHeight="1">
      <c r="A14" s="29"/>
      <c r="B14" s="28" t="s">
        <v>37</v>
      </c>
      <c r="C14" s="1">
        <f>AVERAGE(Monthly!C35:C37)</f>
        <v>113570.66666666667</v>
      </c>
      <c r="D14" s="1">
        <f>AVERAGE(Monthly!D35:D37)</f>
        <v>2994.6666666666665</v>
      </c>
      <c r="E14" s="1">
        <f>AVERAGE(Monthly!E35:E37)</f>
        <v>24.333333333333332</v>
      </c>
      <c r="F14" s="1">
        <f>AVERAGE(Monthly!F35:F37)</f>
        <v>126.33333333333333</v>
      </c>
      <c r="G14" s="10">
        <f t="shared" si="12"/>
        <v>116716</v>
      </c>
      <c r="H14" s="1">
        <f>AVERAGE(Monthly!H35:H37)</f>
        <v>695033.66666666663</v>
      </c>
      <c r="I14" s="1">
        <f>AVERAGE(Monthly!I35:I37)</f>
        <v>89595.333333333328</v>
      </c>
      <c r="J14" s="1">
        <f>AVERAGE(Monthly!J35:J37)</f>
        <v>12633.666666666666</v>
      </c>
      <c r="K14" s="1">
        <f>AVERAGE(Monthly!K35:K37)</f>
        <v>3059.6666666666665</v>
      </c>
      <c r="L14" s="10">
        <f t="shared" si="13"/>
        <v>800322.33333333326</v>
      </c>
      <c r="M14" s="1">
        <f>AVERAGE(Monthly!M35:M37)</f>
        <v>111146.66666666667</v>
      </c>
      <c r="N14" s="1">
        <f>AVERAGE(Monthly!N35:N37)</f>
        <v>2905</v>
      </c>
      <c r="O14" s="1">
        <f>AVERAGE(Monthly!O35:O37)</f>
        <v>24</v>
      </c>
      <c r="P14" s="1">
        <f>AVERAGE(Monthly!P35:P37)</f>
        <v>122</v>
      </c>
      <c r="Q14" s="10">
        <f t="shared" si="14"/>
        <v>114197.66666666667</v>
      </c>
      <c r="R14" s="1">
        <f>SUM(Monthly!R35:R37)/1000</f>
        <v>128749.70899</v>
      </c>
      <c r="S14" s="1">
        <f>SUM(Monthly!S35:S37)/1000</f>
        <v>8128.3381910000007</v>
      </c>
      <c r="T14" s="1">
        <f>SUM(Monthly!T35:T37)/1000</f>
        <v>536.05799999999999</v>
      </c>
      <c r="U14" s="1">
        <f>SUM(Monthly!U35:U37)/1000</f>
        <v>361.50599999999997</v>
      </c>
      <c r="V14" s="10">
        <f>SUM(R14:U14)</f>
        <v>137775.61118099999</v>
      </c>
      <c r="W14" s="1">
        <f>SUM(Monthly!W35:W37)/1000</f>
        <v>144912.50200000001</v>
      </c>
      <c r="X14" s="1">
        <f>SUM(Monthly!X35:X37)/1000</f>
        <v>49738.036999999997</v>
      </c>
      <c r="Y14" s="1">
        <f>SUM(Monthly!Y35:Y37)/1000</f>
        <v>14254.348</v>
      </c>
      <c r="Z14" s="1">
        <f>SUM(Monthly!Z35:Z37)/1000</f>
        <v>1298.595</v>
      </c>
      <c r="AA14" s="10">
        <f>SUM(W14:Z14)</f>
        <v>210203.48199999999</v>
      </c>
      <c r="AB14" s="1">
        <f>SUM(Monthly!AB35:AB37)/1000</f>
        <v>42222.34</v>
      </c>
      <c r="AC14" s="1">
        <f>SUM(Monthly!AC35:AC37)/1000</f>
        <v>39418.11</v>
      </c>
      <c r="AD14" s="1">
        <f>SUM(Monthly!AD35:AD37)/1000</f>
        <v>13712.790999999999</v>
      </c>
      <c r="AE14" s="1">
        <f>SUM(Monthly!AE35:AE37)/1000</f>
        <v>993.26700000000005</v>
      </c>
      <c r="AF14" s="10">
        <f>SUM(AB14:AE14)</f>
        <v>96346.508000000002</v>
      </c>
      <c r="AG14" s="1">
        <f>SUM(Monthly!AG35:AG37)/1000</f>
        <v>102690.162</v>
      </c>
      <c r="AH14" s="1">
        <f>SUM(Monthly!AH35:AH37)/1000</f>
        <v>10319.927</v>
      </c>
      <c r="AI14" s="1">
        <f>SUM(Monthly!AI35:AI37)/1000</f>
        <v>541.55700000000002</v>
      </c>
      <c r="AJ14" s="1">
        <f>SUM(Monthly!AJ35:AJ37)/1000</f>
        <v>305.32799999999997</v>
      </c>
      <c r="AK14" s="10">
        <f>SUM(AG14:AJ14)</f>
        <v>113856.97399999999</v>
      </c>
      <c r="AL14" s="35">
        <f t="shared" si="15"/>
        <v>6.1198343468970853</v>
      </c>
      <c r="AM14" s="35">
        <f t="shared" si="4"/>
        <v>29.918299198575244</v>
      </c>
      <c r="AN14" s="35">
        <f t="shared" si="5"/>
        <v>519.19178082191786</v>
      </c>
      <c r="AO14" s="35">
        <f t="shared" si="6"/>
        <v>24.218997361477573</v>
      </c>
      <c r="AP14" s="26">
        <f t="shared" si="7"/>
        <v>6.8570061802437818</v>
      </c>
      <c r="AQ14" s="35">
        <f t="shared" si="16"/>
        <v>1158.3767003658829</v>
      </c>
      <c r="AR14" s="35">
        <f t="shared" si="8"/>
        <v>2798.0510123924273</v>
      </c>
      <c r="AS14" s="35">
        <f t="shared" si="8"/>
        <v>22335.75</v>
      </c>
      <c r="AT14" s="35">
        <f t="shared" si="8"/>
        <v>2963.1639344262294</v>
      </c>
      <c r="AU14" s="36">
        <f t="shared" si="8"/>
        <v>1206.4660794090946</v>
      </c>
      <c r="AV14" s="35">
        <f t="shared" si="17"/>
        <v>1303.7953035028791</v>
      </c>
      <c r="AW14" s="35">
        <f t="shared" si="9"/>
        <v>17121.527366609294</v>
      </c>
      <c r="AX14" s="35">
        <f t="shared" si="9"/>
        <v>593931.16666666663</v>
      </c>
      <c r="AY14" s="35">
        <f t="shared" si="9"/>
        <v>10644.22131147541</v>
      </c>
      <c r="AZ14" s="36">
        <f t="shared" si="9"/>
        <v>1840.6985723584544</v>
      </c>
      <c r="BA14" s="35">
        <f t="shared" si="18"/>
        <v>379.8794985604606</v>
      </c>
      <c r="BB14" s="35">
        <f t="shared" si="10"/>
        <v>13569.056798623064</v>
      </c>
      <c r="BC14" s="35">
        <f t="shared" si="10"/>
        <v>571366.29166666663</v>
      </c>
      <c r="BD14" s="35">
        <f t="shared" si="10"/>
        <v>8141.5327868852464</v>
      </c>
      <c r="BE14" s="36">
        <f t="shared" si="10"/>
        <v>843.6819316214868</v>
      </c>
      <c r="BF14" s="35">
        <f t="shared" si="19"/>
        <v>923.91580494241828</v>
      </c>
      <c r="BG14" s="35">
        <f t="shared" si="11"/>
        <v>3552.4705679862304</v>
      </c>
      <c r="BH14" s="35">
        <f t="shared" si="11"/>
        <v>22564.875</v>
      </c>
      <c r="BI14" s="35">
        <f t="shared" si="11"/>
        <v>2502.688524590164</v>
      </c>
      <c r="BJ14" s="35">
        <f t="shared" si="11"/>
        <v>997.01664073696759</v>
      </c>
    </row>
    <row r="15" spans="1:62" ht="18.600000000000001" customHeight="1">
      <c r="A15" s="29"/>
      <c r="B15" s="28" t="s">
        <v>38</v>
      </c>
      <c r="C15" s="1">
        <f>AVERAGE(Monthly!C38:C40)</f>
        <v>121879.66666666667</v>
      </c>
      <c r="D15" s="1">
        <f>AVERAGE(Monthly!D38:D40)</f>
        <v>3271.6666666666665</v>
      </c>
      <c r="E15" s="1">
        <f>AVERAGE(Monthly!E38:E40)</f>
        <v>24</v>
      </c>
      <c r="F15" s="1">
        <f>AVERAGE(Monthly!F38:F40)</f>
        <v>128.66666666666666</v>
      </c>
      <c r="G15" s="10">
        <f t="shared" ref="G15:G21" si="20">SUM(C15:F15)</f>
        <v>125304.00000000001</v>
      </c>
      <c r="H15" s="1">
        <f>AVERAGE(Monthly!H38:H40)</f>
        <v>753157.66666666663</v>
      </c>
      <c r="I15" s="1">
        <f>AVERAGE(Monthly!I38:I40)</f>
        <v>95039.666666666672</v>
      </c>
      <c r="J15" s="1">
        <f>AVERAGE(Monthly!J38:J40)</f>
        <v>10967</v>
      </c>
      <c r="K15" s="1">
        <f>AVERAGE(Monthly!K38:K40)</f>
        <v>3080</v>
      </c>
      <c r="L15" s="10">
        <f t="shared" si="13"/>
        <v>862244.33333333326</v>
      </c>
      <c r="M15" s="1">
        <f>AVERAGE(Monthly!M38:M40)</f>
        <v>119275</v>
      </c>
      <c r="N15" s="1">
        <f>AVERAGE(Monthly!N38:N40)</f>
        <v>3169.6666666666665</v>
      </c>
      <c r="O15" s="1">
        <f>AVERAGE(Monthly!O38:O40)</f>
        <v>24</v>
      </c>
      <c r="P15" s="1">
        <f>AVERAGE(Monthly!P38:P40)</f>
        <v>123.33333333333333</v>
      </c>
      <c r="Q15" s="10">
        <f t="shared" si="14"/>
        <v>122592</v>
      </c>
      <c r="R15" s="1">
        <f>SUM(Monthly!R38:R40)/1000</f>
        <v>157793.48801</v>
      </c>
      <c r="S15" s="1">
        <f>SUM(Monthly!S38:S40)/1000</f>
        <v>10313.442906</v>
      </c>
      <c r="T15" s="1">
        <f>SUM(Monthly!T38:T40)/1000</f>
        <v>547.19539999999995</v>
      </c>
      <c r="U15" s="1">
        <f>SUM(Monthly!U38:U40)/1000</f>
        <v>429.22699999999998</v>
      </c>
      <c r="V15" s="10">
        <f>SUM(R15:U15)</f>
        <v>169083.35331600002</v>
      </c>
      <c r="W15" s="1">
        <f>SUM(Monthly!W38:W40)/1000</f>
        <v>187305.239</v>
      </c>
      <c r="X15" s="1">
        <f>SUM(Monthly!X38:X40)/1000</f>
        <v>56405.243000000002</v>
      </c>
      <c r="Y15" s="1">
        <f>SUM(Monthly!Y38:Y40)/1000</f>
        <v>9045.8639999999996</v>
      </c>
      <c r="Z15" s="1">
        <f>SUM(Monthly!Z38:Z40)/1000</f>
        <v>1364.912</v>
      </c>
      <c r="AA15" s="10">
        <f>SUM(W15:Z15)</f>
        <v>254121.25800000003</v>
      </c>
      <c r="AB15" s="1">
        <f>SUM(Monthly!AB38:AB40)/1000</f>
        <v>53191.216999999997</v>
      </c>
      <c r="AC15" s="1">
        <f>SUM(Monthly!AC38:AC40)/1000</f>
        <v>43649.856</v>
      </c>
      <c r="AD15" s="1">
        <f>SUM(Monthly!AD38:AD40)/1000</f>
        <v>8450.7080000000005</v>
      </c>
      <c r="AE15" s="1">
        <f>SUM(Monthly!AE38:AE40)/1000</f>
        <v>982.64700000000005</v>
      </c>
      <c r="AF15" s="10">
        <f>SUM(AB15:AE15)</f>
        <v>106274.428</v>
      </c>
      <c r="AG15" s="1">
        <f>SUM(Monthly!AG38:AG40)/1000</f>
        <v>134114.022</v>
      </c>
      <c r="AH15" s="1">
        <f>SUM(Monthly!AH38:AH40)/1000</f>
        <v>12755.387000000001</v>
      </c>
      <c r="AI15" s="1">
        <f>SUM(Monthly!AI38:AI40)/1000</f>
        <v>595.15599999999995</v>
      </c>
      <c r="AJ15" s="1">
        <f>SUM(Monthly!AJ38:AJ40)/1000</f>
        <v>382.26499999999999</v>
      </c>
      <c r="AK15" s="10">
        <f>SUM(AG15:AJ15)</f>
        <v>147846.82999999999</v>
      </c>
      <c r="AL15" s="35">
        <f t="shared" ref="AL15" si="21">IFERROR(H15/C15,"-")</f>
        <v>6.1795185962110164</v>
      </c>
      <c r="AM15" s="35">
        <f t="shared" ref="AM15" si="22">IFERROR(I15/D15,"-")</f>
        <v>29.049312277126848</v>
      </c>
      <c r="AN15" s="35">
        <f t="shared" ref="AN15" si="23">IFERROR(J15/E15,"-")</f>
        <v>456.95833333333331</v>
      </c>
      <c r="AO15" s="35">
        <f t="shared" ref="AO15" si="24">IFERROR(K15/F15,"-")</f>
        <v>23.937823834196895</v>
      </c>
      <c r="AP15" s="26">
        <f t="shared" ref="AP15" si="25">IFERROR(L15/G15,"-")</f>
        <v>6.8812195407435768</v>
      </c>
      <c r="AQ15" s="35">
        <f t="shared" si="16"/>
        <v>1322.938486774261</v>
      </c>
      <c r="AR15" s="35">
        <f t="shared" si="8"/>
        <v>3253.7941653170683</v>
      </c>
      <c r="AS15" s="35">
        <f t="shared" si="8"/>
        <v>22799.808333333331</v>
      </c>
      <c r="AT15" s="35">
        <f t="shared" si="8"/>
        <v>3480.2189189189189</v>
      </c>
      <c r="AU15" s="36">
        <f t="shared" si="8"/>
        <v>1379.2364372552861</v>
      </c>
      <c r="AV15" s="35">
        <f t="shared" si="17"/>
        <v>1570.3646111926221</v>
      </c>
      <c r="AW15" s="35">
        <f t="shared" si="9"/>
        <v>17795.323272689031</v>
      </c>
      <c r="AX15" s="35">
        <f t="shared" si="9"/>
        <v>376911</v>
      </c>
      <c r="AY15" s="35">
        <f t="shared" si="9"/>
        <v>11066.854054054054</v>
      </c>
      <c r="AZ15" s="36">
        <f t="shared" si="9"/>
        <v>2072.9024569303056</v>
      </c>
      <c r="BA15" s="35">
        <f t="shared" si="18"/>
        <v>445.9544498008803</v>
      </c>
      <c r="BB15" s="35">
        <f t="shared" si="10"/>
        <v>13771.118729624566</v>
      </c>
      <c r="BC15" s="35">
        <f t="shared" si="10"/>
        <v>352112.83333333337</v>
      </c>
      <c r="BD15" s="35">
        <f t="shared" si="10"/>
        <v>7967.4081081081085</v>
      </c>
      <c r="BE15" s="36">
        <f t="shared" si="10"/>
        <v>866.89529496215084</v>
      </c>
      <c r="BF15" s="35">
        <f t="shared" si="19"/>
        <v>1124.4101613917417</v>
      </c>
      <c r="BG15" s="35">
        <f t="shared" si="11"/>
        <v>4024.2045430644657</v>
      </c>
      <c r="BH15" s="35">
        <f t="shared" si="11"/>
        <v>24798.166666666664</v>
      </c>
      <c r="BI15" s="35">
        <f t="shared" si="11"/>
        <v>3099.4459459459458</v>
      </c>
      <c r="BJ15" s="35">
        <f t="shared" si="11"/>
        <v>1206.0071619681546</v>
      </c>
    </row>
    <row r="16" spans="1:62" ht="18.600000000000001" customHeight="1">
      <c r="A16" s="29"/>
      <c r="B16" s="28" t="s">
        <v>39</v>
      </c>
      <c r="C16" s="1">
        <f>AVERAGE(Monthly!C41:C43)</f>
        <v>130418.66666666667</v>
      </c>
      <c r="D16" s="1">
        <f>AVERAGE(Monthly!D41:D43)</f>
        <v>3489.3333333333335</v>
      </c>
      <c r="E16" s="1">
        <f>AVERAGE(Monthly!E41:E43)</f>
        <v>27</v>
      </c>
      <c r="F16" s="1">
        <f>AVERAGE(Monthly!F41:F43)</f>
        <v>127.66666666666667</v>
      </c>
      <c r="G16" s="10">
        <f t="shared" si="20"/>
        <v>134062.66666666666</v>
      </c>
      <c r="H16" s="1">
        <f>AVERAGE(Monthly!H41:H43)</f>
        <v>815762.33333333337</v>
      </c>
      <c r="I16" s="1">
        <f>AVERAGE(Monthly!I41:I43)</f>
        <v>100581.33333333333</v>
      </c>
      <c r="J16" s="1">
        <f>AVERAGE(Monthly!J41:J43)</f>
        <v>16642</v>
      </c>
      <c r="K16" s="1">
        <f>AVERAGE(Monthly!K41:K43)</f>
        <v>3064</v>
      </c>
      <c r="L16" s="10">
        <f t="shared" si="13"/>
        <v>936049.66666666674</v>
      </c>
      <c r="M16" s="1">
        <f>AVERAGE(Monthly!M41:M43)</f>
        <v>127616.66666666667</v>
      </c>
      <c r="N16" s="1">
        <f>AVERAGE(Monthly!N41:N43)</f>
        <v>3382.6666666666665</v>
      </c>
      <c r="O16" s="1">
        <f>AVERAGE(Monthly!O41:O43)</f>
        <v>26.333333333333332</v>
      </c>
      <c r="P16" s="1">
        <f>AVERAGE(Monthly!P41:P43)</f>
        <v>123</v>
      </c>
      <c r="Q16" s="10">
        <f t="shared" si="14"/>
        <v>131148.66666666669</v>
      </c>
      <c r="R16" s="1">
        <f>SUM(Monthly!R41:R43)/1000</f>
        <v>156362.11343</v>
      </c>
      <c r="S16" s="1">
        <f>SUM(Monthly!S41:S43)/1000</f>
        <v>9831.2503140000008</v>
      </c>
      <c r="T16" s="1">
        <f>SUM(Monthly!T41:T43)/1000</f>
        <v>1960.2760000000001</v>
      </c>
      <c r="U16" s="1">
        <f>SUM(Monthly!U41:U43)/1000</f>
        <v>393.56099999999998</v>
      </c>
      <c r="V16" s="10">
        <f t="shared" ref="V16:V21" si="26">SUM(R16:U16)</f>
        <v>168547.200744</v>
      </c>
      <c r="W16" s="1">
        <f>SUM(Monthly!W41:W43)/1000</f>
        <v>239258.95600000001</v>
      </c>
      <c r="X16" s="1">
        <f>SUM(Monthly!X41:X43)/1000</f>
        <v>64381.879000000001</v>
      </c>
      <c r="Y16" s="1">
        <f>SUM(Monthly!Y41:Y43)/1000</f>
        <v>12883.021000000001</v>
      </c>
      <c r="Z16" s="1">
        <f>SUM(Monthly!Z41:Z43)/1000</f>
        <v>1373.2819999999999</v>
      </c>
      <c r="AA16" s="10">
        <f t="shared" ref="AA16:AA21" si="27">SUM(W16:Z16)</f>
        <v>317897.13800000004</v>
      </c>
      <c r="AB16" s="1">
        <f>SUM(Monthly!AB41:AB43)/1000</f>
        <v>98896.448999999993</v>
      </c>
      <c r="AC16" s="1">
        <f>SUM(Monthly!AC41:AC43)/1000</f>
        <v>52524.946000000004</v>
      </c>
      <c r="AD16" s="1">
        <f>SUM(Monthly!AD41:AD43)/1000</f>
        <v>10346.294</v>
      </c>
      <c r="AE16" s="1">
        <f>SUM(Monthly!AE41:AE43)/1000</f>
        <v>1036.884</v>
      </c>
      <c r="AF16" s="10">
        <f t="shared" ref="AF16:AF21" si="28">SUM(AB16:AE16)</f>
        <v>162804.57299999997</v>
      </c>
      <c r="AG16" s="1">
        <f>SUM(Monthly!AG41:AG43)/1000</f>
        <v>140362.50700000001</v>
      </c>
      <c r="AH16" s="1">
        <f>SUM(Monthly!AH41:AH43)/1000</f>
        <v>11856.933000000001</v>
      </c>
      <c r="AI16" s="1">
        <f>SUM(Monthly!AI41:AI43)/1000</f>
        <v>2536.7269999999999</v>
      </c>
      <c r="AJ16" s="1">
        <f>SUM(Monthly!AJ41:AJ43)/1000</f>
        <v>336.39800000000002</v>
      </c>
      <c r="AK16" s="10">
        <f t="shared" ref="AK16:AK21" si="29">SUM(AG16:AJ16)</f>
        <v>155092.565</v>
      </c>
      <c r="AL16" s="35">
        <f t="shared" ref="AL16:AL18" si="30">IFERROR(H16/C16,"-")</f>
        <v>6.2549507228004169</v>
      </c>
      <c r="AM16" s="35">
        <f t="shared" ref="AM16:AM18" si="31">IFERROR(I16/D16,"-")</f>
        <v>28.825372564004581</v>
      </c>
      <c r="AN16" s="35">
        <f t="shared" ref="AN16:AN18" si="32">IFERROR(J16/E16,"-")</f>
        <v>616.37037037037032</v>
      </c>
      <c r="AO16" s="35">
        <f t="shared" ref="AO16:AO18" si="33">IFERROR(K16/F16,"-")</f>
        <v>24</v>
      </c>
      <c r="AP16" s="26">
        <f t="shared" ref="AP16:AP18" si="34">IFERROR(L16/G16,"-")</f>
        <v>6.982179975533831</v>
      </c>
      <c r="AQ16" s="35">
        <f t="shared" si="16"/>
        <v>1225.2483747943056</v>
      </c>
      <c r="AR16" s="35">
        <f t="shared" si="8"/>
        <v>2906.3609521087901</v>
      </c>
      <c r="AS16" s="35">
        <f t="shared" si="8"/>
        <v>74440.860759493677</v>
      </c>
      <c r="AT16" s="35">
        <f t="shared" si="8"/>
        <v>3199.6829268292681</v>
      </c>
      <c r="AU16" s="36">
        <f t="shared" si="8"/>
        <v>1285.1613747045337</v>
      </c>
      <c r="AV16" s="35">
        <f t="shared" si="17"/>
        <v>1874.8253049497191</v>
      </c>
      <c r="AW16" s="35">
        <f t="shared" si="9"/>
        <v>19032.877118644068</v>
      </c>
      <c r="AX16" s="35">
        <f t="shared" si="9"/>
        <v>489228.6455696203</v>
      </c>
      <c r="AY16" s="35">
        <f t="shared" si="9"/>
        <v>11164.894308943089</v>
      </c>
      <c r="AZ16" s="36">
        <f t="shared" si="9"/>
        <v>2423.9448717231844</v>
      </c>
      <c r="BA16" s="35">
        <f t="shared" si="18"/>
        <v>774.94931957685765</v>
      </c>
      <c r="BB16" s="35">
        <f t="shared" si="10"/>
        <v>15527.674221521484</v>
      </c>
      <c r="BC16" s="35">
        <f t="shared" si="10"/>
        <v>392897.24050632911</v>
      </c>
      <c r="BD16" s="35">
        <f t="shared" si="10"/>
        <v>8429.9512195121952</v>
      </c>
      <c r="BE16" s="36">
        <f t="shared" si="10"/>
        <v>1241.3742139963294</v>
      </c>
      <c r="BF16" s="35">
        <f t="shared" si="19"/>
        <v>1099.8759853728616</v>
      </c>
      <c r="BG16" s="35">
        <f t="shared" si="11"/>
        <v>3505.2028971225864</v>
      </c>
      <c r="BH16" s="35">
        <f t="shared" si="11"/>
        <v>96331.405063291139</v>
      </c>
      <c r="BI16" s="35">
        <f t="shared" si="11"/>
        <v>2734.9430894308948</v>
      </c>
      <c r="BJ16" s="35">
        <f t="shared" si="11"/>
        <v>1182.5706577268545</v>
      </c>
    </row>
    <row r="17" spans="1:62" ht="18.600000000000001" customHeight="1">
      <c r="A17" s="29"/>
      <c r="B17" s="28" t="s">
        <v>40</v>
      </c>
      <c r="C17" s="1">
        <f>AVERAGE(Monthly!C44:C46)</f>
        <v>140861.33333333334</v>
      </c>
      <c r="D17" s="1">
        <f>AVERAGE(Monthly!D44:D46)</f>
        <v>3659.3333333333335</v>
      </c>
      <c r="E17" s="1">
        <f>AVERAGE(Monthly!E44:E46)</f>
        <v>28</v>
      </c>
      <c r="F17" s="1">
        <f>AVERAGE(Monthly!F44:F46)</f>
        <v>127.66666666666667</v>
      </c>
      <c r="G17" s="10">
        <f t="shared" si="20"/>
        <v>144676.33333333334</v>
      </c>
      <c r="H17" s="1">
        <f>AVERAGE(Monthly!H44:H46)</f>
        <v>896280.66666666663</v>
      </c>
      <c r="I17" s="1">
        <f>AVERAGE(Monthly!I44:I46)</f>
        <v>104549.66666666667</v>
      </c>
      <c r="J17" s="1">
        <f>AVERAGE(Monthly!J44:J46)</f>
        <v>17138</v>
      </c>
      <c r="K17" s="1">
        <f>AVERAGE(Monthly!K44:K46)</f>
        <v>3059.6666666666665</v>
      </c>
      <c r="L17" s="10">
        <f t="shared" si="13"/>
        <v>1021027.9999999999</v>
      </c>
      <c r="M17" s="1">
        <f>AVERAGE(Monthly!M44:M46)</f>
        <v>138528.33333333334</v>
      </c>
      <c r="N17" s="1">
        <f>AVERAGE(Monthly!N44:N46)</f>
        <v>3564.6666666666665</v>
      </c>
      <c r="O17" s="1">
        <f>AVERAGE(Monthly!O44:O46)</f>
        <v>27.666666666666668</v>
      </c>
      <c r="P17" s="1">
        <f>AVERAGE(Monthly!P44:P46)</f>
        <v>124.66666666666667</v>
      </c>
      <c r="Q17" s="10">
        <f t="shared" si="14"/>
        <v>142245.33333333331</v>
      </c>
      <c r="R17" s="1">
        <f>SUM(Monthly!R44:R46)/1000</f>
        <v>150259.06197000001</v>
      </c>
      <c r="S17" s="1">
        <f>SUM(Monthly!S44:S46)/1000</f>
        <v>8298.3094330000004</v>
      </c>
      <c r="T17" s="1">
        <f>SUM(Monthly!T44:T46)/1000</f>
        <v>1191.81</v>
      </c>
      <c r="U17" s="1">
        <f>SUM(Monthly!U44:U46)/1000</f>
        <v>422.32900000000001</v>
      </c>
      <c r="V17" s="10">
        <f t="shared" si="26"/>
        <v>160171.51040299999</v>
      </c>
      <c r="W17" s="1">
        <f>SUM(Monthly!W44:W46)/1000</f>
        <v>234714.36600000001</v>
      </c>
      <c r="X17" s="1">
        <f>SUM(Monthly!X44:X46)/1000</f>
        <v>67040.327999999994</v>
      </c>
      <c r="Y17" s="1">
        <f>SUM(Monthly!Y44:Y46)/1000</f>
        <v>12506.548000000001</v>
      </c>
      <c r="Z17" s="1">
        <f>SUM(Monthly!Z44:Z46)/1000</f>
        <v>1272.4190000000001</v>
      </c>
      <c r="AA17" s="10">
        <f t="shared" si="27"/>
        <v>315533.66100000002</v>
      </c>
      <c r="AB17" s="1">
        <f>SUM(Monthly!AB44:AB46)/1000</f>
        <v>95761.456999999995</v>
      </c>
      <c r="AC17" s="1">
        <f>SUM(Monthly!AC44:AC46)/1000</f>
        <v>56511.718999999997</v>
      </c>
      <c r="AD17" s="1">
        <f>SUM(Monthly!AD44:AD46)/1000</f>
        <v>11367.477999999999</v>
      </c>
      <c r="AE17" s="1">
        <f>SUM(Monthly!AE44:AE46)/1000</f>
        <v>940.43799999999999</v>
      </c>
      <c r="AF17" s="10">
        <f t="shared" si="28"/>
        <v>164581.09199999998</v>
      </c>
      <c r="AG17" s="1">
        <f>SUM(Monthly!AG44:AG46)/1000</f>
        <v>138952.90900000001</v>
      </c>
      <c r="AH17" s="1">
        <f>SUM(Monthly!AH44:AH46)/1000</f>
        <v>10528.609</v>
      </c>
      <c r="AI17" s="1">
        <f>SUM(Monthly!AI44:AI46)/1000</f>
        <v>1139.07</v>
      </c>
      <c r="AJ17" s="1">
        <f>SUM(Monthly!AJ44:AJ46)/1000</f>
        <v>331.98099999999999</v>
      </c>
      <c r="AK17" s="10">
        <f t="shared" si="29"/>
        <v>150952.56900000002</v>
      </c>
      <c r="AL17" s="35">
        <f t="shared" si="30"/>
        <v>6.3628580353255204</v>
      </c>
      <c r="AM17" s="35">
        <f t="shared" si="31"/>
        <v>28.570686828201858</v>
      </c>
      <c r="AN17" s="35">
        <f t="shared" si="32"/>
        <v>612.07142857142856</v>
      </c>
      <c r="AO17" s="35">
        <f t="shared" si="33"/>
        <v>23.966057441253263</v>
      </c>
      <c r="AP17" s="26">
        <f t="shared" si="34"/>
        <v>7.0573256625709329</v>
      </c>
      <c r="AQ17" s="35">
        <f t="shared" si="16"/>
        <v>1084.6810782631712</v>
      </c>
      <c r="AR17" s="35">
        <f t="shared" si="8"/>
        <v>2327.9341966523284</v>
      </c>
      <c r="AS17" s="35">
        <f t="shared" si="8"/>
        <v>43077.469879518067</v>
      </c>
      <c r="AT17" s="35">
        <f t="shared" si="8"/>
        <v>3387.6657754010694</v>
      </c>
      <c r="AU17" s="36">
        <f t="shared" si="8"/>
        <v>1126.0229537911027</v>
      </c>
      <c r="AV17" s="35">
        <f t="shared" si="17"/>
        <v>1694.3419468941372</v>
      </c>
      <c r="AW17" s="35">
        <f t="shared" si="9"/>
        <v>18806.899569852252</v>
      </c>
      <c r="AX17" s="35">
        <f t="shared" si="9"/>
        <v>452043.90361445787</v>
      </c>
      <c r="AY17" s="35">
        <f t="shared" si="9"/>
        <v>10206.569518716577</v>
      </c>
      <c r="AZ17" s="36">
        <f t="shared" si="9"/>
        <v>2218.235590622774</v>
      </c>
      <c r="BA17" s="35">
        <f t="shared" si="18"/>
        <v>691.27704561040446</v>
      </c>
      <c r="BB17" s="35">
        <f t="shared" si="10"/>
        <v>15853.296895455396</v>
      </c>
      <c r="BC17" s="35">
        <f t="shared" si="10"/>
        <v>410872.69879518065</v>
      </c>
      <c r="BD17" s="35">
        <f t="shared" si="10"/>
        <v>7543.6203208556144</v>
      </c>
      <c r="BE17" s="36">
        <f t="shared" si="10"/>
        <v>1157.0227869221253</v>
      </c>
      <c r="BF17" s="35">
        <f t="shared" si="19"/>
        <v>1003.0649012837328</v>
      </c>
      <c r="BG17" s="35">
        <f t="shared" si="11"/>
        <v>2953.6026743968582</v>
      </c>
      <c r="BH17" s="35">
        <f t="shared" si="11"/>
        <v>41171.204819277111</v>
      </c>
      <c r="BI17" s="35">
        <f t="shared" si="11"/>
        <v>2662.9491978609626</v>
      </c>
      <c r="BJ17" s="35">
        <f t="shared" si="11"/>
        <v>1061.2128037006489</v>
      </c>
    </row>
    <row r="18" spans="1:62" ht="18.600000000000001" customHeight="1">
      <c r="A18" s="29"/>
      <c r="B18" s="28" t="s">
        <v>41</v>
      </c>
      <c r="C18" s="1">
        <f>AVERAGE(Monthly!C47:C49)</f>
        <v>151885.33333333334</v>
      </c>
      <c r="D18" s="1">
        <f>AVERAGE(Monthly!D47:D49)</f>
        <v>3777</v>
      </c>
      <c r="E18" s="1">
        <f>AVERAGE(Monthly!E47:E49)</f>
        <v>28</v>
      </c>
      <c r="F18" s="1">
        <f>AVERAGE(Monthly!F47:F49)</f>
        <v>127.33333333333333</v>
      </c>
      <c r="G18" s="10">
        <f t="shared" si="20"/>
        <v>155817.66666666669</v>
      </c>
      <c r="H18" s="1">
        <f>AVERAGE(Monthly!H47:H49)</f>
        <v>982433</v>
      </c>
      <c r="I18" s="1">
        <f>AVERAGE(Monthly!I47:I49)</f>
        <v>106223</v>
      </c>
      <c r="J18" s="1">
        <f>AVERAGE(Monthly!J47:J49)</f>
        <v>17138</v>
      </c>
      <c r="K18" s="1">
        <f>AVERAGE(Monthly!K47:K49)</f>
        <v>3032</v>
      </c>
      <c r="L18" s="10">
        <f t="shared" si="13"/>
        <v>1108826</v>
      </c>
      <c r="M18" s="1">
        <f>AVERAGE(Monthly!M47:M49)</f>
        <v>148439.66666666666</v>
      </c>
      <c r="N18" s="1">
        <f>AVERAGE(Monthly!N47:N49)</f>
        <v>3665.6666666666665</v>
      </c>
      <c r="O18" s="1">
        <f>AVERAGE(Monthly!O47:O49)</f>
        <v>27.666666666666668</v>
      </c>
      <c r="P18" s="1">
        <f>AVERAGE(Monthly!P47:P49)</f>
        <v>123.66666666666667</v>
      </c>
      <c r="Q18" s="10">
        <f t="shared" si="14"/>
        <v>152256.66666666663</v>
      </c>
      <c r="R18" s="1">
        <f>SUM(Monthly!R47:R49)/1000</f>
        <v>178893.80392999999</v>
      </c>
      <c r="S18" s="1">
        <f>SUM(Monthly!S47:S49)/1000</f>
        <v>9521.8757729999998</v>
      </c>
      <c r="T18" s="1">
        <f>SUM(Monthly!T47:T49)/1000</f>
        <v>812.43439999999987</v>
      </c>
      <c r="U18" s="1">
        <f>SUM(Monthly!U47:U49)/1000</f>
        <v>381.74700000000001</v>
      </c>
      <c r="V18" s="10">
        <f t="shared" si="26"/>
        <v>189609.861103</v>
      </c>
      <c r="W18" s="1">
        <f>SUM(Monthly!W47:W49)/1000</f>
        <v>191611.34</v>
      </c>
      <c r="X18" s="1">
        <f>SUM(Monthly!X47:X49)/1000</f>
        <v>59244.870999999999</v>
      </c>
      <c r="Y18" s="1">
        <f>SUM(Monthly!Y47:Y49)/1000</f>
        <v>15924.921</v>
      </c>
      <c r="Z18" s="1">
        <f>SUM(Monthly!Z47:Z49)/1000</f>
        <v>1174.135</v>
      </c>
      <c r="AA18" s="10">
        <f t="shared" si="27"/>
        <v>267955.26699999999</v>
      </c>
      <c r="AB18" s="1">
        <f>SUM(Monthly!AB47:AB49)/1000</f>
        <v>55055.576000000001</v>
      </c>
      <c r="AC18" s="1">
        <f>SUM(Monthly!AC47:AC49)/1000</f>
        <v>48635.124000000003</v>
      </c>
      <c r="AD18" s="1">
        <f>SUM(Monthly!AD47:AD49)/1000</f>
        <v>15120.266</v>
      </c>
      <c r="AE18" s="1">
        <f>SUM(Monthly!AE47:AE49)/1000</f>
        <v>890.07600000000002</v>
      </c>
      <c r="AF18" s="10">
        <f t="shared" si="28"/>
        <v>119701.04200000002</v>
      </c>
      <c r="AG18" s="1">
        <f>SUM(Monthly!AG47:AG49)/1000</f>
        <v>136555.764</v>
      </c>
      <c r="AH18" s="1">
        <f>SUM(Monthly!AH47:AH49)/1000</f>
        <v>10609.746999999999</v>
      </c>
      <c r="AI18" s="1">
        <f>SUM(Monthly!AI47:AI49)/1000</f>
        <v>804.65499999999997</v>
      </c>
      <c r="AJ18" s="1">
        <f>SUM(Monthly!AJ47:AJ49)/1000</f>
        <v>284.05900000000003</v>
      </c>
      <c r="AK18" s="10">
        <f t="shared" si="29"/>
        <v>148254.22500000001</v>
      </c>
      <c r="AL18" s="35">
        <f t="shared" si="30"/>
        <v>6.4682545604578889</v>
      </c>
      <c r="AM18" s="35">
        <f t="shared" si="31"/>
        <v>28.123643102991792</v>
      </c>
      <c r="AN18" s="35">
        <f t="shared" si="32"/>
        <v>612.07142857142856</v>
      </c>
      <c r="AO18" s="35">
        <f t="shared" si="33"/>
        <v>23.811518324607331</v>
      </c>
      <c r="AP18" s="26">
        <f t="shared" si="34"/>
        <v>7.1161763856473259</v>
      </c>
      <c r="AQ18" s="35">
        <f t="shared" si="16"/>
        <v>1205.1617195538479</v>
      </c>
      <c r="AR18" s="35">
        <f t="shared" si="8"/>
        <v>2597.5836427207423</v>
      </c>
      <c r="AS18" s="35">
        <f t="shared" si="8"/>
        <v>29365.098795180718</v>
      </c>
      <c r="AT18" s="35">
        <f t="shared" si="8"/>
        <v>3086.9029649595686</v>
      </c>
      <c r="AU18" s="36">
        <f t="shared" si="8"/>
        <v>1245.3304361254025</v>
      </c>
      <c r="AV18" s="35">
        <f t="shared" si="17"/>
        <v>1290.8365014742242</v>
      </c>
      <c r="AW18" s="35">
        <f t="shared" si="9"/>
        <v>16162.099936346276</v>
      </c>
      <c r="AX18" s="35">
        <f t="shared" si="9"/>
        <v>575599.55421686743</v>
      </c>
      <c r="AY18" s="35">
        <f t="shared" si="9"/>
        <v>9494.353099730457</v>
      </c>
      <c r="AZ18" s="36">
        <f t="shared" si="9"/>
        <v>1759.8918514788629</v>
      </c>
      <c r="BA18" s="35">
        <f t="shared" si="18"/>
        <v>370.89530875619505</v>
      </c>
      <c r="BB18" s="35">
        <f t="shared" si="10"/>
        <v>13267.743202691645</v>
      </c>
      <c r="BC18" s="35">
        <f t="shared" si="10"/>
        <v>546515.63855421683</v>
      </c>
      <c r="BD18" s="35">
        <f t="shared" si="10"/>
        <v>7197.3800539083559</v>
      </c>
      <c r="BE18" s="36">
        <f t="shared" si="10"/>
        <v>786.17931562931039</v>
      </c>
      <c r="BF18" s="35">
        <f t="shared" si="19"/>
        <v>919.94119271802913</v>
      </c>
      <c r="BG18" s="35">
        <f t="shared" si="11"/>
        <v>2894.356733654633</v>
      </c>
      <c r="BH18" s="35">
        <f t="shared" si="11"/>
        <v>29083.915662650601</v>
      </c>
      <c r="BI18" s="35">
        <f t="shared" si="11"/>
        <v>2296.9730458221024</v>
      </c>
      <c r="BJ18" s="35">
        <f t="shared" si="11"/>
        <v>973.71253584955252</v>
      </c>
    </row>
    <row r="19" spans="1:62" ht="18.600000000000001" customHeight="1">
      <c r="A19" s="29"/>
      <c r="B19" s="28" t="s">
        <v>42</v>
      </c>
      <c r="C19" s="1">
        <f>AVERAGE(Monthly!C50:C52)</f>
        <v>161925</v>
      </c>
      <c r="D19" s="1">
        <f>AVERAGE(Monthly!D50:D52)</f>
        <v>3913.3333333333335</v>
      </c>
      <c r="E19" s="1">
        <f>AVERAGE(Monthly!E50:E52)</f>
        <v>28</v>
      </c>
      <c r="F19" s="1">
        <f>AVERAGE(Monthly!F50:F52)</f>
        <v>128.33333333333334</v>
      </c>
      <c r="G19" s="10">
        <f t="shared" si="20"/>
        <v>165994.66666666669</v>
      </c>
      <c r="H19" s="1">
        <f>AVERAGE(Monthly!H50:H52)</f>
        <v>1072030</v>
      </c>
      <c r="I19" s="1">
        <f>AVERAGE(Monthly!I50:I52)</f>
        <v>108031.66666666667</v>
      </c>
      <c r="J19" s="1">
        <f>AVERAGE(Monthly!J50:J52)</f>
        <v>17138</v>
      </c>
      <c r="K19" s="1">
        <f>AVERAGE(Monthly!K50:K52)</f>
        <v>3049</v>
      </c>
      <c r="L19" s="10">
        <f t="shared" si="13"/>
        <v>1200248.6666666667</v>
      </c>
      <c r="M19" s="1">
        <f>AVERAGE(Monthly!M50:M52)</f>
        <v>158280.33333333334</v>
      </c>
      <c r="N19" s="1">
        <f>AVERAGE(Monthly!N50:N52)</f>
        <v>3812</v>
      </c>
      <c r="O19" s="1">
        <f>AVERAGE(Monthly!O50:O52)</f>
        <v>27.666666666666668</v>
      </c>
      <c r="P19" s="1">
        <f>AVERAGE(Monthly!P50:P52)</f>
        <v>125.33333333333333</v>
      </c>
      <c r="Q19" s="10">
        <f t="shared" si="14"/>
        <v>162245.33333333334</v>
      </c>
      <c r="R19" s="1">
        <f>SUM(Monthly!R50:R52)/1000</f>
        <v>224387.99696000005</v>
      </c>
      <c r="S19" s="1">
        <f>SUM(Monthly!S50:S52)/1000</f>
        <v>12130.477620000001</v>
      </c>
      <c r="T19" s="1">
        <f>SUM(Monthly!T50:T52)/1000</f>
        <v>1423.1007999999997</v>
      </c>
      <c r="U19" s="1">
        <f>SUM(Monthly!U50:U52)/1000</f>
        <v>415.57</v>
      </c>
      <c r="V19" s="10">
        <f t="shared" si="26"/>
        <v>238357.14538000003</v>
      </c>
      <c r="W19" s="1">
        <f>SUM(Monthly!W50:W52)/1000</f>
        <v>216971.23300000001</v>
      </c>
      <c r="X19" s="1">
        <f>SUM(Monthly!X50:X52)/1000</f>
        <v>63588.885000000002</v>
      </c>
      <c r="Y19" s="1">
        <f>SUM(Monthly!Y50:Y52)/1000</f>
        <v>11192.446</v>
      </c>
      <c r="Z19" s="1">
        <f>SUM(Monthly!Z50:Z52)/1000</f>
        <v>1305.9780000000001</v>
      </c>
      <c r="AA19" s="10">
        <f t="shared" si="27"/>
        <v>293058.54200000002</v>
      </c>
      <c r="AB19" s="1">
        <f>SUM(Monthly!AB50:AB52)/1000</f>
        <v>50114.26</v>
      </c>
      <c r="AC19" s="1">
        <f>SUM(Monthly!AC50:AC52)/1000</f>
        <v>50775.311999999998</v>
      </c>
      <c r="AD19" s="1">
        <f>SUM(Monthly!AD50:AD52)/1000</f>
        <v>9841.7649999999994</v>
      </c>
      <c r="AE19" s="1">
        <f>SUM(Monthly!AE50:AE52)/1000</f>
        <v>996.35500000000002</v>
      </c>
      <c r="AF19" s="10">
        <f t="shared" si="28"/>
        <v>111727.692</v>
      </c>
      <c r="AG19" s="1">
        <f>SUM(Monthly!AG50:AG52)/1000</f>
        <v>166856.973</v>
      </c>
      <c r="AH19" s="1">
        <f>SUM(Monthly!AH50:AH52)/1000</f>
        <v>12813.573</v>
      </c>
      <c r="AI19" s="1">
        <f>SUM(Monthly!AI50:AI52)/1000</f>
        <v>1350.681</v>
      </c>
      <c r="AJ19" s="1">
        <f>SUM(Monthly!AJ50:AJ52)/1000</f>
        <v>309.62299999999999</v>
      </c>
      <c r="AK19" s="10">
        <f t="shared" si="29"/>
        <v>181330.85</v>
      </c>
      <c r="AL19" s="35">
        <f t="shared" ref="AL19" si="35">IFERROR(H19/C19,"-")</f>
        <v>6.620534197931141</v>
      </c>
      <c r="AM19" s="35">
        <f t="shared" ref="AM19" si="36">IFERROR(I19/D19,"-")</f>
        <v>27.606047700170357</v>
      </c>
      <c r="AN19" s="35">
        <f t="shared" ref="AN19" si="37">IFERROR(J19/E19,"-")</f>
        <v>612.07142857142856</v>
      </c>
      <c r="AO19" s="35">
        <f t="shared" ref="AO19" si="38">IFERROR(K19/F19,"-")</f>
        <v>23.758441558441557</v>
      </c>
      <c r="AP19" s="26">
        <f t="shared" ref="AP19" si="39">IFERROR(L19/G19,"-")</f>
        <v>7.2306459645289802</v>
      </c>
      <c r="AQ19" s="35">
        <f t="shared" ref="AQ19" si="40">IFERROR(R19/M19,"-")*1000</f>
        <v>1417.6618928862506</v>
      </c>
      <c r="AR19" s="35">
        <f t="shared" ref="AR19" si="41">IFERROR(S19/N19,"-")*1000</f>
        <v>3182.181956977965</v>
      </c>
      <c r="AS19" s="35">
        <f t="shared" ref="AS19" si="42">IFERROR(T19/O19,"-")*1000</f>
        <v>51437.378313253001</v>
      </c>
      <c r="AT19" s="35">
        <f t="shared" ref="AT19" si="43">IFERROR(U19/P19,"-")*1000</f>
        <v>3315.7180851063831</v>
      </c>
      <c r="AU19" s="36">
        <f t="shared" ref="AU19" si="44">IFERROR(V19/Q19,"-")*1000</f>
        <v>1469.1155701242565</v>
      </c>
      <c r="AV19" s="35">
        <f t="shared" ref="AV19" si="45">IFERROR(W19/M19,"-")*1000</f>
        <v>1370.8034879043723</v>
      </c>
      <c r="AW19" s="35">
        <f t="shared" ref="AW19" si="46">IFERROR(X19/N19,"-")*1000</f>
        <v>16681.239506820566</v>
      </c>
      <c r="AX19" s="35">
        <f t="shared" ref="AX19" si="47">IFERROR(Y19/O19,"-")*1000</f>
        <v>404546.24096385541</v>
      </c>
      <c r="AY19" s="35">
        <f t="shared" ref="AY19" si="48">IFERROR(Z19/P19,"-")*1000</f>
        <v>10420.037234042555</v>
      </c>
      <c r="AZ19" s="36">
        <f t="shared" ref="AZ19" si="49">IFERROR(AA19/Q19,"-")*1000</f>
        <v>1806.2679275829196</v>
      </c>
      <c r="BA19" s="35">
        <f t="shared" ref="BA19" si="50">IFERROR(AB19/M19,"-")*1000</f>
        <v>316.61709919741554</v>
      </c>
      <c r="BB19" s="35">
        <f t="shared" ref="BB19" si="51">IFERROR(AC19/N19,"-")*1000</f>
        <v>13319.861490031481</v>
      </c>
      <c r="BC19" s="35">
        <f t="shared" ref="BC19" si="52">IFERROR(AD19/O19,"-")*1000</f>
        <v>355726.44578313245</v>
      </c>
      <c r="BD19" s="35">
        <f t="shared" ref="BD19" si="53">IFERROR(AE19/P19,"-")*1000</f>
        <v>7949.6409574468089</v>
      </c>
      <c r="BE19" s="36">
        <f t="shared" ref="BE19" si="54">IFERROR(AF19/Q19,"-")*1000</f>
        <v>688.63424114920599</v>
      </c>
      <c r="BF19" s="35">
        <f t="shared" ref="BF19" si="55">IFERROR(AG19/M19,"-")*1000</f>
        <v>1054.1863887069564</v>
      </c>
      <c r="BG19" s="35">
        <f t="shared" ref="BG19" si="56">IFERROR(AH19/N19,"-")*1000</f>
        <v>3361.3780167890873</v>
      </c>
      <c r="BH19" s="35">
        <f t="shared" ref="BH19" si="57">IFERROR(AI19/O19,"-")*1000</f>
        <v>48819.795180722889</v>
      </c>
      <c r="BI19" s="35">
        <f t="shared" ref="BI19" si="58">IFERROR(AJ19/P19,"-")*1000</f>
        <v>2470.3962765957444</v>
      </c>
      <c r="BJ19" s="35">
        <f t="shared" ref="BJ19" si="59">IFERROR(AK19/Q19,"-")*1000</f>
        <v>1117.6336864337136</v>
      </c>
    </row>
    <row r="20" spans="1:62" ht="18.600000000000001" customHeight="1">
      <c r="A20" s="29"/>
      <c r="B20" s="28" t="s">
        <v>43</v>
      </c>
      <c r="C20" s="1">
        <f>AVERAGE(Monthly!C53:C55)</f>
        <v>172377.66666666666</v>
      </c>
      <c r="D20" s="1">
        <f>AVERAGE(Monthly!D53:D55)</f>
        <v>4066.3333333333335</v>
      </c>
      <c r="E20" s="1">
        <f>AVERAGE(Monthly!E53:E55)</f>
        <v>28.333333333333332</v>
      </c>
      <c r="F20" s="1">
        <f>AVERAGE(Monthly!F53:F55)</f>
        <v>130</v>
      </c>
      <c r="G20" s="10">
        <f t="shared" si="20"/>
        <v>176602.33333333334</v>
      </c>
      <c r="H20" s="1">
        <f>AVERAGE(Monthly!H53:H55)</f>
        <v>1168736.6666666667</v>
      </c>
      <c r="I20" s="1">
        <f>AVERAGE(Monthly!I53:I55)</f>
        <v>110551</v>
      </c>
      <c r="J20" s="1">
        <f>AVERAGE(Monthly!J53:J55)</f>
        <v>16622</v>
      </c>
      <c r="K20" s="1">
        <f>AVERAGE(Monthly!K53:K55)</f>
        <v>3074</v>
      </c>
      <c r="L20" s="10">
        <f t="shared" si="13"/>
        <v>1298983.6666666667</v>
      </c>
      <c r="M20" s="1">
        <f>AVERAGE(Monthly!M53:M55)</f>
        <v>166263.66666666666</v>
      </c>
      <c r="N20" s="1">
        <f>AVERAGE(Monthly!N53:N55)</f>
        <v>3886.6666666666665</v>
      </c>
      <c r="O20" s="1">
        <f>AVERAGE(Monthly!O53:O55)</f>
        <v>27</v>
      </c>
      <c r="P20" s="1">
        <f>AVERAGE(Monthly!P53:P55)</f>
        <v>126</v>
      </c>
      <c r="Q20" s="10">
        <f t="shared" si="14"/>
        <v>170303.33333333331</v>
      </c>
      <c r="R20" s="1">
        <f>SUM(Monthly!R53:R55)/1000</f>
        <v>218414.23653999998</v>
      </c>
      <c r="S20" s="1">
        <f>SUM(Monthly!S53:S55)/1000</f>
        <v>12749.514589000002</v>
      </c>
      <c r="T20" s="1">
        <f>SUM(Monthly!T53:T55)/1000</f>
        <v>1239.8072000000002</v>
      </c>
      <c r="U20" s="1">
        <f>SUM(Monthly!U53:U55)/1000</f>
        <v>294.79500000000002</v>
      </c>
      <c r="V20" s="10">
        <f t="shared" si="26"/>
        <v>232698.35332900001</v>
      </c>
      <c r="W20" s="1">
        <f>SUM(Monthly!W53:W55)/1000</f>
        <v>283506.04399999999</v>
      </c>
      <c r="X20" s="1">
        <f>SUM(Monthly!X53:X55)/1000</f>
        <v>77356.039000000004</v>
      </c>
      <c r="Y20" s="1">
        <f>SUM(Monthly!Y53:Y55)/1000</f>
        <v>12341.518</v>
      </c>
      <c r="Z20" s="1">
        <f>SUM(Monthly!Z53:Z55)/1000</f>
        <v>1222.1479999999999</v>
      </c>
      <c r="AA20" s="10">
        <f t="shared" si="27"/>
        <v>374425.74899999995</v>
      </c>
      <c r="AB20" s="1">
        <f>SUM(Monthly!AB53:AB55)/1000</f>
        <v>98440.320999999996</v>
      </c>
      <c r="AC20" s="1">
        <f>SUM(Monthly!AC53:AC55)/1000</f>
        <v>62655.572</v>
      </c>
      <c r="AD20" s="1">
        <f>SUM(Monthly!AD53:AD55)/1000</f>
        <v>11116.392</v>
      </c>
      <c r="AE20" s="1">
        <f>SUM(Monthly!AE53:AE55)/1000</f>
        <v>983.74599999999998</v>
      </c>
      <c r="AF20" s="10">
        <f t="shared" si="28"/>
        <v>173196.03099999999</v>
      </c>
      <c r="AG20" s="1">
        <f>SUM(Monthly!AG53:AG55)/1000</f>
        <v>185065.723</v>
      </c>
      <c r="AH20" s="1">
        <f>SUM(Monthly!AH53:AH55)/1000</f>
        <v>14700.467000000001</v>
      </c>
      <c r="AI20" s="1">
        <f>SUM(Monthly!AI53:AI55)/1000</f>
        <v>1225.126</v>
      </c>
      <c r="AJ20" s="1">
        <f>SUM(Monthly!AJ53:AJ55)/1000</f>
        <v>238.40199999999999</v>
      </c>
      <c r="AK20" s="10">
        <f t="shared" si="29"/>
        <v>201229.71799999999</v>
      </c>
      <c r="AL20" s="35">
        <f t="shared" ref="AL20" si="60">IFERROR(H20/C20,"-")</f>
        <v>6.7800933222207833</v>
      </c>
      <c r="AM20" s="35">
        <f t="shared" ref="AM20" si="61">IFERROR(I20/D20,"-")</f>
        <v>27.186900565620132</v>
      </c>
      <c r="AN20" s="35">
        <f t="shared" ref="AN20" si="62">IFERROR(J20/E20,"-")</f>
        <v>586.65882352941173</v>
      </c>
      <c r="AO20" s="35">
        <f t="shared" ref="AO20" si="63">IFERROR(K20/F20,"-")</f>
        <v>23.646153846153847</v>
      </c>
      <c r="AP20" s="26">
        <f t="shared" ref="AP20" si="64">IFERROR(L20/G20,"-")</f>
        <v>7.3554162176037687</v>
      </c>
      <c r="AQ20" s="35">
        <f t="shared" ref="AQ20" si="65">IFERROR(R20/M20,"-")*1000</f>
        <v>1313.6618536020096</v>
      </c>
      <c r="AR20" s="35">
        <f t="shared" ref="AR20" si="66">IFERROR(S20/N20,"-")*1000</f>
        <v>3280.3210777873073</v>
      </c>
      <c r="AS20" s="35">
        <f t="shared" ref="AS20" si="67">IFERROR(T20/O20,"-")*1000</f>
        <v>45918.785185185196</v>
      </c>
      <c r="AT20" s="35">
        <f t="shared" ref="AT20" si="68">IFERROR(U20/P20,"-")*1000</f>
        <v>2339.6428571428573</v>
      </c>
      <c r="AU20" s="36">
        <f t="shared" ref="AU20" si="69">IFERROR(V20/Q20,"-")*1000</f>
        <v>1366.3758000176158</v>
      </c>
      <c r="AV20" s="35">
        <f t="shared" ref="AV20" si="70">IFERROR(W20/M20,"-")*1000</f>
        <v>1705.159339282385</v>
      </c>
      <c r="AW20" s="35">
        <f t="shared" ref="AW20" si="71">IFERROR(X20/N20,"-")*1000</f>
        <v>19902.925986277874</v>
      </c>
      <c r="AX20" s="35">
        <f t="shared" ref="AX20" si="72">IFERROR(Y20/O20,"-")*1000</f>
        <v>457093.25925925927</v>
      </c>
      <c r="AY20" s="35">
        <f t="shared" ref="AY20" si="73">IFERROR(Z20/P20,"-")*1000</f>
        <v>9699.5873015873003</v>
      </c>
      <c r="AZ20" s="36">
        <f t="shared" ref="AZ20" si="74">IFERROR(AA20/Q20,"-")*1000</f>
        <v>2198.5814468301655</v>
      </c>
      <c r="BA20" s="35">
        <f t="shared" ref="BA20" si="75">IFERROR(AB20/M20,"-")*1000</f>
        <v>592.0735598677602</v>
      </c>
      <c r="BB20" s="35">
        <f t="shared" ref="BB20" si="76">IFERROR(AC20/N20,"-")*1000</f>
        <v>16120.644596912523</v>
      </c>
      <c r="BC20" s="35">
        <f t="shared" ref="BC20" si="77">IFERROR(AD20/O20,"-")*1000</f>
        <v>411718.22222222219</v>
      </c>
      <c r="BD20" s="35">
        <f t="shared" ref="BD20" si="78">IFERROR(AE20/P20,"-")*1000</f>
        <v>7807.5079365079364</v>
      </c>
      <c r="BE20" s="36">
        <f t="shared" ref="BE20" si="79">IFERROR(AF20/Q20,"-")*1000</f>
        <v>1016.9855610577206</v>
      </c>
      <c r="BF20" s="35">
        <f t="shared" ref="BF20" si="80">IFERROR(AG20/M20,"-")*1000</f>
        <v>1113.0857794146248</v>
      </c>
      <c r="BG20" s="35">
        <f t="shared" ref="BG20" si="81">IFERROR(AH20/N20,"-")*1000</f>
        <v>3782.281389365352</v>
      </c>
      <c r="BH20" s="35">
        <f t="shared" ref="BH20" si="82">IFERROR(AI20/O20,"-")*1000</f>
        <v>45375.037037037036</v>
      </c>
      <c r="BI20" s="35">
        <f t="shared" ref="BI20" si="83">IFERROR(AJ20/P20,"-")*1000</f>
        <v>1892.0793650793651</v>
      </c>
      <c r="BJ20" s="35">
        <f t="shared" ref="BJ20" si="84">IFERROR(AK20/Q20,"-")*1000</f>
        <v>1181.5958857724454</v>
      </c>
    </row>
    <row r="21" spans="1:62" ht="18.600000000000001" customHeight="1">
      <c r="A21" s="29"/>
      <c r="B21" s="28" t="s">
        <v>44</v>
      </c>
      <c r="C21" s="1">
        <f>AVERAGE(Monthly!C56:C58)</f>
        <v>184231</v>
      </c>
      <c r="D21" s="1">
        <f>AVERAGE(Monthly!D56:D58)</f>
        <v>4205.666666666667</v>
      </c>
      <c r="E21" s="1">
        <f>AVERAGE(Monthly!E56:E58)</f>
        <v>27.666666666666668</v>
      </c>
      <c r="F21" s="1">
        <f>AVERAGE(Monthly!F56:F58)</f>
        <v>133.33333333333334</v>
      </c>
      <c r="G21" s="10">
        <f t="shared" si="20"/>
        <v>188597.66666666666</v>
      </c>
      <c r="H21" s="1">
        <f>AVERAGE(Monthly!H56:H58)</f>
        <v>1285876</v>
      </c>
      <c r="I21" s="1">
        <f>AVERAGE(Monthly!I56:I58)</f>
        <v>115526</v>
      </c>
      <c r="J21" s="1">
        <f>AVERAGE(Monthly!J56:J58)</f>
        <v>16062</v>
      </c>
      <c r="K21" s="1">
        <f>AVERAGE(Monthly!K56:K58)</f>
        <v>3150</v>
      </c>
      <c r="L21" s="10">
        <f t="shared" si="13"/>
        <v>1420614</v>
      </c>
      <c r="M21" s="1">
        <f>AVERAGE(Monthly!M56:M58)</f>
        <v>174310.33333333334</v>
      </c>
      <c r="N21" s="1">
        <f>AVERAGE(Monthly!N56:N58)</f>
        <v>3953</v>
      </c>
      <c r="O21" s="1">
        <f>AVERAGE(Monthly!O56:O58)</f>
        <v>24</v>
      </c>
      <c r="P21" s="1">
        <f>AVERAGE(Monthly!P56:P58)</f>
        <v>121.66666666666667</v>
      </c>
      <c r="Q21" s="10">
        <f t="shared" si="14"/>
        <v>178409</v>
      </c>
      <c r="R21" s="1">
        <f>SUM(Monthly!R56:R58)/1000</f>
        <v>195922.6018</v>
      </c>
      <c r="S21" s="1">
        <f>SUM(Monthly!S56:S58)/1000</f>
        <v>9073.0416760000007</v>
      </c>
      <c r="T21" s="1">
        <f>SUM(Monthly!T56:T58)/1000</f>
        <v>721.60940000000005</v>
      </c>
      <c r="U21" s="1">
        <f>SUM(Monthly!U56:U58)/1000</f>
        <v>196.95099999999999</v>
      </c>
      <c r="V21" s="10">
        <f t="shared" si="26"/>
        <v>205914.20387599999</v>
      </c>
      <c r="W21" s="1">
        <f>SUM(Monthly!W56:W58)/1000</f>
        <v>271026.80900000001</v>
      </c>
      <c r="X21" s="1">
        <f>SUM(Monthly!X56:X58)/1000</f>
        <v>71120.725999999995</v>
      </c>
      <c r="Y21" s="1">
        <f>SUM(Monthly!Y56:Y58)/1000</f>
        <v>12784.942999999999</v>
      </c>
      <c r="Z21" s="1">
        <f>SUM(Monthly!Z56:Z58)/1000</f>
        <v>1214.1880000000001</v>
      </c>
      <c r="AA21" s="10">
        <f t="shared" si="27"/>
        <v>356146.66600000003</v>
      </c>
      <c r="AB21" s="1">
        <f>SUM(Monthly!AB56:AB58)/1000</f>
        <v>97183.422000000006</v>
      </c>
      <c r="AC21" s="1">
        <f>SUM(Monthly!AC56:AC58)/1000</f>
        <v>59356.773000000001</v>
      </c>
      <c r="AD21" s="1">
        <f>SUM(Monthly!AD56:AD58)/1000</f>
        <v>12070.993</v>
      </c>
      <c r="AE21" s="1">
        <f>SUM(Monthly!AE56:AE58)/1000</f>
        <v>1011.49</v>
      </c>
      <c r="AF21" s="10">
        <f t="shared" si="28"/>
        <v>169622.67799999999</v>
      </c>
      <c r="AG21" s="1">
        <f>SUM(Monthly!AG55:AG58)/1000</f>
        <v>240257.09299999999</v>
      </c>
      <c r="AH21" s="1">
        <f>SUM(Monthly!AH55:AH58)/1000</f>
        <v>16618.548999999999</v>
      </c>
      <c r="AI21" s="1">
        <f>SUM(Monthly!AI55:AI58)/1000</f>
        <v>1167.249</v>
      </c>
      <c r="AJ21" s="1">
        <f>SUM(Monthly!AJ55:AJ58)/1000</f>
        <v>276.036</v>
      </c>
      <c r="AK21" s="10">
        <f t="shared" si="29"/>
        <v>258318.927</v>
      </c>
      <c r="AL21" s="35">
        <f t="shared" ref="AL21" si="85">IFERROR(H21/C21,"-")</f>
        <v>6.9796939711557773</v>
      </c>
      <c r="AM21" s="35">
        <f t="shared" ref="AM21" si="86">IFERROR(I21/D21,"-")</f>
        <v>27.46912895299992</v>
      </c>
      <c r="AN21" s="35">
        <f t="shared" ref="AN21" si="87">IFERROR(J21/E21,"-")</f>
        <v>580.5542168674699</v>
      </c>
      <c r="AO21" s="35">
        <f t="shared" ref="AO21" si="88">IFERROR(K21/F21,"-")</f>
        <v>23.625</v>
      </c>
      <c r="AP21" s="26">
        <f t="shared" ref="AP21" si="89">IFERROR(L21/G21,"-")</f>
        <v>7.5325110066755867</v>
      </c>
      <c r="AQ21" s="35">
        <f t="shared" ref="AQ21" si="90">IFERROR(R21/M21,"-")*1000</f>
        <v>1123.9873050172966</v>
      </c>
      <c r="AR21" s="35">
        <f t="shared" ref="AR21" si="91">IFERROR(S21/N21,"-")*1000</f>
        <v>2295.229364027321</v>
      </c>
      <c r="AS21" s="35">
        <f t="shared" ref="AS21" si="92">IFERROR(T21/O21,"-")*1000</f>
        <v>30067.058333333334</v>
      </c>
      <c r="AT21" s="35">
        <f t="shared" ref="AT21" si="93">IFERROR(U21/P21,"-")*1000</f>
        <v>1618.7753424657533</v>
      </c>
      <c r="AU21" s="36">
        <f t="shared" ref="AU21" si="94">IFERROR(V21/Q21,"-")*1000</f>
        <v>1154.1693741683434</v>
      </c>
      <c r="AV21" s="35">
        <f t="shared" ref="AV21" si="95">IFERROR(W21/M21,"-")*1000</f>
        <v>1554.8522214211816</v>
      </c>
      <c r="AW21" s="35">
        <f t="shared" ref="AW21" si="96">IFERROR(X21/N21,"-")*1000</f>
        <v>17991.58259549709</v>
      </c>
      <c r="AX21" s="35">
        <f t="shared" ref="AX21" si="97">IFERROR(Y21/O21,"-")*1000</f>
        <v>532705.95833333337</v>
      </c>
      <c r="AY21" s="35">
        <f t="shared" ref="AY21" si="98">IFERROR(Z21/P21,"-")*1000</f>
        <v>9979.6273972602758</v>
      </c>
      <c r="AZ21" s="36">
        <f t="shared" ref="AZ21" si="99">IFERROR(AA21/Q21,"-")*1000</f>
        <v>1996.2371068724115</v>
      </c>
      <c r="BA21" s="35">
        <f t="shared" ref="BA21" si="100">IFERROR(AB21/M21,"-")*1000</f>
        <v>557.53104329251858</v>
      </c>
      <c r="BB21" s="35">
        <f t="shared" ref="BB21" si="101">IFERROR(AC21/N21,"-")*1000</f>
        <v>15015.626865671642</v>
      </c>
      <c r="BC21" s="35">
        <f t="shared" ref="BC21" si="102">IFERROR(AD21/O21,"-")*1000</f>
        <v>502958.04166666669</v>
      </c>
      <c r="BD21" s="35">
        <f t="shared" ref="BD21" si="103">IFERROR(AE21/P21,"-")*1000</f>
        <v>8313.6164383561627</v>
      </c>
      <c r="BE21" s="36">
        <f t="shared" ref="BE21" si="104">IFERROR(AF21/Q21,"-")*1000</f>
        <v>950.75180063786013</v>
      </c>
      <c r="BF21" s="35">
        <f t="shared" ref="BF21" si="105">IFERROR(AG21/M21,"-")*1000</f>
        <v>1378.3296056267459</v>
      </c>
      <c r="BG21" s="35">
        <f t="shared" ref="BG21" si="106">IFERROR(AH21/N21,"-")*1000</f>
        <v>4204.0346572223625</v>
      </c>
      <c r="BH21" s="35">
        <f t="shared" ref="BH21" si="107">IFERROR(AI21/O21,"-")*1000</f>
        <v>48635.375</v>
      </c>
      <c r="BI21" s="35">
        <f t="shared" ref="BI21" si="108">IFERROR(AJ21/P21,"-")*1000</f>
        <v>2268.7890410958903</v>
      </c>
      <c r="BJ21" s="35">
        <f t="shared" ref="BJ21" si="109">IFERROR(AK21/Q21,"-")*1000</f>
        <v>1447.9030037722312</v>
      </c>
    </row>
    <row r="22" spans="1:62" ht="18.600000000000001" customHeight="1">
      <c r="A22" s="29"/>
      <c r="B22" s="28"/>
      <c r="C22" s="1"/>
      <c r="D22" s="1"/>
      <c r="E22" s="1"/>
      <c r="F22" s="1"/>
      <c r="G22" s="5"/>
      <c r="H22" s="1"/>
      <c r="I22" s="1"/>
      <c r="J22" s="1"/>
      <c r="K22" s="1"/>
      <c r="L22" s="5"/>
      <c r="M22" s="1"/>
      <c r="N22" s="1"/>
      <c r="O22" s="1"/>
      <c r="P22" s="1"/>
      <c r="Q22" s="5"/>
      <c r="R22" s="1"/>
      <c r="S22" s="1"/>
      <c r="T22" s="1"/>
      <c r="U22" s="1"/>
      <c r="V22" s="5"/>
      <c r="W22" s="1"/>
      <c r="X22" s="1"/>
      <c r="Y22" s="1"/>
      <c r="Z22" s="1"/>
      <c r="AA22" s="5"/>
      <c r="AB22" s="1"/>
      <c r="AC22" s="1"/>
      <c r="AD22" s="1"/>
      <c r="AE22" s="1"/>
      <c r="AF22" s="5"/>
      <c r="AG22" s="1"/>
      <c r="AH22" s="1"/>
      <c r="AI22" s="1"/>
      <c r="AJ22" s="1"/>
      <c r="AK22" s="5"/>
      <c r="AL22" s="35"/>
      <c r="AM22" s="35"/>
      <c r="AN22" s="35"/>
      <c r="AO22" s="35"/>
      <c r="AP22" s="44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</row>
    <row r="23" spans="1:62" ht="18.600000000000001" customHeight="1">
      <c r="A23" s="29"/>
      <c r="B23" s="28"/>
      <c r="C23" s="1"/>
      <c r="D23" s="1"/>
      <c r="E23" s="1"/>
      <c r="F23" s="1"/>
      <c r="G23" s="5"/>
      <c r="H23" s="1"/>
      <c r="I23" s="1"/>
      <c r="J23" s="1"/>
      <c r="K23" s="1"/>
      <c r="L23" s="5"/>
      <c r="M23" s="1"/>
      <c r="N23" s="1"/>
      <c r="O23" s="1"/>
      <c r="P23" s="1"/>
      <c r="Q23" s="5"/>
      <c r="R23" s="1"/>
      <c r="S23" s="1"/>
      <c r="T23" s="1"/>
      <c r="U23" s="1"/>
      <c r="V23" s="5"/>
      <c r="W23" s="1"/>
      <c r="X23" s="1"/>
      <c r="Y23" s="1"/>
      <c r="Z23" s="1"/>
      <c r="AA23" s="5"/>
      <c r="AB23" s="1"/>
      <c r="AC23" s="1"/>
      <c r="AD23" s="1"/>
      <c r="AE23" s="1"/>
      <c r="AF23" s="5"/>
      <c r="AG23" s="1"/>
      <c r="AH23" s="1"/>
      <c r="AI23" s="1"/>
      <c r="AJ23" s="1"/>
      <c r="AK23" s="5"/>
      <c r="AL23" s="35"/>
      <c r="AM23" s="35"/>
      <c r="AN23" s="35"/>
      <c r="AO23" s="35"/>
      <c r="AP23" s="44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</row>
    <row r="24" spans="1:62" ht="18.600000000000001" customHeight="1">
      <c r="A24" s="29"/>
      <c r="B24" s="28"/>
      <c r="C24" s="1"/>
      <c r="D24" s="1"/>
      <c r="E24" s="1"/>
      <c r="F24" s="1"/>
      <c r="G24" s="5"/>
      <c r="H24" s="1"/>
      <c r="I24" s="1"/>
      <c r="J24" s="1"/>
      <c r="K24" s="1"/>
      <c r="L24" s="5"/>
      <c r="M24" s="1"/>
      <c r="N24" s="1"/>
      <c r="O24" s="1"/>
      <c r="P24" s="1"/>
      <c r="Q24" s="5"/>
      <c r="R24" s="1"/>
      <c r="S24" s="1"/>
      <c r="T24" s="1"/>
      <c r="U24" s="1"/>
      <c r="V24" s="5"/>
      <c r="W24" s="1"/>
      <c r="X24" s="1"/>
      <c r="Y24" s="1"/>
      <c r="Z24" s="1"/>
      <c r="AA24" s="5"/>
      <c r="AB24" s="1"/>
      <c r="AC24" s="1"/>
      <c r="AD24" s="1"/>
      <c r="AE24" s="1"/>
      <c r="AF24" s="5"/>
      <c r="AG24" s="1"/>
      <c r="AH24" s="1"/>
      <c r="AI24" s="1"/>
      <c r="AJ24" s="1"/>
      <c r="AK24" s="5"/>
      <c r="AL24" s="35"/>
      <c r="AM24" s="35"/>
      <c r="AN24" s="35"/>
      <c r="AO24" s="35"/>
      <c r="AP24" s="44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</row>
    <row r="25" spans="1:62" ht="18.600000000000001" customHeight="1">
      <c r="A25" s="29"/>
      <c r="B25" s="28"/>
      <c r="C25" s="1"/>
      <c r="D25" s="1"/>
      <c r="E25" s="1"/>
      <c r="F25" s="1"/>
      <c r="G25" s="5"/>
      <c r="H25" s="1"/>
      <c r="I25" s="1"/>
      <c r="J25" s="1"/>
      <c r="K25" s="1"/>
      <c r="L25" s="5"/>
      <c r="M25" s="1"/>
      <c r="N25" s="1"/>
      <c r="O25" s="1"/>
      <c r="P25" s="1"/>
      <c r="Q25" s="5"/>
      <c r="R25" s="1"/>
      <c r="S25" s="1"/>
      <c r="T25" s="1"/>
      <c r="U25" s="1"/>
      <c r="V25" s="5"/>
      <c r="W25" s="1"/>
      <c r="X25" s="1"/>
      <c r="Y25" s="1"/>
      <c r="Z25" s="1"/>
      <c r="AA25" s="5"/>
      <c r="AB25" s="1"/>
      <c r="AC25" s="1"/>
      <c r="AD25" s="1"/>
      <c r="AE25" s="1"/>
      <c r="AF25" s="5"/>
      <c r="AG25" s="1"/>
      <c r="AH25" s="1"/>
      <c r="AI25" s="1"/>
      <c r="AJ25" s="1"/>
      <c r="AK25" s="5"/>
      <c r="AL25" s="35"/>
      <c r="AM25" s="35"/>
      <c r="AN25" s="35"/>
      <c r="AO25" s="35"/>
      <c r="AP25" s="44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</row>
    <row r="26" spans="1:62" ht="21">
      <c r="A26" s="29"/>
      <c r="B26" s="9" t="s">
        <v>45</v>
      </c>
      <c r="C26" s="3"/>
      <c r="D26" s="3"/>
      <c r="E26" s="3"/>
      <c r="F26" s="3"/>
      <c r="G26" s="5"/>
      <c r="H26" s="3"/>
      <c r="I26" s="3"/>
      <c r="J26" s="3"/>
      <c r="K26" s="3"/>
      <c r="L26" s="3"/>
      <c r="M26" s="5"/>
      <c r="N26" s="6"/>
      <c r="O26" s="3"/>
      <c r="P26" s="3"/>
      <c r="Q26" s="3"/>
      <c r="R26" s="5"/>
      <c r="S26" s="5"/>
      <c r="T26" s="3"/>
      <c r="U26" s="3"/>
      <c r="V26" s="3"/>
      <c r="W26" s="3"/>
      <c r="X26" s="5"/>
      <c r="Y26" s="3"/>
      <c r="Z26" s="3"/>
      <c r="AA26" s="3"/>
      <c r="AB26" s="3"/>
      <c r="AC26" s="5"/>
      <c r="AD26" s="3"/>
      <c r="AE26" s="3"/>
      <c r="AF26" s="3"/>
      <c r="AG26" s="7"/>
      <c r="AH26" s="29"/>
      <c r="AI26" s="29"/>
      <c r="AJ26" s="33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ht="15.6">
      <c r="A27" s="29"/>
      <c r="B27" s="11"/>
      <c r="C27" s="12" t="str">
        <f>C2</f>
        <v>Promedio de Clientes Registrados</v>
      </c>
      <c r="D27" s="12"/>
      <c r="E27" s="12"/>
      <c r="F27" s="12"/>
      <c r="G27" s="13"/>
      <c r="H27" s="14" t="str">
        <f>H2</f>
        <v>Capacidad Registrada Promedio (KW)</v>
      </c>
      <c r="I27" s="14"/>
      <c r="J27" s="14"/>
      <c r="K27" s="14"/>
      <c r="L27" s="15"/>
      <c r="M27" s="12" t="str">
        <f>M2</f>
        <v>Clientes Promedio Facturados</v>
      </c>
      <c r="N27" s="12"/>
      <c r="O27" s="12"/>
      <c r="P27" s="12"/>
      <c r="Q27" s="13"/>
      <c r="R27" s="14" t="str">
        <f>R2</f>
        <v>Exportaciones (MWh)</v>
      </c>
      <c r="S27" s="14"/>
      <c r="T27" s="14"/>
      <c r="U27" s="14"/>
      <c r="V27" s="15"/>
      <c r="W27" s="12" t="str">
        <f>W2</f>
        <v>Consumo LUMA (MWh)</v>
      </c>
      <c r="X27" s="12"/>
      <c r="Y27" s="12"/>
      <c r="Z27" s="12"/>
      <c r="AA27" s="13"/>
      <c r="AB27" s="14" t="str">
        <f>AB2</f>
        <v>Consumo Neto Facturado (MWh)</v>
      </c>
      <c r="AC27" s="14"/>
      <c r="AD27" s="14"/>
      <c r="AE27" s="14"/>
      <c r="AF27" s="15"/>
      <c r="AG27" s="12" t="str">
        <f>AG2</f>
        <v>Acreditado (MWh)</v>
      </c>
      <c r="AH27" s="12"/>
      <c r="AI27" s="12"/>
      <c r="AJ27" s="12"/>
      <c r="AK27" s="13"/>
      <c r="AL27" s="12" t="str">
        <f>AL2</f>
        <v>Capacidad (KW) por cliente registrado</v>
      </c>
      <c r="AM27" s="12"/>
      <c r="AN27" s="12"/>
      <c r="AO27" s="12"/>
      <c r="AP27" s="13"/>
      <c r="AQ27" s="14" t="str">
        <f>AQ2</f>
        <v>Exportaciones (KWh) por cliente</v>
      </c>
      <c r="AR27" s="14"/>
      <c r="AS27" s="14"/>
      <c r="AT27" s="14"/>
      <c r="AU27" s="15"/>
      <c r="AV27" s="12" t="str">
        <f>AV2</f>
        <v>Consumo LUMA (MWh) por cliente</v>
      </c>
      <c r="AW27" s="12"/>
      <c r="AX27" s="12"/>
      <c r="AY27" s="12"/>
      <c r="AZ27" s="13"/>
      <c r="BA27" s="14" t="str">
        <f>BA2</f>
        <v>Consumo Neto Facturado (MWH) por cliente</v>
      </c>
      <c r="BB27" s="14"/>
      <c r="BC27" s="14"/>
      <c r="BD27" s="14"/>
      <c r="BE27" s="15"/>
      <c r="BF27" s="12" t="str">
        <f>BF2</f>
        <v>Acreditado (MWh) por cliente</v>
      </c>
      <c r="BG27" s="12"/>
      <c r="BH27" s="12"/>
      <c r="BI27" s="12"/>
      <c r="BJ27" s="12"/>
    </row>
    <row r="28" spans="1:62" ht="14.1" customHeight="1" thickBot="1">
      <c r="A28" s="29"/>
      <c r="B28" s="16" t="s">
        <v>26</v>
      </c>
      <c r="C28" s="17" t="s">
        <v>8</v>
      </c>
      <c r="D28" s="17" t="s">
        <v>9</v>
      </c>
      <c r="E28" s="17" t="s">
        <v>10</v>
      </c>
      <c r="F28" s="18" t="s">
        <v>11</v>
      </c>
      <c r="G28" s="19" t="s">
        <v>12</v>
      </c>
      <c r="H28" s="20" t="s">
        <v>8</v>
      </c>
      <c r="I28" s="20" t="s">
        <v>9</v>
      </c>
      <c r="J28" s="20" t="s">
        <v>10</v>
      </c>
      <c r="K28" s="21" t="s">
        <v>11</v>
      </c>
      <c r="L28" s="22" t="s">
        <v>12</v>
      </c>
      <c r="M28" s="17" t="s">
        <v>8</v>
      </c>
      <c r="N28" s="17" t="s">
        <v>9</v>
      </c>
      <c r="O28" s="17" t="s">
        <v>10</v>
      </c>
      <c r="P28" s="18" t="s">
        <v>11</v>
      </c>
      <c r="Q28" s="19" t="s">
        <v>12</v>
      </c>
      <c r="R28" s="20" t="s">
        <v>8</v>
      </c>
      <c r="S28" s="20" t="s">
        <v>9</v>
      </c>
      <c r="T28" s="20" t="s">
        <v>10</v>
      </c>
      <c r="U28" s="21" t="s">
        <v>11</v>
      </c>
      <c r="V28" s="22" t="s">
        <v>12</v>
      </c>
      <c r="W28" s="17" t="s">
        <v>8</v>
      </c>
      <c r="X28" s="17" t="s">
        <v>9</v>
      </c>
      <c r="Y28" s="17" t="s">
        <v>10</v>
      </c>
      <c r="Z28" s="18" t="s">
        <v>11</v>
      </c>
      <c r="AA28" s="19" t="s">
        <v>12</v>
      </c>
      <c r="AB28" s="20" t="s">
        <v>8</v>
      </c>
      <c r="AC28" s="20" t="s">
        <v>9</v>
      </c>
      <c r="AD28" s="20" t="s">
        <v>10</v>
      </c>
      <c r="AE28" s="21" t="s">
        <v>11</v>
      </c>
      <c r="AF28" s="22" t="s">
        <v>12</v>
      </c>
      <c r="AG28" s="17" t="s">
        <v>8</v>
      </c>
      <c r="AH28" s="17" t="s">
        <v>9</v>
      </c>
      <c r="AI28" s="17" t="s">
        <v>10</v>
      </c>
      <c r="AJ28" s="18" t="s">
        <v>11</v>
      </c>
      <c r="AK28" s="19" t="s">
        <v>12</v>
      </c>
      <c r="AL28" s="17" t="s">
        <v>8</v>
      </c>
      <c r="AM28" s="17" t="s">
        <v>9</v>
      </c>
      <c r="AN28" s="17" t="s">
        <v>10</v>
      </c>
      <c r="AO28" s="18" t="s">
        <v>11</v>
      </c>
      <c r="AP28" s="19" t="s">
        <v>12</v>
      </c>
      <c r="AQ28" s="20" t="s">
        <v>8</v>
      </c>
      <c r="AR28" s="20" t="s">
        <v>9</v>
      </c>
      <c r="AS28" s="20" t="s">
        <v>10</v>
      </c>
      <c r="AT28" s="21" t="s">
        <v>11</v>
      </c>
      <c r="AU28" s="22" t="s">
        <v>12</v>
      </c>
      <c r="AV28" s="17" t="s">
        <v>8</v>
      </c>
      <c r="AW28" s="17" t="s">
        <v>9</v>
      </c>
      <c r="AX28" s="17" t="s">
        <v>10</v>
      </c>
      <c r="AY28" s="18" t="s">
        <v>11</v>
      </c>
      <c r="AZ28" s="19" t="s">
        <v>12</v>
      </c>
      <c r="BA28" s="20" t="s">
        <v>8</v>
      </c>
      <c r="BB28" s="20" t="s">
        <v>9</v>
      </c>
      <c r="BC28" s="20" t="s">
        <v>10</v>
      </c>
      <c r="BD28" s="21" t="s">
        <v>11</v>
      </c>
      <c r="BE28" s="22" t="s">
        <v>12</v>
      </c>
      <c r="BF28" s="17" t="s">
        <v>8</v>
      </c>
      <c r="BG28" s="17" t="s">
        <v>9</v>
      </c>
      <c r="BH28" s="17" t="s">
        <v>10</v>
      </c>
      <c r="BI28" s="18" t="s">
        <v>11</v>
      </c>
      <c r="BJ28" s="17" t="s">
        <v>12</v>
      </c>
    </row>
    <row r="29" spans="1:62" ht="20.85" customHeight="1">
      <c r="A29" s="29"/>
      <c r="B29" s="28" t="s">
        <v>28</v>
      </c>
      <c r="C29" s="37">
        <f>((C5/C4)-1)*100</f>
        <v>12.392699637738215</v>
      </c>
      <c r="D29" s="37">
        <f t="shared" ref="D29:AF29" si="110">((D5/D4)-1)*100</f>
        <v>7.281408534765732</v>
      </c>
      <c r="E29" s="37">
        <f t="shared" si="110"/>
        <v>4.7619047619047672</v>
      </c>
      <c r="F29" s="37">
        <f t="shared" si="110"/>
        <v>8.1433224755700362</v>
      </c>
      <c r="G29" s="38">
        <f t="shared" si="110"/>
        <v>12.213095294620357</v>
      </c>
      <c r="H29" s="37">
        <f>IFERROR(((H5/H4)-1)*100," ")</f>
        <v>11.877207694848924</v>
      </c>
      <c r="I29" s="37">
        <f t="shared" ref="I29:L29" si="111">IFERROR(((I5/I4)-1)*100," ")</f>
        <v>2.9007027297684562</v>
      </c>
      <c r="J29" s="37">
        <f t="shared" si="111"/>
        <v>1.7002881844380369</v>
      </c>
      <c r="K29" s="37">
        <f t="shared" si="111"/>
        <v>8.4733109369167678</v>
      </c>
      <c r="L29" s="38">
        <f t="shared" si="111"/>
        <v>9.4060044758895511</v>
      </c>
      <c r="M29" s="37">
        <f t="shared" si="110"/>
        <v>16.584106239460361</v>
      </c>
      <c r="N29" s="37">
        <f t="shared" si="110"/>
        <v>11.445389143230855</v>
      </c>
      <c r="O29" s="37">
        <f t="shared" si="110"/>
        <v>26</v>
      </c>
      <c r="P29" s="37">
        <f t="shared" si="110"/>
        <v>14.13427561837457</v>
      </c>
      <c r="Q29" s="38">
        <f t="shared" si="110"/>
        <v>16.421935260656738</v>
      </c>
      <c r="R29" s="37">
        <f t="shared" si="110"/>
        <v>2.6118473321055102</v>
      </c>
      <c r="S29" s="37">
        <f t="shared" si="110"/>
        <v>-25.5837843720936</v>
      </c>
      <c r="T29" s="37">
        <f t="shared" si="110"/>
        <v>13.136823866018798</v>
      </c>
      <c r="U29" s="37">
        <f t="shared" si="110"/>
        <v>24.784051209085312</v>
      </c>
      <c r="V29" s="38">
        <f t="shared" si="110"/>
        <v>-1.3548424537000003</v>
      </c>
      <c r="W29" s="37">
        <f t="shared" si="110"/>
        <v>0.80728434020866935</v>
      </c>
      <c r="X29" s="37">
        <f t="shared" si="110"/>
        <v>-2.7087258151447746</v>
      </c>
      <c r="Y29" s="37">
        <f t="shared" si="110"/>
        <v>-1.7949492008743517</v>
      </c>
      <c r="Z29" s="37">
        <f t="shared" si="110"/>
        <v>22.695698054372194</v>
      </c>
      <c r="AA29" s="38">
        <f t="shared" si="110"/>
        <v>-0.52226332523438446</v>
      </c>
      <c r="AB29" s="37">
        <f t="shared" si="110"/>
        <v>6.9648118124872038</v>
      </c>
      <c r="AC29" s="37">
        <f t="shared" si="110"/>
        <v>4.9804481991962968</v>
      </c>
      <c r="AD29" s="37">
        <f t="shared" si="110"/>
        <v>-8.8087676435853695</v>
      </c>
      <c r="AE29" s="37">
        <f t="shared" si="110"/>
        <v>31.030109778053582</v>
      </c>
      <c r="AF29" s="38">
        <f t="shared" si="110"/>
        <v>2.0564504786000359</v>
      </c>
      <c r="AG29" s="37">
        <f t="shared" ref="AG29:AK29" si="112">((AG5/AG4)-1)*100</f>
        <v>-2.9455500348618324</v>
      </c>
      <c r="AH29" s="37">
        <f t="shared" si="112"/>
        <v>-18.902205474722745</v>
      </c>
      <c r="AI29" s="37">
        <f t="shared" si="112"/>
        <v>236.65605054929645</v>
      </c>
      <c r="AJ29" s="37">
        <f t="shared" si="112"/>
        <v>7.1937309457896781</v>
      </c>
      <c r="AK29" s="38">
        <f t="shared" si="112"/>
        <v>-4.0082124604106539</v>
      </c>
      <c r="AL29" s="39">
        <f>IFERROR(((AL5/AL4)-1)*100, "-")</f>
        <v>-0.45865251439888288</v>
      </c>
      <c r="AM29" s="39">
        <f t="shared" ref="AM29:AP29" si="113">IFERROR(((AM5/AM4)-1)*100, "-")</f>
        <v>-4.083378345631683</v>
      </c>
      <c r="AN29" s="39">
        <f t="shared" si="113"/>
        <v>-2.9224521875818699</v>
      </c>
      <c r="AO29" s="39">
        <f t="shared" si="113"/>
        <v>0.30513993263086014</v>
      </c>
      <c r="AP29" s="40">
        <f t="shared" si="113"/>
        <v>-2.5015715067485345</v>
      </c>
      <c r="AQ29" s="37">
        <f>IFERROR(((AQ5/AQ4)-1)*100," ")</f>
        <v>-11.984703025175858</v>
      </c>
      <c r="AR29" s="37">
        <f t="shared" ref="AR29:AU29" si="114">IFERROR(((AR5/AR4)-1)*100," ")</f>
        <v>-33.226294779889152</v>
      </c>
      <c r="AS29" s="37">
        <f t="shared" si="114"/>
        <v>-10.208869947604137</v>
      </c>
      <c r="AT29" s="37">
        <f t="shared" si="114"/>
        <v>9.3309179324184033</v>
      </c>
      <c r="AU29" s="38">
        <f t="shared" si="114"/>
        <v>-15.269268350982458</v>
      </c>
      <c r="AV29" s="37">
        <f t="shared" ref="AV29:BJ29" si="115">((AV5/AV4)-1)*100</f>
        <v>-13.532566666374379</v>
      </c>
      <c r="AW29" s="37">
        <f t="shared" si="115"/>
        <v>-12.700493997274853</v>
      </c>
      <c r="AX29" s="37">
        <f t="shared" si="115"/>
        <v>-22.059483492757415</v>
      </c>
      <c r="AY29" s="37">
        <f t="shared" si="115"/>
        <v>7.5011843634282593</v>
      </c>
      <c r="AZ29" s="38">
        <f t="shared" si="115"/>
        <v>-14.554128951691803</v>
      </c>
      <c r="BA29" s="37">
        <f t="shared" si="115"/>
        <v>-8.250948381604795</v>
      </c>
      <c r="BB29" s="37">
        <f t="shared" si="115"/>
        <v>-5.8009945442657589</v>
      </c>
      <c r="BC29" s="37">
        <f t="shared" si="115"/>
        <v>-27.626006066337581</v>
      </c>
      <c r="BD29" s="37">
        <f t="shared" si="115"/>
        <v>14.803470796251283</v>
      </c>
      <c r="BE29" s="38">
        <f t="shared" si="115"/>
        <v>-12.339156491338056</v>
      </c>
      <c r="BF29" s="37">
        <f t="shared" si="115"/>
        <v>-16.751559800277459</v>
      </c>
      <c r="BG29" s="37">
        <f t="shared" si="115"/>
        <v>-27.230910898386785</v>
      </c>
      <c r="BH29" s="37">
        <f t="shared" si="115"/>
        <v>167.18734170579083</v>
      </c>
      <c r="BI29" s="37">
        <f t="shared" si="115"/>
        <v>-6.0810344964133733</v>
      </c>
      <c r="BJ29" s="45">
        <f t="shared" si="115"/>
        <v>-17.548366358389757</v>
      </c>
    </row>
    <row r="30" spans="1:62" ht="20.85" customHeight="1">
      <c r="A30" s="29"/>
      <c r="B30" s="28" t="s">
        <v>29</v>
      </c>
      <c r="C30" s="37">
        <f t="shared" ref="C30:AF30" si="116">((C6/C5)-1)*100</f>
        <v>12.340045369745912</v>
      </c>
      <c r="D30" s="37">
        <f t="shared" si="116"/>
        <v>4.8956884561891512</v>
      </c>
      <c r="E30" s="37">
        <f t="shared" si="116"/>
        <v>4.5454545454545414</v>
      </c>
      <c r="F30" s="37">
        <f t="shared" si="116"/>
        <v>5.1204819277108404</v>
      </c>
      <c r="G30" s="38">
        <f t="shared" si="116"/>
        <v>12.088925748523272</v>
      </c>
      <c r="H30" s="37">
        <f t="shared" ref="H30:L39" si="117">IFERROR(((H6/H5)-1)*100," ")</f>
        <v>13.15394959204812</v>
      </c>
      <c r="I30" s="37">
        <f t="shared" si="117"/>
        <v>2.3440777220329778</v>
      </c>
      <c r="J30" s="37">
        <f t="shared" si="117"/>
        <v>-5.539812978180791</v>
      </c>
      <c r="K30" s="37">
        <f t="shared" si="117"/>
        <v>2.5120440467997218</v>
      </c>
      <c r="L30" s="38">
        <f t="shared" si="117"/>
        <v>9.9894521521990409</v>
      </c>
      <c r="M30" s="37">
        <f t="shared" si="116"/>
        <v>13.897753469240159</v>
      </c>
      <c r="N30" s="37">
        <f t="shared" si="116"/>
        <v>6.25</v>
      </c>
      <c r="O30" s="37">
        <f t="shared" si="116"/>
        <v>9.5238095238095344</v>
      </c>
      <c r="P30" s="37">
        <f t="shared" si="116"/>
        <v>4.3343653250773828</v>
      </c>
      <c r="Q30" s="38">
        <f t="shared" si="116"/>
        <v>13.640535272574738</v>
      </c>
      <c r="R30" s="37">
        <f t="shared" si="116"/>
        <v>14.284799252892743</v>
      </c>
      <c r="S30" s="37">
        <f t="shared" si="116"/>
        <v>10.972109238270011</v>
      </c>
      <c r="T30" s="37">
        <f t="shared" si="116"/>
        <v>23.375678050973914</v>
      </c>
      <c r="U30" s="37">
        <f t="shared" si="116"/>
        <v>3.0721220707991881</v>
      </c>
      <c r="V30" s="38">
        <f t="shared" si="116"/>
        <v>13.958478929560281</v>
      </c>
      <c r="W30" s="37">
        <f t="shared" si="116"/>
        <v>-16.315409251876357</v>
      </c>
      <c r="X30" s="37">
        <f t="shared" si="116"/>
        <v>-6.2401003088307316</v>
      </c>
      <c r="Y30" s="37">
        <f t="shared" si="116"/>
        <v>-25.875256001394341</v>
      </c>
      <c r="Z30" s="37">
        <f t="shared" si="116"/>
        <v>-3.3233201620498476</v>
      </c>
      <c r="AA30" s="38">
        <f t="shared" si="116"/>
        <v>-14.607937309857865</v>
      </c>
      <c r="AB30" s="37">
        <f t="shared" si="116"/>
        <v>-30.480416030407287</v>
      </c>
      <c r="AC30" s="37">
        <f t="shared" si="116"/>
        <v>-14.830534958398612</v>
      </c>
      <c r="AD30" s="37">
        <f t="shared" si="116"/>
        <v>-24.599559647106883</v>
      </c>
      <c r="AE30" s="37">
        <f t="shared" si="116"/>
        <v>-1.0783754274185986</v>
      </c>
      <c r="AF30" s="38">
        <f t="shared" si="116"/>
        <v>-22.567612856000828</v>
      </c>
      <c r="AG30" s="37">
        <f t="shared" ref="AG30:AK30" si="118">((AG6/AG5)-1)*100</f>
        <v>-6.8007047426139504</v>
      </c>
      <c r="AH30" s="37">
        <f t="shared" si="118"/>
        <v>17.179258897318682</v>
      </c>
      <c r="AI30" s="37">
        <f t="shared" si="118"/>
        <v>-37.623111687709077</v>
      </c>
      <c r="AJ30" s="37">
        <f t="shared" si="118"/>
        <v>-8.4274208377772108</v>
      </c>
      <c r="AK30" s="38">
        <f t="shared" si="118"/>
        <v>-3.1681053131456971</v>
      </c>
      <c r="AL30" s="39">
        <f t="shared" ref="AL30:AP30" si="119">IFERROR(((AL6/AL5)-1)*100, "-")</f>
        <v>0.72450052839427848</v>
      </c>
      <c r="AM30" s="39">
        <f t="shared" si="119"/>
        <v>-2.4325220337553466</v>
      </c>
      <c r="AN30" s="39">
        <f t="shared" si="119"/>
        <v>-9.64677763130336</v>
      </c>
      <c r="AO30" s="39">
        <f t="shared" si="119"/>
        <v>-2.4813793021847941</v>
      </c>
      <c r="AP30" s="40">
        <f t="shared" si="119"/>
        <v>-1.8730428383572084</v>
      </c>
      <c r="AQ30" s="37">
        <f t="shared" ref="AQ30:AU30" si="120">IFERROR(((AQ6/AQ5)-1)*100," ")</f>
        <v>0.33981862843071031</v>
      </c>
      <c r="AR30" s="37">
        <f t="shared" si="120"/>
        <v>4.4443381066070931</v>
      </c>
      <c r="AS30" s="37">
        <f t="shared" si="120"/>
        <v>12.647358220454441</v>
      </c>
      <c r="AT30" s="37">
        <f t="shared" si="120"/>
        <v>-1.209805849055956</v>
      </c>
      <c r="AU30" s="38">
        <f t="shared" si="120"/>
        <v>0.27978014730654088</v>
      </c>
      <c r="AV30" s="37">
        <f t="shared" ref="AV30:BJ30" si="121">((AV6/AV5)-1)*100</f>
        <v>-26.526565977682825</v>
      </c>
      <c r="AW30" s="37">
        <f t="shared" si="121"/>
        <v>-11.755388525958343</v>
      </c>
      <c r="AX30" s="37">
        <f t="shared" si="121"/>
        <v>-32.320885914316563</v>
      </c>
      <c r="AY30" s="37">
        <f t="shared" si="121"/>
        <v>-7.3395620544275957</v>
      </c>
      <c r="AZ30" s="38">
        <f t="shared" si="121"/>
        <v>-24.857743334873128</v>
      </c>
      <c r="BA30" s="37">
        <f t="shared" si="121"/>
        <v>-38.963164898272076</v>
      </c>
      <c r="BB30" s="37">
        <f t="shared" si="121"/>
        <v>-19.840503490257511</v>
      </c>
      <c r="BC30" s="37">
        <f t="shared" si="121"/>
        <v>-31.156119677793225</v>
      </c>
      <c r="BD30" s="37">
        <f t="shared" si="121"/>
        <v>-5.1878791188611491</v>
      </c>
      <c r="BE30" s="38">
        <f t="shared" si="121"/>
        <v>-31.862000686399263</v>
      </c>
      <c r="BF30" s="37">
        <f t="shared" si="121"/>
        <v>-18.172841501605241</v>
      </c>
      <c r="BG30" s="37">
        <f t="shared" si="121"/>
        <v>10.286361315123461</v>
      </c>
      <c r="BH30" s="37">
        <f t="shared" si="121"/>
        <v>-43.047188932256105</v>
      </c>
      <c r="BI30" s="37">
        <f t="shared" si="121"/>
        <v>-12.23162293947192</v>
      </c>
      <c r="BJ30" s="45">
        <f t="shared" si="121"/>
        <v>-14.791060729698014</v>
      </c>
    </row>
    <row r="31" spans="1:62" ht="20.85" customHeight="1">
      <c r="A31" s="29"/>
      <c r="B31" s="28" t="s">
        <v>30</v>
      </c>
      <c r="C31" s="37">
        <f t="shared" ref="C31:AF31" si="122">((C7/C6)-1)*100</f>
        <v>14.015062918089537</v>
      </c>
      <c r="D31" s="37">
        <f t="shared" si="122"/>
        <v>5.1180058339962864</v>
      </c>
      <c r="E31" s="37">
        <f t="shared" si="122"/>
        <v>0</v>
      </c>
      <c r="F31" s="37">
        <f t="shared" si="122"/>
        <v>0.57306590257879542</v>
      </c>
      <c r="G31" s="38">
        <f t="shared" si="122"/>
        <v>13.719035718869609</v>
      </c>
      <c r="H31" s="37">
        <f t="shared" si="117"/>
        <v>15.201201225314055</v>
      </c>
      <c r="I31" s="37">
        <f t="shared" si="117"/>
        <v>3.9823589205495669</v>
      </c>
      <c r="J31" s="37">
        <f t="shared" si="117"/>
        <v>0</v>
      </c>
      <c r="K31" s="37">
        <f t="shared" si="117"/>
        <v>0</v>
      </c>
      <c r="L31" s="38">
        <f t="shared" si="117"/>
        <v>12.344892244152629</v>
      </c>
      <c r="M31" s="37">
        <f t="shared" si="122"/>
        <v>11.15899926977173</v>
      </c>
      <c r="N31" s="37">
        <f t="shared" si="122"/>
        <v>3.4520850593758645</v>
      </c>
      <c r="O31" s="37">
        <f t="shared" si="122"/>
        <v>-10.144927536231874</v>
      </c>
      <c r="P31" s="37">
        <f t="shared" si="122"/>
        <v>-0.29673590504450953</v>
      </c>
      <c r="Q31" s="38">
        <f t="shared" si="122"/>
        <v>10.903357304926352</v>
      </c>
      <c r="R31" s="37">
        <f t="shared" si="122"/>
        <v>35.327491734523811</v>
      </c>
      <c r="S31" s="37">
        <f t="shared" si="122"/>
        <v>22.249617491233153</v>
      </c>
      <c r="T31" s="37">
        <f t="shared" si="122"/>
        <v>19.628777306816581</v>
      </c>
      <c r="U31" s="37">
        <f t="shared" si="122"/>
        <v>10.055262045379187</v>
      </c>
      <c r="V31" s="38">
        <f t="shared" si="122"/>
        <v>33.424378253140532</v>
      </c>
      <c r="W31" s="37">
        <f t="shared" si="122"/>
        <v>23.893553089483532</v>
      </c>
      <c r="X31" s="37">
        <f t="shared" si="122"/>
        <v>7.9073951376845697</v>
      </c>
      <c r="Y31" s="37">
        <f t="shared" si="122"/>
        <v>-21.865312938902491</v>
      </c>
      <c r="Z31" s="37">
        <f t="shared" si="122"/>
        <v>2.1532935306938228</v>
      </c>
      <c r="AA31" s="38">
        <f t="shared" si="122"/>
        <v>11.631799119119869</v>
      </c>
      <c r="AB31" s="37">
        <f t="shared" si="122"/>
        <v>5.4665836059669459</v>
      </c>
      <c r="AC31" s="37">
        <f t="shared" si="122"/>
        <v>12.457271756977462</v>
      </c>
      <c r="AD31" s="37">
        <f t="shared" si="122"/>
        <v>-20.446297269391057</v>
      </c>
      <c r="AE31" s="37">
        <f t="shared" si="122"/>
        <v>1.2378439023060794</v>
      </c>
      <c r="AF31" s="38">
        <f t="shared" si="122"/>
        <v>2.0007682219400191</v>
      </c>
      <c r="AG31" s="37">
        <f t="shared" ref="AG31:AK31" si="123">((AG7/AG6)-1)*100</f>
        <v>33.126215825611219</v>
      </c>
      <c r="AH31" s="37">
        <f t="shared" si="123"/>
        <v>-1.1081639032288204</v>
      </c>
      <c r="AI31" s="37">
        <f t="shared" si="123"/>
        <v>-37.661368616892474</v>
      </c>
      <c r="AJ31" s="37">
        <f t="shared" si="123"/>
        <v>4.4016948131488709</v>
      </c>
      <c r="AK31" s="38">
        <f t="shared" si="123"/>
        <v>22.700617866463404</v>
      </c>
      <c r="AL31" s="39">
        <f t="shared" ref="AL31:AP31" si="124">IFERROR(((AL7/AL6)-1)*100, "-")</f>
        <v>1.0403347389955631</v>
      </c>
      <c r="AM31" s="39">
        <f t="shared" si="124"/>
        <v>-1.0803543165003981</v>
      </c>
      <c r="AN31" s="39">
        <f t="shared" si="124"/>
        <v>0</v>
      </c>
      <c r="AO31" s="39">
        <f t="shared" si="124"/>
        <v>-0.56980056980057148</v>
      </c>
      <c r="AP31" s="40">
        <f t="shared" si="124"/>
        <v>-1.2083671533357654</v>
      </c>
      <c r="AQ31" s="37">
        <f t="shared" ref="AQ31:AU31" si="125">IFERROR(((AQ7/AQ6)-1)*100," ")</f>
        <v>21.742272441745868</v>
      </c>
      <c r="AR31" s="37">
        <f t="shared" si="125"/>
        <v>18.170278947078277</v>
      </c>
      <c r="AS31" s="37">
        <f t="shared" si="125"/>
        <v>33.135252164037809</v>
      </c>
      <c r="AT31" s="37">
        <f t="shared" si="125"/>
        <v>10.382807468133294</v>
      </c>
      <c r="AU31" s="38">
        <f t="shared" si="125"/>
        <v>20.306888353517682</v>
      </c>
      <c r="AV31" s="37">
        <f t="shared" ref="AV31:BJ31" si="126">((AV7/AV6)-1)*100</f>
        <v>11.456160907679912</v>
      </c>
      <c r="AW31" s="37">
        <f t="shared" si="126"/>
        <v>4.3066411621878853</v>
      </c>
      <c r="AX31" s="37">
        <f t="shared" si="126"/>
        <v>-13.04365472232697</v>
      </c>
      <c r="AY31" s="37">
        <f t="shared" si="126"/>
        <v>2.4573211900113634</v>
      </c>
      <c r="AZ31" s="38">
        <f t="shared" si="126"/>
        <v>0.65682575523000608</v>
      </c>
      <c r="BA31" s="37">
        <f t="shared" si="126"/>
        <v>-5.1209669943050429</v>
      </c>
      <c r="BB31" s="37">
        <f t="shared" si="126"/>
        <v>8.7046932813708686</v>
      </c>
      <c r="BC31" s="37">
        <f t="shared" si="126"/>
        <v>-11.464427606257798</v>
      </c>
      <c r="BD31" s="37">
        <f t="shared" si="126"/>
        <v>1.5391470091581816</v>
      </c>
      <c r="BE31" s="38">
        <f t="shared" si="126"/>
        <v>-8.0273395678264752</v>
      </c>
      <c r="BF31" s="37">
        <f t="shared" si="126"/>
        <v>19.76197761777907</v>
      </c>
      <c r="BG31" s="37">
        <f t="shared" si="126"/>
        <v>-4.4080783485295321</v>
      </c>
      <c r="BH31" s="37">
        <f t="shared" si="126"/>
        <v>-30.623136041380338</v>
      </c>
      <c r="BI31" s="37">
        <f t="shared" si="126"/>
        <v>4.7124141429499167</v>
      </c>
      <c r="BJ31" s="45">
        <f t="shared" si="126"/>
        <v>10.637424193661449</v>
      </c>
    </row>
    <row r="32" spans="1:62" ht="20.85" customHeight="1">
      <c r="A32" s="29"/>
      <c r="B32" s="28" t="s">
        <v>31</v>
      </c>
      <c r="C32" s="37">
        <f t="shared" ref="C32:AF32" si="127">((C8/C7)-1)*100</f>
        <v>16.657093231581399</v>
      </c>
      <c r="D32" s="37">
        <f t="shared" si="127"/>
        <v>8.1735620585267519</v>
      </c>
      <c r="E32" s="37">
        <f t="shared" si="127"/>
        <v>0</v>
      </c>
      <c r="F32" s="37">
        <f t="shared" si="127"/>
        <v>0.85470085470085166</v>
      </c>
      <c r="G32" s="38">
        <f t="shared" si="127"/>
        <v>16.389372070481055</v>
      </c>
      <c r="H32" s="37">
        <f t="shared" si="117"/>
        <v>11.598046527405081</v>
      </c>
      <c r="I32" s="37">
        <f t="shared" si="117"/>
        <v>2.5942218648334681</v>
      </c>
      <c r="J32" s="37">
        <f t="shared" si="117"/>
        <v>0</v>
      </c>
      <c r="K32" s="37">
        <f t="shared" si="117"/>
        <v>0.69374510462123506</v>
      </c>
      <c r="L32" s="38">
        <f t="shared" si="117"/>
        <v>9.5303417894356137</v>
      </c>
      <c r="M32" s="37">
        <f t="shared" si="127"/>
        <v>18.327418652309579</v>
      </c>
      <c r="N32" s="37">
        <f t="shared" si="127"/>
        <v>8.0352375867592141</v>
      </c>
      <c r="O32" s="37">
        <f t="shared" si="127"/>
        <v>3.2258064516129004</v>
      </c>
      <c r="P32" s="37">
        <f t="shared" si="127"/>
        <v>-0.29761904761904656</v>
      </c>
      <c r="Q32" s="38">
        <f t="shared" si="127"/>
        <v>18.010139329084353</v>
      </c>
      <c r="R32" s="37">
        <f t="shared" si="127"/>
        <v>5.0509391658442926</v>
      </c>
      <c r="S32" s="37">
        <f t="shared" si="127"/>
        <v>-3.8790600971024047</v>
      </c>
      <c r="T32" s="37">
        <f t="shared" si="127"/>
        <v>-26.040637060285921</v>
      </c>
      <c r="U32" s="37">
        <f t="shared" si="127"/>
        <v>-5.0084186701261473</v>
      </c>
      <c r="V32" s="38">
        <f t="shared" si="127"/>
        <v>3.6094500608922608</v>
      </c>
      <c r="W32" s="37">
        <f t="shared" si="127"/>
        <v>39.046049421287861</v>
      </c>
      <c r="X32" s="37">
        <f t="shared" si="127"/>
        <v>5.6421365284726743</v>
      </c>
      <c r="Y32" s="37">
        <f t="shared" si="127"/>
        <v>37.066888516096853</v>
      </c>
      <c r="Z32" s="37">
        <f t="shared" si="127"/>
        <v>-1.1926083686715105</v>
      </c>
      <c r="AA32" s="38">
        <f t="shared" si="127"/>
        <v>27.362073240878537</v>
      </c>
      <c r="AB32" s="37">
        <f t="shared" si="127"/>
        <v>73.86030633386342</v>
      </c>
      <c r="AC32" s="37">
        <f t="shared" si="127"/>
        <v>14.173901853400061</v>
      </c>
      <c r="AD32" s="37">
        <f t="shared" si="127"/>
        <v>40.889133997194385</v>
      </c>
      <c r="AE32" s="37">
        <f t="shared" si="127"/>
        <v>0.69498596119383915</v>
      </c>
      <c r="AF32" s="38">
        <f t="shared" si="127"/>
        <v>38.427633885920521</v>
      </c>
      <c r="AG32" s="37">
        <f t="shared" ref="AG32:AK32" si="128">((AG8/AG7)-1)*100</f>
        <v>25.226894820365374</v>
      </c>
      <c r="AH32" s="37">
        <f t="shared" si="128"/>
        <v>-13.582540212777195</v>
      </c>
      <c r="AI32" s="37">
        <f t="shared" si="128"/>
        <v>-17.231029246844145</v>
      </c>
      <c r="AJ32" s="37">
        <f t="shared" si="128"/>
        <v>-5.6881639770985926</v>
      </c>
      <c r="AK32" s="38">
        <f t="shared" si="128"/>
        <v>16.790037674949975</v>
      </c>
      <c r="AL32" s="39">
        <f t="shared" ref="AL32:AP32" si="129">IFERROR(((AL8/AL7)-1)*100, "-")</f>
        <v>-4.3366816059211777</v>
      </c>
      <c r="AM32" s="39">
        <f t="shared" si="129"/>
        <v>-5.1577669141324778</v>
      </c>
      <c r="AN32" s="39">
        <f t="shared" si="129"/>
        <v>0</v>
      </c>
      <c r="AO32" s="39">
        <f t="shared" si="129"/>
        <v>-0.15959171829927898</v>
      </c>
      <c r="AP32" s="40">
        <f t="shared" si="129"/>
        <v>-5.8931757763001746</v>
      </c>
      <c r="AQ32" s="37">
        <f t="shared" ref="AQ32:AU32" si="130">IFERROR(((AQ8/AQ7)-1)*100," ")</f>
        <v>-11.220120947180101</v>
      </c>
      <c r="AR32" s="37">
        <f t="shared" si="130"/>
        <v>-11.028158913700414</v>
      </c>
      <c r="AS32" s="37">
        <f t="shared" si="130"/>
        <v>-28.351867152151979</v>
      </c>
      <c r="AT32" s="37">
        <f t="shared" si="130"/>
        <v>-4.7248617109324931</v>
      </c>
      <c r="AU32" s="38">
        <f t="shared" si="130"/>
        <v>-12.20292540120993</v>
      </c>
      <c r="AV32" s="37">
        <f t="shared" ref="AV32:BJ32" si="131">((AV8/AV7)-1)*100</f>
        <v>17.509577243341546</v>
      </c>
      <c r="AW32" s="37">
        <f t="shared" si="131"/>
        <v>-2.2151115800201016</v>
      </c>
      <c r="AX32" s="37">
        <f t="shared" si="131"/>
        <v>32.783548249968831</v>
      </c>
      <c r="AY32" s="37">
        <f t="shared" si="131"/>
        <v>-0.89766093096605992</v>
      </c>
      <c r="AZ32" s="38">
        <f t="shared" si="131"/>
        <v>7.9246867811207933</v>
      </c>
      <c r="BA32" s="37">
        <f t="shared" si="131"/>
        <v>46.931546647468366</v>
      </c>
      <c r="BB32" s="37">
        <f t="shared" si="131"/>
        <v>5.6820944756206249</v>
      </c>
      <c r="BC32" s="37">
        <f t="shared" si="131"/>
        <v>36.48634855978208</v>
      </c>
      <c r="BD32" s="37">
        <f t="shared" si="131"/>
        <v>0.99556800883917607</v>
      </c>
      <c r="BE32" s="38">
        <f t="shared" si="131"/>
        <v>17.301474833361329</v>
      </c>
      <c r="BF32" s="37">
        <f t="shared" si="131"/>
        <v>5.8308346845028725</v>
      </c>
      <c r="BG32" s="37">
        <f t="shared" si="131"/>
        <v>-20.009932205847136</v>
      </c>
      <c r="BH32" s="37">
        <f t="shared" si="131"/>
        <v>-19.817559582880261</v>
      </c>
      <c r="BI32" s="37">
        <f t="shared" si="131"/>
        <v>-5.4066361083735419</v>
      </c>
      <c r="BJ32" s="45">
        <f t="shared" si="131"/>
        <v>-1.033895613606528</v>
      </c>
    </row>
    <row r="33" spans="1:62" ht="20.85" customHeight="1">
      <c r="A33" s="29"/>
      <c r="B33" s="28" t="s">
        <v>32</v>
      </c>
      <c r="C33" s="37">
        <f t="shared" ref="C33:AF33" si="132">((C9/C8)-1)*100</f>
        <v>16.248820319231893</v>
      </c>
      <c r="D33" s="37">
        <f t="shared" si="132"/>
        <v>15.345149253731361</v>
      </c>
      <c r="E33" s="37">
        <f t="shared" si="132"/>
        <v>0</v>
      </c>
      <c r="F33" s="37">
        <f t="shared" si="132"/>
        <v>2.5423728813559254</v>
      </c>
      <c r="G33" s="38">
        <f t="shared" si="132"/>
        <v>16.192643804047748</v>
      </c>
      <c r="H33" s="37">
        <f t="shared" si="117"/>
        <v>17.182680747190737</v>
      </c>
      <c r="I33" s="37">
        <f t="shared" si="117"/>
        <v>4.7268256448349089</v>
      </c>
      <c r="J33" s="37">
        <f t="shared" si="117"/>
        <v>0</v>
      </c>
      <c r="K33" s="37">
        <f t="shared" si="117"/>
        <v>1.4557173019224434</v>
      </c>
      <c r="L33" s="38">
        <f t="shared" si="117"/>
        <v>14.47673651370145</v>
      </c>
      <c r="M33" s="37">
        <f t="shared" si="132"/>
        <v>16.860977346512662</v>
      </c>
      <c r="N33" s="37">
        <f t="shared" si="132"/>
        <v>16.604892512972569</v>
      </c>
      <c r="O33" s="37">
        <f t="shared" si="132"/>
        <v>1.5625000000000222</v>
      </c>
      <c r="P33" s="37">
        <f t="shared" si="132"/>
        <v>2.6865671641790989</v>
      </c>
      <c r="Q33" s="38">
        <f t="shared" si="132"/>
        <v>16.82122708039493</v>
      </c>
      <c r="R33" s="37">
        <f t="shared" si="132"/>
        <v>3.4461421495458389</v>
      </c>
      <c r="S33" s="37">
        <f t="shared" si="132"/>
        <v>-20.40843643568877</v>
      </c>
      <c r="T33" s="37">
        <f t="shared" si="132"/>
        <v>0.44382797509292526</v>
      </c>
      <c r="U33" s="37">
        <f t="shared" si="132"/>
        <v>0.96107745281786006</v>
      </c>
      <c r="V33" s="38">
        <f t="shared" si="132"/>
        <v>1.1521882340096656</v>
      </c>
      <c r="W33" s="37">
        <f t="shared" si="132"/>
        <v>-0.47688979836858492</v>
      </c>
      <c r="X33" s="37">
        <f t="shared" si="132"/>
        <v>-0.20275096562882844</v>
      </c>
      <c r="Y33" s="37">
        <f t="shared" si="132"/>
        <v>8.7879644571292381</v>
      </c>
      <c r="Z33" s="37">
        <f t="shared" si="132"/>
        <v>-25.611864462067768</v>
      </c>
      <c r="AA33" s="38">
        <f t="shared" si="132"/>
        <v>0.34655477564213832</v>
      </c>
      <c r="AB33" s="37">
        <f t="shared" si="132"/>
        <v>-0.57302867002142488</v>
      </c>
      <c r="AC33" s="37">
        <f t="shared" si="132"/>
        <v>5.413912146524047</v>
      </c>
      <c r="AD33" s="37">
        <f t="shared" si="132"/>
        <v>8.0574122939048642</v>
      </c>
      <c r="AE33" s="37">
        <f t="shared" si="132"/>
        <v>-26.078370565233357</v>
      </c>
      <c r="AF33" s="38">
        <f t="shared" si="132"/>
        <v>3.0657360810835366</v>
      </c>
      <c r="AG33" s="37">
        <f t="shared" ref="AG33:AK33" si="133">((AG9/AG8)-1)*100</f>
        <v>-0.42390806105997436</v>
      </c>
      <c r="AH33" s="37">
        <f t="shared" si="133"/>
        <v>-16.923813356157169</v>
      </c>
      <c r="AI33" s="37">
        <f t="shared" si="133"/>
        <v>26.453458008270815</v>
      </c>
      <c r="AJ33" s="37">
        <f t="shared" si="133"/>
        <v>-24.425621398449593</v>
      </c>
      <c r="AK33" s="38">
        <f t="shared" si="133"/>
        <v>-2.7326626492939488</v>
      </c>
      <c r="AL33" s="37">
        <f t="shared" ref="AL33:AP33" si="134">IFERROR(((AL9/AL8)-1)*100, "-")</f>
        <v>0.80332895025889695</v>
      </c>
      <c r="AM33" s="37">
        <f t="shared" si="134"/>
        <v>-9.2056958420841042</v>
      </c>
      <c r="AN33" s="37">
        <f t="shared" si="134"/>
        <v>0</v>
      </c>
      <c r="AO33" s="37">
        <f t="shared" si="134"/>
        <v>-1.0597137055632366</v>
      </c>
      <c r="AP33" s="38">
        <f t="shared" si="134"/>
        <v>-1.4767779044946083</v>
      </c>
      <c r="AQ33" s="37">
        <f t="shared" ref="AQ33:AU33" si="135">IFERROR(((AQ9/AQ8)-1)*100," ")</f>
        <v>-11.479311145233318</v>
      </c>
      <c r="AR33" s="37">
        <f t="shared" si="135"/>
        <v>-31.742517960422223</v>
      </c>
      <c r="AS33" s="37">
        <f t="shared" si="135"/>
        <v>-1.1014616860623772</v>
      </c>
      <c r="AT33" s="37">
        <f t="shared" si="135"/>
        <v>-1.6803460851919194</v>
      </c>
      <c r="AU33" s="38">
        <f t="shared" si="135"/>
        <v>-13.412835353631426</v>
      </c>
      <c r="AV33" s="37">
        <f t="shared" ref="AV33:BJ33" si="136">((AV9/AV8)-1)*100</f>
        <v>-14.836318793973058</v>
      </c>
      <c r="AW33" s="37">
        <f t="shared" si="136"/>
        <v>-14.414183758825994</v>
      </c>
      <c r="AX33" s="37">
        <f t="shared" si="136"/>
        <v>7.1143034654810755</v>
      </c>
      <c r="AY33" s="37">
        <f t="shared" si="136"/>
        <v>-27.558065682536924</v>
      </c>
      <c r="AZ33" s="38">
        <f t="shared" si="136"/>
        <v>-14.10246469455001</v>
      </c>
      <c r="BA33" s="37">
        <f t="shared" si="136"/>
        <v>-14.918586522547461</v>
      </c>
      <c r="BB33" s="37">
        <f t="shared" si="136"/>
        <v>-9.5973506130572535</v>
      </c>
      <c r="BC33" s="37">
        <f t="shared" si="136"/>
        <v>6.3949905663063022</v>
      </c>
      <c r="BD33" s="37">
        <f t="shared" si="136"/>
        <v>-28.012366684166203</v>
      </c>
      <c r="BE33" s="38">
        <f t="shared" si="136"/>
        <v>-11.774821531231661</v>
      </c>
      <c r="BF33" s="37">
        <f t="shared" si="136"/>
        <v>-14.790981386643731</v>
      </c>
      <c r="BG33" s="37">
        <f t="shared" si="136"/>
        <v>-28.754115840722193</v>
      </c>
      <c r="BH33" s="37">
        <f t="shared" si="136"/>
        <v>24.508020192758948</v>
      </c>
      <c r="BI33" s="37">
        <f t="shared" si="136"/>
        <v>-26.402858047908751</v>
      </c>
      <c r="BJ33" s="45">
        <f t="shared" si="136"/>
        <v>-16.738301949381285</v>
      </c>
    </row>
    <row r="34" spans="1:62" ht="20.85" customHeight="1">
      <c r="A34" s="29"/>
      <c r="B34" s="28" t="s">
        <v>33</v>
      </c>
      <c r="C34" s="37">
        <f t="shared" ref="C34:AF34" si="137">((C10/C9)-1)*100</f>
        <v>13.684152140260286</v>
      </c>
      <c r="D34" s="37">
        <f t="shared" si="137"/>
        <v>15.123331985442778</v>
      </c>
      <c r="E34" s="37">
        <f t="shared" si="137"/>
        <v>2.898550724637694</v>
      </c>
      <c r="F34" s="37">
        <f t="shared" si="137"/>
        <v>1.9283746556473691</v>
      </c>
      <c r="G34" s="38">
        <f t="shared" si="137"/>
        <v>13.694494219298448</v>
      </c>
      <c r="H34" s="37">
        <f t="shared" si="117"/>
        <v>14.544479019447776</v>
      </c>
      <c r="I34" s="37">
        <f t="shared" si="117"/>
        <v>5.2614072160914072</v>
      </c>
      <c r="J34" s="37">
        <f t="shared" si="117"/>
        <v>0.11999400029998331</v>
      </c>
      <c r="K34" s="37">
        <f t="shared" si="117"/>
        <v>0.39430449069002282</v>
      </c>
      <c r="L34" s="38">
        <f t="shared" si="117"/>
        <v>12.656592452531989</v>
      </c>
      <c r="M34" s="37">
        <f t="shared" si="137"/>
        <v>13.978466861170634</v>
      </c>
      <c r="N34" s="37">
        <f t="shared" si="137"/>
        <v>15.80843399025218</v>
      </c>
      <c r="O34" s="37">
        <f t="shared" si="137"/>
        <v>6.1538461538461542</v>
      </c>
      <c r="P34" s="37">
        <f t="shared" si="137"/>
        <v>4.6511627906976605</v>
      </c>
      <c r="Q34" s="38">
        <f t="shared" si="137"/>
        <v>14.003209529989991</v>
      </c>
      <c r="R34" s="37">
        <f t="shared" si="137"/>
        <v>40.187979667354547</v>
      </c>
      <c r="S34" s="37">
        <f t="shared" si="137"/>
        <v>29.215360054630345</v>
      </c>
      <c r="T34" s="37">
        <f t="shared" si="137"/>
        <v>-29.871968472310883</v>
      </c>
      <c r="U34" s="37">
        <f t="shared" si="137"/>
        <v>-7.6298199034400387</v>
      </c>
      <c r="V34" s="38">
        <f t="shared" si="137"/>
        <v>38.351511014627725</v>
      </c>
      <c r="W34" s="37">
        <f t="shared" si="137"/>
        <v>-6.2592573405581327</v>
      </c>
      <c r="X34" s="37">
        <f t="shared" si="137"/>
        <v>2.1668745980870652</v>
      </c>
      <c r="Y34" s="37">
        <f t="shared" si="137"/>
        <v>-2.3348501165392332</v>
      </c>
      <c r="Z34" s="37">
        <f t="shared" si="137"/>
        <v>27.77680330998049</v>
      </c>
      <c r="AA34" s="38">
        <f t="shared" si="137"/>
        <v>-3.2703113992195942</v>
      </c>
      <c r="AB34" s="37">
        <f t="shared" si="137"/>
        <v>-35.712139570951877</v>
      </c>
      <c r="AC34" s="37">
        <f t="shared" si="137"/>
        <v>6.18710593932148E-2</v>
      </c>
      <c r="AD34" s="37">
        <f t="shared" si="137"/>
        <v>-2.2733078279403296</v>
      </c>
      <c r="AE34" s="37">
        <f t="shared" si="137"/>
        <v>27.175244359361383</v>
      </c>
      <c r="AF34" s="38">
        <f t="shared" si="137"/>
        <v>-14.244277583532128</v>
      </c>
      <c r="AG34" s="37">
        <f t="shared" ref="AG34:AK34" si="138">((AG10/AG9)-1)*100</f>
        <v>9.9477977411400076</v>
      </c>
      <c r="AH34" s="37">
        <f t="shared" si="138"/>
        <v>10.118569345611551</v>
      </c>
      <c r="AI34" s="37">
        <f t="shared" si="138"/>
        <v>-3.6065131300345721</v>
      </c>
      <c r="AJ34" s="37">
        <f t="shared" si="138"/>
        <v>29.273009666818584</v>
      </c>
      <c r="AK34" s="38">
        <f t="shared" si="138"/>
        <v>9.897484592140394</v>
      </c>
      <c r="AL34" s="37">
        <f t="shared" ref="AL34:AP34" si="139">IFERROR(((AL10/AL9)-1)*100, "-")</f>
        <v>0.75676940276254712</v>
      </c>
      <c r="AM34" s="37">
        <f t="shared" si="139"/>
        <v>-8.5663997030579253</v>
      </c>
      <c r="AN34" s="37">
        <f t="shared" si="139"/>
        <v>-2.7002875208352428</v>
      </c>
      <c r="AO34" s="37">
        <f t="shared" si="139"/>
        <v>-1.5050472158905759</v>
      </c>
      <c r="AP34" s="38">
        <f t="shared" si="139"/>
        <v>-0.91288656842478666</v>
      </c>
      <c r="AQ34" s="37">
        <f t="shared" ref="AQ34:AU34" si="140">IFERROR(((AQ10/AQ9)-1)*100," ")</f>
        <v>22.995144195182004</v>
      </c>
      <c r="AR34" s="37">
        <f t="shared" si="140"/>
        <v>11.576813192644209</v>
      </c>
      <c r="AS34" s="37">
        <f t="shared" si="140"/>
        <v>-33.937361604350826</v>
      </c>
      <c r="AT34" s="37">
        <f t="shared" si="140"/>
        <v>-11.735161241064917</v>
      </c>
      <c r="AU34" s="38">
        <f t="shared" si="140"/>
        <v>21.357557901238387</v>
      </c>
      <c r="AV34" s="37">
        <f t="shared" ref="AV34:BJ34" si="141">((AV10/AV9)-1)*100</f>
        <v>-17.75574348300276</v>
      </c>
      <c r="AW34" s="37">
        <f t="shared" si="141"/>
        <v>-11.779417890508171</v>
      </c>
      <c r="AX34" s="37">
        <f t="shared" si="141"/>
        <v>-7.9965979358702981</v>
      </c>
      <c r="AY34" s="37">
        <f t="shared" si="141"/>
        <v>22.097834273981356</v>
      </c>
      <c r="AZ34" s="38">
        <f t="shared" si="141"/>
        <v>-15.151784761520748</v>
      </c>
      <c r="BA34" s="37">
        <f t="shared" si="141"/>
        <v>-43.596486073678498</v>
      </c>
      <c r="BB34" s="37">
        <f t="shared" si="141"/>
        <v>-13.597077853746276</v>
      </c>
      <c r="BC34" s="37">
        <f t="shared" si="141"/>
        <v>-7.9386233161756632</v>
      </c>
      <c r="BD34" s="37">
        <f t="shared" si="141"/>
        <v>21.523011276723068</v>
      </c>
      <c r="BE34" s="38">
        <f t="shared" si="141"/>
        <v>-24.777799879477303</v>
      </c>
      <c r="BF34" s="37">
        <f t="shared" si="141"/>
        <v>-3.536342636491252</v>
      </c>
      <c r="BG34" s="37">
        <f t="shared" si="141"/>
        <v>-4.9131694891233479</v>
      </c>
      <c r="BH34" s="37">
        <f t="shared" si="141"/>
        <v>-9.1945413543804033</v>
      </c>
      <c r="BI34" s="37">
        <f t="shared" si="141"/>
        <v>23.527542570515525</v>
      </c>
      <c r="BJ34" s="45">
        <f t="shared" si="141"/>
        <v>-3.6014117100532483</v>
      </c>
    </row>
    <row r="35" spans="1:62" ht="20.85" customHeight="1">
      <c r="A35" s="29"/>
      <c r="B35" s="28" t="s">
        <v>34</v>
      </c>
      <c r="C35" s="37">
        <f t="shared" ref="C35:AF35" si="142">((C11/C10)-1)*100</f>
        <v>11.844492249007565</v>
      </c>
      <c r="D35" s="37">
        <f t="shared" si="142"/>
        <v>12.434141201264492</v>
      </c>
      <c r="E35" s="37">
        <f t="shared" si="142"/>
        <v>5.6338028169014009</v>
      </c>
      <c r="F35" s="37">
        <f t="shared" si="142"/>
        <v>0</v>
      </c>
      <c r="G35" s="38">
        <f t="shared" si="142"/>
        <v>11.838162269528031</v>
      </c>
      <c r="H35" s="37">
        <f t="shared" si="117"/>
        <v>13.563377059478142</v>
      </c>
      <c r="I35" s="37">
        <f t="shared" si="117"/>
        <v>5.9515400487015979</v>
      </c>
      <c r="J35" s="37">
        <f t="shared" si="117"/>
        <v>12.419475655430713</v>
      </c>
      <c r="K35" s="37">
        <f t="shared" si="117"/>
        <v>-8.7279074841817295E-2</v>
      </c>
      <c r="L35" s="38">
        <f t="shared" si="117"/>
        <v>12.399243436866314</v>
      </c>
      <c r="M35" s="37">
        <f t="shared" si="142"/>
        <v>10.566995129686262</v>
      </c>
      <c r="N35" s="37">
        <f t="shared" si="142"/>
        <v>11.619396157365047</v>
      </c>
      <c r="O35" s="37">
        <f t="shared" si="142"/>
        <v>7.2463768115942129</v>
      </c>
      <c r="P35" s="37">
        <f t="shared" si="142"/>
        <v>-1.6666666666666718</v>
      </c>
      <c r="Q35" s="38">
        <f t="shared" si="142"/>
        <v>10.571929096854182</v>
      </c>
      <c r="R35" s="37">
        <f t="shared" si="142"/>
        <v>31.695561776853264</v>
      </c>
      <c r="S35" s="37">
        <f t="shared" si="142"/>
        <v>26.81286469885773</v>
      </c>
      <c r="T35" s="37">
        <f t="shared" si="142"/>
        <v>25.892072358161556</v>
      </c>
      <c r="U35" s="37">
        <f t="shared" si="142"/>
        <v>20.328148084677689</v>
      </c>
      <c r="V35" s="38">
        <f t="shared" si="142"/>
        <v>31.283346425114367</v>
      </c>
      <c r="W35" s="37">
        <f t="shared" si="142"/>
        <v>36.966120557443574</v>
      </c>
      <c r="X35" s="37">
        <f t="shared" si="142"/>
        <v>6.1680976586385494</v>
      </c>
      <c r="Y35" s="37">
        <f t="shared" si="142"/>
        <v>9.9676894314307596</v>
      </c>
      <c r="Z35" s="37">
        <f t="shared" si="142"/>
        <v>3.8329699612403179</v>
      </c>
      <c r="AA35" s="38">
        <f t="shared" si="142"/>
        <v>24.654323911559352</v>
      </c>
      <c r="AB35" s="37">
        <f t="shared" si="142"/>
        <v>20.483707798954566</v>
      </c>
      <c r="AC35" s="37">
        <f t="shared" si="142"/>
        <v>5.3856744518973265</v>
      </c>
      <c r="AD35" s="37">
        <f t="shared" si="142"/>
        <v>9.7666799328288256</v>
      </c>
      <c r="AE35" s="37">
        <f t="shared" si="142"/>
        <v>-0.57254495283615148</v>
      </c>
      <c r="AF35" s="38">
        <f t="shared" si="142"/>
        <v>10.775926419928039</v>
      </c>
      <c r="AG35" s="37">
        <f t="shared" ref="AG35:AK35" si="143">((AG11/AG10)-1)*100</f>
        <v>42.26933917120266</v>
      </c>
      <c r="AH35" s="37">
        <f t="shared" si="143"/>
        <v>8.8537924188661687</v>
      </c>
      <c r="AI35" s="37">
        <f t="shared" si="143"/>
        <v>14.178643326461927</v>
      </c>
      <c r="AJ35" s="37">
        <f t="shared" si="143"/>
        <v>14.612620929115995</v>
      </c>
      <c r="AK35" s="38">
        <f t="shared" si="143"/>
        <v>37.648960891309358</v>
      </c>
      <c r="AL35" s="37">
        <f t="shared" ref="AL35:AP35" si="144">IFERROR(((AL11/AL10)-1)*100, "-")</f>
        <v>1.5368524420886986</v>
      </c>
      <c r="AM35" s="37">
        <f t="shared" si="144"/>
        <v>-5.7656874355971777</v>
      </c>
      <c r="AN35" s="37">
        <f t="shared" si="144"/>
        <v>6.4237702871410951</v>
      </c>
      <c r="AO35" s="37">
        <f t="shared" si="144"/>
        <v>-8.7279074841828397E-2</v>
      </c>
      <c r="AP35" s="38">
        <f t="shared" si="144"/>
        <v>0.50169026024058372</v>
      </c>
      <c r="AQ35" s="37">
        <f t="shared" ref="AQ35:AU35" si="145">IFERROR(((AQ11/AQ10)-1)*100," ")</f>
        <v>19.109289008338216</v>
      </c>
      <c r="AR35" s="37">
        <f t="shared" si="145"/>
        <v>13.611853373648785</v>
      </c>
      <c r="AS35" s="37">
        <f t="shared" si="145"/>
        <v>17.385851252880368</v>
      </c>
      <c r="AT35" s="37">
        <f t="shared" si="145"/>
        <v>22.367608221706114</v>
      </c>
      <c r="AU35" s="38">
        <f t="shared" si="145"/>
        <v>18.73117119094325</v>
      </c>
      <c r="AV35" s="37">
        <f t="shared" ref="AV35:BJ35" si="146">((AV11/AV10)-1)*100</f>
        <v>23.87613536642943</v>
      </c>
      <c r="AW35" s="37">
        <f t="shared" si="146"/>
        <v>-4.8838272615639777</v>
      </c>
      <c r="AX35" s="37">
        <f t="shared" si="146"/>
        <v>2.5374401455232842</v>
      </c>
      <c r="AY35" s="37">
        <f t="shared" si="146"/>
        <v>5.5928508080409944</v>
      </c>
      <c r="AZ35" s="38">
        <f t="shared" si="146"/>
        <v>12.735958330228513</v>
      </c>
      <c r="BA35" s="37">
        <f t="shared" si="146"/>
        <v>8.9689628063390749</v>
      </c>
      <c r="BB35" s="37">
        <f t="shared" si="146"/>
        <v>-5.5848014951444425</v>
      </c>
      <c r="BC35" s="37">
        <f t="shared" si="146"/>
        <v>2.3500123697998587</v>
      </c>
      <c r="BD35" s="37">
        <f t="shared" si="146"/>
        <v>1.112666149658148</v>
      </c>
      <c r="BE35" s="38">
        <f t="shared" si="146"/>
        <v>0.18449286789159469</v>
      </c>
      <c r="BF35" s="37">
        <f t="shared" si="146"/>
        <v>28.672520225707544</v>
      </c>
      <c r="BG35" s="37">
        <f t="shared" si="146"/>
        <v>-2.4777089230977656</v>
      </c>
      <c r="BH35" s="37">
        <f t="shared" si="146"/>
        <v>6.463870128728022</v>
      </c>
      <c r="BI35" s="37">
        <f t="shared" si="146"/>
        <v>16.555207724524745</v>
      </c>
      <c r="BJ35" s="45">
        <f t="shared" si="146"/>
        <v>24.488160797789238</v>
      </c>
    </row>
    <row r="36" spans="1:62" ht="20.85" customHeight="1">
      <c r="A36" s="29"/>
      <c r="B36" s="28" t="s">
        <v>35</v>
      </c>
      <c r="C36" s="37">
        <f t="shared" ref="C36:AF36" si="147">((C12/C11)-1)*100</f>
        <v>11.868701890473865</v>
      </c>
      <c r="D36" s="37">
        <f t="shared" si="147"/>
        <v>13.027179006560452</v>
      </c>
      <c r="E36" s="37">
        <f t="shared" si="147"/>
        <v>0</v>
      </c>
      <c r="F36" s="37">
        <f t="shared" si="147"/>
        <v>1.3513513513513598</v>
      </c>
      <c r="G36" s="38">
        <f t="shared" si="147"/>
        <v>11.878875392848043</v>
      </c>
      <c r="H36" s="37">
        <f t="shared" si="117"/>
        <v>14.565475702696062</v>
      </c>
      <c r="I36" s="37">
        <f t="shared" si="117"/>
        <v>5.4496809140551328</v>
      </c>
      <c r="J36" s="37">
        <f t="shared" si="117"/>
        <v>-6.6631130063998789E-3</v>
      </c>
      <c r="K36" s="37">
        <f t="shared" si="117"/>
        <v>-0.31666302686175207</v>
      </c>
      <c r="L36" s="38">
        <f t="shared" si="117"/>
        <v>12.921798965610233</v>
      </c>
      <c r="M36" s="37">
        <f t="shared" si="147"/>
        <v>13.398948571803192</v>
      </c>
      <c r="N36" s="37">
        <f t="shared" si="147"/>
        <v>15.34426229508199</v>
      </c>
      <c r="O36" s="37">
        <f t="shared" si="147"/>
        <v>-4.0540540540540571</v>
      </c>
      <c r="P36" s="37">
        <f t="shared" si="147"/>
        <v>1.6949152542372836</v>
      </c>
      <c r="Q36" s="38">
        <f t="shared" si="147"/>
        <v>13.4246159863036</v>
      </c>
      <c r="R36" s="37">
        <f t="shared" si="147"/>
        <v>-11.523799322966944</v>
      </c>
      <c r="S36" s="37">
        <f t="shared" si="147"/>
        <v>-21.7626666571906</v>
      </c>
      <c r="T36" s="37">
        <f t="shared" si="147"/>
        <v>-29.957461423902121</v>
      </c>
      <c r="U36" s="37">
        <f t="shared" si="147"/>
        <v>-0.31051678711149222</v>
      </c>
      <c r="V36" s="38">
        <f t="shared" si="147"/>
        <v>-12.266864004378908</v>
      </c>
      <c r="W36" s="37">
        <f t="shared" si="147"/>
        <v>43.921062549695236</v>
      </c>
      <c r="X36" s="37">
        <f t="shared" si="147"/>
        <v>8.9524095785822091</v>
      </c>
      <c r="Y36" s="37">
        <f t="shared" si="147"/>
        <v>1.1144761035754236</v>
      </c>
      <c r="Z36" s="37">
        <f t="shared" si="147"/>
        <v>1.3571901200292169</v>
      </c>
      <c r="AA36" s="38">
        <f t="shared" si="147"/>
        <v>30.611713003466079</v>
      </c>
      <c r="AB36" s="37">
        <f t="shared" si="147"/>
        <v>177.66746972804967</v>
      </c>
      <c r="AC36" s="37">
        <f t="shared" si="147"/>
        <v>14.875870151469673</v>
      </c>
      <c r="AD36" s="37">
        <f t="shared" si="147"/>
        <v>3.8999374891419691</v>
      </c>
      <c r="AE36" s="37">
        <f t="shared" si="147"/>
        <v>-2.8217206804468153</v>
      </c>
      <c r="AF36" s="38">
        <f t="shared" si="147"/>
        <v>64.40008964638028</v>
      </c>
      <c r="AG36" s="37">
        <f t="shared" ref="AG36:AK36" si="148">((AG12/AG11)-1)*100</f>
        <v>7.477747208534824</v>
      </c>
      <c r="AH36" s="37">
        <f t="shared" si="148"/>
        <v>-10.732274347912851</v>
      </c>
      <c r="AI36" s="37">
        <f t="shared" si="148"/>
        <v>-54.983436113289798</v>
      </c>
      <c r="AJ36" s="37">
        <f t="shared" si="148"/>
        <v>10.227626876484909</v>
      </c>
      <c r="AK36" s="38">
        <f t="shared" si="148"/>
        <v>5.1513489278427693</v>
      </c>
      <c r="AL36" s="37">
        <f t="shared" ref="AL36:AP36" si="149">IFERROR(((AL12/AL11)-1)*100, "-")</f>
        <v>2.4106597883494674</v>
      </c>
      <c r="AM36" s="37">
        <f t="shared" si="149"/>
        <v>-6.7041380304338034</v>
      </c>
      <c r="AN36" s="37">
        <f t="shared" si="149"/>
        <v>-6.6631130064109811E-3</v>
      </c>
      <c r="AO36" s="37">
        <f t="shared" si="149"/>
        <v>-1.6457741865035902</v>
      </c>
      <c r="AP36" s="38">
        <f t="shared" si="149"/>
        <v>0.93218989652881223</v>
      </c>
      <c r="AQ36" s="37">
        <f t="shared" ref="AQ36:AU36" si="150">IFERROR(((AQ12/AQ11)-1)*100," ")</f>
        <v>-21.977935605804401</v>
      </c>
      <c r="AR36" s="37">
        <f t="shared" si="150"/>
        <v>-32.170589341794006</v>
      </c>
      <c r="AS36" s="37">
        <f t="shared" si="150"/>
        <v>-26.997917540405027</v>
      </c>
      <c r="AT36" s="37">
        <f t="shared" si="150"/>
        <v>-1.9720081739929674</v>
      </c>
      <c r="AU36" s="38">
        <f t="shared" si="150"/>
        <v>-22.650709255021717</v>
      </c>
      <c r="AV36" s="37">
        <f t="shared" ref="AV36:BJ36" si="151">((AV12/AV11)-1)*100</f>
        <v>26.915693983322697</v>
      </c>
      <c r="AW36" s="37">
        <f t="shared" si="151"/>
        <v>-5.5415437138500057</v>
      </c>
      <c r="AX36" s="37">
        <f t="shared" si="151"/>
        <v>5.3869187558391651</v>
      </c>
      <c r="AY36" s="37">
        <f t="shared" si="151"/>
        <v>-0.33209638197126967</v>
      </c>
      <c r="AZ36" s="38">
        <f t="shared" si="151"/>
        <v>15.15288094009315</v>
      </c>
      <c r="BA36" s="37">
        <f t="shared" si="151"/>
        <v>144.85894554148632</v>
      </c>
      <c r="BB36" s="37">
        <f t="shared" si="151"/>
        <v>-0.40608187550241759</v>
      </c>
      <c r="BC36" s="37">
        <f t="shared" si="151"/>
        <v>8.2900756929084949</v>
      </c>
      <c r="BD36" s="37">
        <f t="shared" si="151"/>
        <v>-4.4413586691060214</v>
      </c>
      <c r="BE36" s="38">
        <f t="shared" si="151"/>
        <v>44.942161114508082</v>
      </c>
      <c r="BF36" s="37">
        <f t="shared" si="151"/>
        <v>-5.2215663706256521</v>
      </c>
      <c r="BG36" s="37">
        <f t="shared" si="151"/>
        <v>-22.607571563710692</v>
      </c>
      <c r="BH36" s="37">
        <f t="shared" si="151"/>
        <v>-53.081327780048525</v>
      </c>
      <c r="BI36" s="37">
        <f t="shared" si="151"/>
        <v>8.3904997618768018</v>
      </c>
      <c r="BJ36" s="45">
        <f t="shared" si="151"/>
        <v>-7.2940666243559331</v>
      </c>
    </row>
    <row r="37" spans="1:62" ht="20.85" customHeight="1">
      <c r="A37" s="29"/>
      <c r="B37" s="28" t="s">
        <v>36</v>
      </c>
      <c r="C37" s="37">
        <f t="shared" ref="C37:AF39" si="152">((C13/C12)-1)*100</f>
        <v>12.774782248029858</v>
      </c>
      <c r="D37" s="37">
        <f t="shared" si="152"/>
        <v>15.381426202321723</v>
      </c>
      <c r="E37" s="37">
        <f t="shared" si="152"/>
        <v>0</v>
      </c>
      <c r="F37" s="37">
        <f t="shared" si="152"/>
        <v>0.53333333333334121</v>
      </c>
      <c r="G37" s="38">
        <f t="shared" si="152"/>
        <v>12.820725188337079</v>
      </c>
      <c r="H37" s="37">
        <f t="shared" si="117"/>
        <v>14.832465155148466</v>
      </c>
      <c r="I37" s="37">
        <f t="shared" si="117"/>
        <v>6.6799767074286587</v>
      </c>
      <c r="J37" s="37">
        <f t="shared" si="117"/>
        <v>0</v>
      </c>
      <c r="K37" s="37">
        <f t="shared" si="117"/>
        <v>0.32862306933947316</v>
      </c>
      <c r="L37" s="38">
        <f t="shared" si="117"/>
        <v>13.432926634489739</v>
      </c>
      <c r="M37" s="37">
        <f t="shared" si="152"/>
        <v>12.656233626860436</v>
      </c>
      <c r="N37" s="37">
        <f t="shared" si="152"/>
        <v>15.250142126208054</v>
      </c>
      <c r="O37" s="37">
        <f t="shared" si="152"/>
        <v>2.8169014084507005</v>
      </c>
      <c r="P37" s="37">
        <f t="shared" si="152"/>
        <v>1.1111111111111072</v>
      </c>
      <c r="Q37" s="38">
        <f t="shared" si="152"/>
        <v>12.703366453683106</v>
      </c>
      <c r="R37" s="37">
        <f t="shared" si="152"/>
        <v>3.6051138203161415</v>
      </c>
      <c r="S37" s="37">
        <f t="shared" si="152"/>
        <v>-4.6555964535881618</v>
      </c>
      <c r="T37" s="37">
        <f t="shared" si="152"/>
        <v>7.2569494686409719</v>
      </c>
      <c r="U37" s="37">
        <f t="shared" si="152"/>
        <v>-5.4142802100514809</v>
      </c>
      <c r="V37" s="38">
        <f t="shared" si="152"/>
        <v>3.0926763447561845</v>
      </c>
      <c r="W37" s="37">
        <f t="shared" si="152"/>
        <v>3.4269159299355145</v>
      </c>
      <c r="X37" s="37">
        <f t="shared" si="152"/>
        <v>8.6173938633807836</v>
      </c>
      <c r="Y37" s="37">
        <f t="shared" si="152"/>
        <v>13.708189829640126</v>
      </c>
      <c r="Z37" s="37">
        <f t="shared" si="152"/>
        <v>-12.8656129893995</v>
      </c>
      <c r="AA37" s="38">
        <f t="shared" si="152"/>
        <v>5.2073316141589387</v>
      </c>
      <c r="AB37" s="37">
        <f t="shared" si="152"/>
        <v>0.83044917483536818</v>
      </c>
      <c r="AC37" s="37">
        <f t="shared" si="152"/>
        <v>9.6210357388546441</v>
      </c>
      <c r="AD37" s="37">
        <f t="shared" si="152"/>
        <v>13.290015580630431</v>
      </c>
      <c r="AE37" s="37">
        <f t="shared" si="152"/>
        <v>6.3162831035355582</v>
      </c>
      <c r="AF37" s="38">
        <f t="shared" si="152"/>
        <v>5.3621924019825462</v>
      </c>
      <c r="AG37" s="37">
        <f t="shared" ref="AG37:AK37" si="153">((AG13/AG12)-1)*100</f>
        <v>5.2547003402399373</v>
      </c>
      <c r="AH37" s="37">
        <f t="shared" si="153"/>
        <v>4.3253311300918584</v>
      </c>
      <c r="AI37" s="37">
        <f t="shared" si="153"/>
        <v>33.146109629184359</v>
      </c>
      <c r="AJ37" s="37">
        <f t="shared" si="153"/>
        <v>-48.762119479107959</v>
      </c>
      <c r="AK37" s="38">
        <f t="shared" si="153"/>
        <v>5.0248891417944641</v>
      </c>
      <c r="AL37" s="37">
        <f t="shared" ref="AL37:AP37" si="154">IFERROR(((AL13/AL12)-1)*100, "-")</f>
        <v>1.8245948838039538</v>
      </c>
      <c r="AM37" s="37">
        <f t="shared" si="154"/>
        <v>-7.5414646718225171</v>
      </c>
      <c r="AN37" s="37">
        <f t="shared" si="154"/>
        <v>0</v>
      </c>
      <c r="AO37" s="37">
        <f t="shared" si="154"/>
        <v>-0.20362426789841681</v>
      </c>
      <c r="AP37" s="38">
        <f t="shared" si="154"/>
        <v>0.54263207857481177</v>
      </c>
      <c r="AQ37" s="37">
        <f t="shared" ref="AQ37:AU37" si="155">IFERROR(((AQ13/AQ12)-1)*100," ")</f>
        <v>-8.034282271963189</v>
      </c>
      <c r="AR37" s="37">
        <f t="shared" si="155"/>
        <v>-17.271769225236945</v>
      </c>
      <c r="AS37" s="37">
        <f t="shared" si="155"/>
        <v>4.3184029078563002</v>
      </c>
      <c r="AT37" s="37">
        <f t="shared" si="155"/>
        <v>-6.4536837242267335</v>
      </c>
      <c r="AU37" s="38">
        <f t="shared" si="155"/>
        <v>-8.5274206186880299</v>
      </c>
      <c r="AV37" s="37">
        <f t="shared" ref="AV37:BJ37" si="156">((AV13/AV12)-1)*100</f>
        <v>-8.1924607274677985</v>
      </c>
      <c r="AW37" s="37">
        <f t="shared" si="156"/>
        <v>-5.755089009403469</v>
      </c>
      <c r="AX37" s="37">
        <f t="shared" si="156"/>
        <v>10.592896957595199</v>
      </c>
      <c r="AY37" s="37">
        <f t="shared" si="156"/>
        <v>-13.823133725779712</v>
      </c>
      <c r="AZ37" s="38">
        <f t="shared" si="156"/>
        <v>-6.6511188400079853</v>
      </c>
      <c r="BA37" s="37">
        <f t="shared" si="156"/>
        <v>-10.497230442830519</v>
      </c>
      <c r="BB37" s="37">
        <f t="shared" si="156"/>
        <v>-4.8842511458155879</v>
      </c>
      <c r="BC37" s="37">
        <f t="shared" si="156"/>
        <v>10.186179537325501</v>
      </c>
      <c r="BD37" s="37">
        <f t="shared" si="156"/>
        <v>5.1479723001999877</v>
      </c>
      <c r="BE37" s="38">
        <f t="shared" si="156"/>
        <v>-6.5137131948205802</v>
      </c>
      <c r="BF37" s="37">
        <f t="shared" si="156"/>
        <v>-6.570016632311571</v>
      </c>
      <c r="BG37" s="37">
        <f t="shared" si="156"/>
        <v>-9.4792169402729947</v>
      </c>
      <c r="BH37" s="37">
        <f t="shared" si="156"/>
        <v>29.498271009206746</v>
      </c>
      <c r="BI37" s="37">
        <f t="shared" si="156"/>
        <v>-49.325173111205665</v>
      </c>
      <c r="BJ37" s="45">
        <f t="shared" si="156"/>
        <v>-6.8129972985715659</v>
      </c>
    </row>
    <row r="38" spans="1:62" ht="20.85" customHeight="1">
      <c r="A38" s="29"/>
      <c r="B38" s="28" t="s">
        <v>37</v>
      </c>
      <c r="C38" s="37">
        <f t="shared" si="152"/>
        <v>7.1007126174467139</v>
      </c>
      <c r="D38" s="37">
        <f t="shared" si="152"/>
        <v>7.6057012815905933</v>
      </c>
      <c r="E38" s="37">
        <f t="shared" si="152"/>
        <v>-2.6666666666666727</v>
      </c>
      <c r="F38" s="37">
        <f t="shared" si="152"/>
        <v>0.53050397877982824</v>
      </c>
      <c r="G38" s="38">
        <f t="shared" si="152"/>
        <v>7.103791706941065</v>
      </c>
      <c r="H38" s="37">
        <f t="shared" si="117"/>
        <v>8.2332721511890981</v>
      </c>
      <c r="I38" s="37">
        <f t="shared" si="117"/>
        <v>4.798034934497819</v>
      </c>
      <c r="J38" s="37">
        <f t="shared" si="117"/>
        <v>-15.814841962639658</v>
      </c>
      <c r="K38" s="37">
        <f t="shared" si="117"/>
        <v>0.21836445026748308</v>
      </c>
      <c r="L38" s="38">
        <f t="shared" si="117"/>
        <v>7.3226715443055035</v>
      </c>
      <c r="M38" s="37">
        <f t="shared" si="152"/>
        <v>6.9489214978750713</v>
      </c>
      <c r="N38" s="37">
        <f t="shared" si="152"/>
        <v>7.4731779504254581</v>
      </c>
      <c r="O38" s="37">
        <f t="shared" si="152"/>
        <v>-1.3698630136986245</v>
      </c>
      <c r="P38" s="37">
        <f t="shared" si="152"/>
        <v>0.5494505494505475</v>
      </c>
      <c r="Q38" s="38">
        <f t="shared" si="152"/>
        <v>6.9530252465495712</v>
      </c>
      <c r="R38" s="37">
        <f t="shared" si="152"/>
        <v>12.138936393268306</v>
      </c>
      <c r="S38" s="37">
        <f t="shared" si="152"/>
        <v>20.25656080761058</v>
      </c>
      <c r="T38" s="37">
        <f t="shared" si="152"/>
        <v>0.44144485124657518</v>
      </c>
      <c r="U38" s="37">
        <f t="shared" si="152"/>
        <v>-17.269646130503546</v>
      </c>
      <c r="V38" s="38">
        <f t="shared" si="152"/>
        <v>12.430873797525898</v>
      </c>
      <c r="W38" s="37">
        <f t="shared" si="152"/>
        <v>-21.627010741386808</v>
      </c>
      <c r="X38" s="37">
        <f t="shared" si="152"/>
        <v>-10.594696715320129</v>
      </c>
      <c r="Y38" s="37">
        <f t="shared" si="152"/>
        <v>-38.007380394762521</v>
      </c>
      <c r="Z38" s="37">
        <f t="shared" si="152"/>
        <v>-4.7089487784779056</v>
      </c>
      <c r="AA38" s="38">
        <f t="shared" si="152"/>
        <v>-20.644857894245238</v>
      </c>
      <c r="AB38" s="37">
        <f t="shared" si="152"/>
        <v>-43.30307131269965</v>
      </c>
      <c r="AC38" s="37">
        <f t="shared" si="152"/>
        <v>-13.376923253064776</v>
      </c>
      <c r="AD38" s="37">
        <f t="shared" si="152"/>
        <v>-38.854762977999023</v>
      </c>
      <c r="AE38" s="37">
        <f t="shared" si="152"/>
        <v>-8.3434838938288181</v>
      </c>
      <c r="AF38" s="38">
        <f t="shared" si="152"/>
        <v>-32.852949103262361</v>
      </c>
      <c r="AG38" s="37">
        <f t="shared" ref="AG38:AK39" si="157">((AG14/AG13)-1)*100</f>
        <v>-7.0095222316346462</v>
      </c>
      <c r="AH38" s="37">
        <f t="shared" si="157"/>
        <v>1.9074302694463308</v>
      </c>
      <c r="AI38" s="37">
        <f t="shared" si="157"/>
        <v>-4.492691770482093</v>
      </c>
      <c r="AJ38" s="37">
        <f t="shared" si="157"/>
        <v>9.4040124264107572</v>
      </c>
      <c r="AK38" s="38">
        <f t="shared" si="157"/>
        <v>-6.2162371848960891</v>
      </c>
      <c r="AL38" s="37">
        <f t="shared" ref="AL38:AP39" si="158">IFERROR(((AL14/AL13)-1)*100, "-")</f>
        <v>1.0574715200894813</v>
      </c>
      <c r="AM38" s="37">
        <f t="shared" si="158"/>
        <v>-2.6092170894788214</v>
      </c>
      <c r="AN38" s="37">
        <f t="shared" si="158"/>
        <v>-13.508399276684568</v>
      </c>
      <c r="AO38" s="37">
        <f t="shared" si="158"/>
        <v>-0.31049235421939381</v>
      </c>
      <c r="AP38" s="38">
        <f t="shared" si="158"/>
        <v>0.20436236091747606</v>
      </c>
      <c r="AQ38" s="37">
        <f t="shared" ref="AQ38:AU39" si="159">IFERROR(((AQ14/AQ13)-1)*100," ")</f>
        <v>4.8527977867419247</v>
      </c>
      <c r="AR38" s="37">
        <f t="shared" si="159"/>
        <v>11.894486699818053</v>
      </c>
      <c r="AS38" s="37">
        <f t="shared" si="159"/>
        <v>1.8364649186249915</v>
      </c>
      <c r="AT38" s="37">
        <f t="shared" si="159"/>
        <v>-17.721724566948883</v>
      </c>
      <c r="AU38" s="38">
        <f t="shared" si="159"/>
        <v>5.1217331518661702</v>
      </c>
      <c r="AV38" s="37">
        <f t="shared" ref="AV38:BJ39" si="160">((AV14/AV13)-1)*100</f>
        <v>-26.71923366691421</v>
      </c>
      <c r="AW38" s="37">
        <f t="shared" si="160"/>
        <v>-16.811519869710956</v>
      </c>
      <c r="AX38" s="37">
        <f t="shared" si="160"/>
        <v>-37.146371789134236</v>
      </c>
      <c r="AY38" s="37">
        <f t="shared" si="160"/>
        <v>-5.2296649053714672</v>
      </c>
      <c r="AZ38" s="38">
        <f t="shared" si="160"/>
        <v>-25.803742416052089</v>
      </c>
      <c r="BA38" s="37">
        <f t="shared" si="160"/>
        <v>-46.986909364554144</v>
      </c>
      <c r="BB38" s="37">
        <f t="shared" si="160"/>
        <v>-19.400283495020354</v>
      </c>
      <c r="BC38" s="37">
        <f t="shared" si="160"/>
        <v>-38.005523574915678</v>
      </c>
      <c r="BD38" s="37">
        <f t="shared" si="160"/>
        <v>-8.8443391730975272</v>
      </c>
      <c r="BE38" s="38">
        <f t="shared" si="160"/>
        <v>-37.218184579679395</v>
      </c>
      <c r="BF38" s="37">
        <f t="shared" si="160"/>
        <v>-13.051504899735777</v>
      </c>
      <c r="BG38" s="37">
        <f t="shared" si="160"/>
        <v>-5.1787318353482164</v>
      </c>
      <c r="BH38" s="37">
        <f t="shared" si="160"/>
        <v>-3.1662013784054754</v>
      </c>
      <c r="BI38" s="37">
        <f t="shared" si="160"/>
        <v>8.8061762929331202</v>
      </c>
      <c r="BJ38" s="45">
        <f t="shared" si="160"/>
        <v>-12.31312756332763</v>
      </c>
    </row>
    <row r="39" spans="1:62" ht="20.85" customHeight="1">
      <c r="A39" s="29"/>
      <c r="B39" s="28" t="s">
        <v>38</v>
      </c>
      <c r="C39" s="37">
        <f t="shared" si="152"/>
        <v>7.3161497100190154</v>
      </c>
      <c r="D39" s="37">
        <f t="shared" si="152"/>
        <v>9.2497773820124696</v>
      </c>
      <c r="E39" s="37">
        <f t="shared" si="152"/>
        <v>-1.3698630136986245</v>
      </c>
      <c r="F39" s="37">
        <f t="shared" si="152"/>
        <v>1.846965699208436</v>
      </c>
      <c r="G39" s="38">
        <f t="shared" si="152"/>
        <v>7.3580314609822173</v>
      </c>
      <c r="H39" s="37">
        <f t="shared" si="117"/>
        <v>8.3627603650854319</v>
      </c>
      <c r="I39" s="37">
        <f t="shared" si="117"/>
        <v>6.0765813695653925</v>
      </c>
      <c r="J39" s="37">
        <f t="shared" si="117"/>
        <v>-13.192264056357351</v>
      </c>
      <c r="K39" s="37">
        <f t="shared" si="117"/>
        <v>0.66456040963067675</v>
      </c>
      <c r="L39" s="38">
        <f t="shared" si="117"/>
        <v>7.7371325803311741</v>
      </c>
      <c r="M39" s="37">
        <f t="shared" si="152"/>
        <v>7.3131597888675515</v>
      </c>
      <c r="N39" s="37">
        <f t="shared" si="152"/>
        <v>9.1107286288009135</v>
      </c>
      <c r="O39" s="37">
        <f t="shared" si="152"/>
        <v>0</v>
      </c>
      <c r="P39" s="37">
        <f t="shared" si="152"/>
        <v>1.0928961748633892</v>
      </c>
      <c r="Q39" s="38">
        <f t="shared" si="152"/>
        <v>7.350704772134864</v>
      </c>
      <c r="R39" s="37">
        <f t="shared" si="152"/>
        <v>22.558325954939317</v>
      </c>
      <c r="S39" s="37">
        <f t="shared" si="152"/>
        <v>26.882551680974952</v>
      </c>
      <c r="T39" s="37">
        <f t="shared" si="152"/>
        <v>2.0776483141749402</v>
      </c>
      <c r="U39" s="37">
        <f t="shared" si="152"/>
        <v>18.733022411799528</v>
      </c>
      <c r="V39" s="38">
        <f t="shared" si="152"/>
        <v>22.723718564289364</v>
      </c>
      <c r="W39" s="37">
        <f t="shared" si="152"/>
        <v>29.254023231204719</v>
      </c>
      <c r="X39" s="37">
        <f t="shared" si="152"/>
        <v>13.404642406776146</v>
      </c>
      <c r="Y39" s="37">
        <f t="shared" si="152"/>
        <v>-36.539615842127617</v>
      </c>
      <c r="Z39" s="37">
        <f t="shared" si="152"/>
        <v>5.1068269937894373</v>
      </c>
      <c r="AA39" s="38">
        <f t="shared" si="152"/>
        <v>20.892982162873984</v>
      </c>
      <c r="AB39" s="37">
        <f t="shared" si="152"/>
        <v>25.978846743216977</v>
      </c>
      <c r="AC39" s="37">
        <f t="shared" si="152"/>
        <v>10.735537548603924</v>
      </c>
      <c r="AD39" s="37">
        <f t="shared" si="152"/>
        <v>-38.373537524199122</v>
      </c>
      <c r="AE39" s="37">
        <f t="shared" si="152"/>
        <v>-1.069198916303471</v>
      </c>
      <c r="AF39" s="38">
        <f t="shared" si="152"/>
        <v>10.304390066737025</v>
      </c>
      <c r="AG39" s="37">
        <f t="shared" si="157"/>
        <v>30.600652864877166</v>
      </c>
      <c r="AH39" s="37">
        <f t="shared" si="157"/>
        <v>23.599585539703916</v>
      </c>
      <c r="AI39" s="37">
        <f t="shared" si="157"/>
        <v>9.8972038031084342</v>
      </c>
      <c r="AJ39" s="37">
        <f t="shared" si="157"/>
        <v>25.198147565896356</v>
      </c>
      <c r="AK39" s="38">
        <f t="shared" si="157"/>
        <v>29.853117297847742</v>
      </c>
      <c r="AL39" s="37">
        <f t="shared" si="158"/>
        <v>0.97525922975665313</v>
      </c>
      <c r="AM39" s="37">
        <f t="shared" si="158"/>
        <v>-2.9045331610621061</v>
      </c>
      <c r="AN39" s="37">
        <f t="shared" si="158"/>
        <v>-11.986601057140101</v>
      </c>
      <c r="AO39" s="37">
        <f t="shared" si="158"/>
        <v>-1.160962706606139</v>
      </c>
      <c r="AP39" s="38">
        <f t="shared" si="158"/>
        <v>0.35311854566439926</v>
      </c>
      <c r="AQ39" s="37">
        <f t="shared" si="159"/>
        <v>14.20624105754198</v>
      </c>
      <c r="AR39" s="37">
        <f t="shared" si="159"/>
        <v>16.287878630738952</v>
      </c>
      <c r="AS39" s="37">
        <f t="shared" si="159"/>
        <v>2.0776483141749402</v>
      </c>
      <c r="AT39" s="37">
        <f t="shared" si="159"/>
        <v>17.449422169509798</v>
      </c>
      <c r="AU39" s="38">
        <f t="shared" si="159"/>
        <v>14.320365967587856</v>
      </c>
      <c r="AV39" s="37">
        <f t="shared" si="160"/>
        <v>20.445641043003992</v>
      </c>
      <c r="AW39" s="37">
        <f t="shared" si="160"/>
        <v>3.9353726548589707</v>
      </c>
      <c r="AX39" s="37">
        <f t="shared" si="160"/>
        <v>-36.539615842127603</v>
      </c>
      <c r="AY39" s="37">
        <f t="shared" si="160"/>
        <v>3.9705369722349504</v>
      </c>
      <c r="AZ39" s="38">
        <f t="shared" si="160"/>
        <v>12.61498694348051</v>
      </c>
      <c r="BA39" s="37">
        <f t="shared" si="160"/>
        <v>17.393660750529662</v>
      </c>
      <c r="BB39" s="37">
        <f t="shared" si="160"/>
        <v>1.4891376313054261</v>
      </c>
      <c r="BC39" s="37">
        <f t="shared" si="160"/>
        <v>-38.373537524199108</v>
      </c>
      <c r="BD39" s="37">
        <f t="shared" si="160"/>
        <v>-2.1387210901812725</v>
      </c>
      <c r="BE39" s="38">
        <f t="shared" si="160"/>
        <v>2.7514354012595499</v>
      </c>
      <c r="BF39" s="37">
        <f t="shared" si="160"/>
        <v>21.700500779053012</v>
      </c>
      <c r="BG39" s="37">
        <f t="shared" si="160"/>
        <v>13.279039644391609</v>
      </c>
      <c r="BH39" s="37">
        <f t="shared" si="160"/>
        <v>9.8972038031084342</v>
      </c>
      <c r="BI39" s="37">
        <f t="shared" si="160"/>
        <v>23.84465407869747</v>
      </c>
      <c r="BJ39" s="45">
        <f t="shared" si="160"/>
        <v>20.961588071058369</v>
      </c>
    </row>
    <row r="40" spans="1:62" ht="20.85" customHeight="1">
      <c r="A40" s="29"/>
      <c r="B40" s="28" t="s">
        <v>39</v>
      </c>
      <c r="C40" s="37">
        <f t="shared" ref="C40:G40" si="161">((C16/C15)-1)*100</f>
        <v>7.0060907069541267</v>
      </c>
      <c r="D40" s="37">
        <f t="shared" si="161"/>
        <v>6.6530820173204441</v>
      </c>
      <c r="E40" s="37">
        <f t="shared" si="161"/>
        <v>12.5</v>
      </c>
      <c r="F40" s="37">
        <f t="shared" si="161"/>
        <v>-0.77720207253885176</v>
      </c>
      <c r="G40" s="38">
        <f t="shared" si="161"/>
        <v>6.9899338142969336</v>
      </c>
      <c r="H40" s="37">
        <f t="shared" ref="H40:L40" si="162">IFERROR(((H16/H15)-1)*100," ")</f>
        <v>8.3122922911670116</v>
      </c>
      <c r="I40" s="37">
        <f t="shared" si="162"/>
        <v>5.8308986773943472</v>
      </c>
      <c r="J40" s="37">
        <f t="shared" si="162"/>
        <v>51.746147533509614</v>
      </c>
      <c r="K40" s="37">
        <f t="shared" si="162"/>
        <v>-0.51948051948051965</v>
      </c>
      <c r="L40" s="38">
        <f t="shared" si="162"/>
        <v>8.559677400025457</v>
      </c>
      <c r="M40" s="37">
        <f t="shared" ref="M40:AK40" si="163">((M16/M15)-1)*100</f>
        <v>6.9936421435059071</v>
      </c>
      <c r="N40" s="37">
        <f t="shared" si="163"/>
        <v>6.7199495215059413</v>
      </c>
      <c r="O40" s="37">
        <f t="shared" si="163"/>
        <v>9.7222222222222108</v>
      </c>
      <c r="P40" s="37">
        <f t="shared" si="163"/>
        <v>-0.27027027027026751</v>
      </c>
      <c r="Q40" s="38">
        <f t="shared" si="163"/>
        <v>6.9797920473331665</v>
      </c>
      <c r="R40" s="37">
        <f t="shared" si="163"/>
        <v>-0.90711891729605698</v>
      </c>
      <c r="S40" s="37">
        <f t="shared" si="163"/>
        <v>-4.6753794673113136</v>
      </c>
      <c r="T40" s="37">
        <f t="shared" si="163"/>
        <v>258.24058462479769</v>
      </c>
      <c r="U40" s="37">
        <f t="shared" si="163"/>
        <v>-8.3093561215860099</v>
      </c>
      <c r="V40" s="38">
        <f t="shared" si="163"/>
        <v>-0.3170936472959629</v>
      </c>
      <c r="W40" s="37">
        <f t="shared" si="163"/>
        <v>27.737460669746671</v>
      </c>
      <c r="X40" s="37">
        <f t="shared" si="163"/>
        <v>14.141657008728782</v>
      </c>
      <c r="Y40" s="37">
        <f t="shared" si="163"/>
        <v>42.418911007284677</v>
      </c>
      <c r="Z40" s="37">
        <f t="shared" si="163"/>
        <v>0.61322634719307434</v>
      </c>
      <c r="AA40" s="38">
        <f t="shared" si="163"/>
        <v>25.096633198628339</v>
      </c>
      <c r="AB40" s="37">
        <f t="shared" si="163"/>
        <v>85.926276136904335</v>
      </c>
      <c r="AC40" s="37">
        <f t="shared" si="163"/>
        <v>20.332461119688471</v>
      </c>
      <c r="AD40" s="37">
        <f t="shared" si="163"/>
        <v>22.431090980779356</v>
      </c>
      <c r="AE40" s="37">
        <f t="shared" si="163"/>
        <v>5.519479528253779</v>
      </c>
      <c r="AF40" s="38">
        <f t="shared" si="163"/>
        <v>53.192612808040685</v>
      </c>
      <c r="AG40" s="37">
        <f t="shared" si="163"/>
        <v>4.6590840441725234</v>
      </c>
      <c r="AH40" s="37">
        <f t="shared" si="163"/>
        <v>-7.0437219976155934</v>
      </c>
      <c r="AI40" s="37">
        <f t="shared" si="163"/>
        <v>326.22892149285229</v>
      </c>
      <c r="AJ40" s="37">
        <f t="shared" si="163"/>
        <v>-11.998744326579725</v>
      </c>
      <c r="AK40" s="38">
        <f t="shared" si="163"/>
        <v>4.9008389290456922</v>
      </c>
      <c r="AL40" s="37">
        <f t="shared" ref="AL40:AP40" si="164">IFERROR(((AL16/AL15)-1)*100, "-")</f>
        <v>1.2206796599924852</v>
      </c>
      <c r="AM40" s="37">
        <f t="shared" si="164"/>
        <v>-0.77089505935944436</v>
      </c>
      <c r="AN40" s="37">
        <f t="shared" si="164"/>
        <v>34.885464474230773</v>
      </c>
      <c r="AO40" s="37">
        <f t="shared" si="164"/>
        <v>0.25974025974024872</v>
      </c>
      <c r="AP40" s="38">
        <f t="shared" si="164"/>
        <v>1.4671881080449367</v>
      </c>
      <c r="AQ40" s="37">
        <f t="shared" ref="AQ40:AU40" si="165">IFERROR(((AQ16/AQ15)-1)*100," ")</f>
        <v>-7.384327612854813</v>
      </c>
      <c r="AR40" s="37">
        <f t="shared" si="165"/>
        <v>-10.677787086584878</v>
      </c>
      <c r="AS40" s="37">
        <f t="shared" si="165"/>
        <v>226.49774801247386</v>
      </c>
      <c r="AT40" s="37">
        <f t="shared" si="165"/>
        <v>-8.0608719918342171</v>
      </c>
      <c r="AU40" s="38">
        <f t="shared" si="165"/>
        <v>-6.8208075141898084</v>
      </c>
      <c r="AV40" s="37">
        <f t="shared" ref="AV40:BJ40" si="166">((AV16/AV15)-1)*100</f>
        <v>19.387898299992436</v>
      </c>
      <c r="AW40" s="37">
        <f t="shared" si="166"/>
        <v>6.9543768718961285</v>
      </c>
      <c r="AX40" s="37">
        <f t="shared" si="166"/>
        <v>29.799513829424008</v>
      </c>
      <c r="AY40" s="37">
        <f t="shared" si="166"/>
        <v>0.88589091723967339</v>
      </c>
      <c r="AZ40" s="38">
        <f t="shared" si="166"/>
        <v>16.934825544696697</v>
      </c>
      <c r="BA40" s="37">
        <f t="shared" si="166"/>
        <v>73.773200362250975</v>
      </c>
      <c r="BB40" s="37">
        <f t="shared" si="166"/>
        <v>12.755357980598902</v>
      </c>
      <c r="BC40" s="37">
        <f t="shared" si="166"/>
        <v>11.582766463495098</v>
      </c>
      <c r="BD40" s="37">
        <f t="shared" si="166"/>
        <v>5.8054401773818487</v>
      </c>
      <c r="BE40" s="38">
        <f t="shared" si="166"/>
        <v>43.197710405214337</v>
      </c>
      <c r="BF40" s="37">
        <f t="shared" si="166"/>
        <v>-2.1819596497165139</v>
      </c>
      <c r="BG40" s="37">
        <f t="shared" si="166"/>
        <v>-12.896999652673102</v>
      </c>
      <c r="BH40" s="37">
        <f t="shared" si="166"/>
        <v>288.46180186690339</v>
      </c>
      <c r="BI40" s="37">
        <f t="shared" si="166"/>
        <v>-11.760258538846857</v>
      </c>
      <c r="BJ40" s="45">
        <f t="shared" si="166"/>
        <v>-1.9433138525523086</v>
      </c>
    </row>
    <row r="41" spans="1:62" ht="20.85" customHeight="1">
      <c r="A41" s="29"/>
      <c r="B41" s="28" t="s">
        <v>40</v>
      </c>
      <c r="C41" s="37">
        <f t="shared" ref="C41:G45" si="167">((C17/C16)-1)*100</f>
        <v>8.007033757948756</v>
      </c>
      <c r="D41" s="37">
        <f t="shared" si="167"/>
        <v>4.8719908291937397</v>
      </c>
      <c r="E41" s="37">
        <f t="shared" si="167"/>
        <v>3.7037037037036979</v>
      </c>
      <c r="F41" s="37">
        <f t="shared" si="167"/>
        <v>0</v>
      </c>
      <c r="G41" s="38">
        <f t="shared" si="167"/>
        <v>7.9169443145991503</v>
      </c>
      <c r="H41" s="37">
        <f t="shared" ref="H41:L45" si="168">IFERROR(((H17/H16)-1)*100," ")</f>
        <v>9.8703176211045083</v>
      </c>
      <c r="I41" s="37">
        <f t="shared" si="168"/>
        <v>3.9453974229810784</v>
      </c>
      <c r="J41" s="37">
        <f t="shared" si="168"/>
        <v>2.9804110082922719</v>
      </c>
      <c r="K41" s="37">
        <f t="shared" si="168"/>
        <v>-0.14142732811140979</v>
      </c>
      <c r="L41" s="38">
        <f t="shared" si="168"/>
        <v>9.0784000421629827</v>
      </c>
      <c r="M41" s="37">
        <f t="shared" ref="M41:AK45" si="169">((M17/M16)-1)*100</f>
        <v>8.5503460885464335</v>
      </c>
      <c r="N41" s="37">
        <f t="shared" si="169"/>
        <v>5.380370516357913</v>
      </c>
      <c r="O41" s="37">
        <f t="shared" si="169"/>
        <v>5.0632911392405111</v>
      </c>
      <c r="P41" s="37">
        <f t="shared" si="169"/>
        <v>1.3550135501354976</v>
      </c>
      <c r="Q41" s="38">
        <f t="shared" si="169"/>
        <v>8.4611357085851324</v>
      </c>
      <c r="R41" s="37">
        <f t="shared" si="169"/>
        <v>-3.90315232131484</v>
      </c>
      <c r="S41" s="37">
        <f t="shared" si="169"/>
        <v>-15.592532303007744</v>
      </c>
      <c r="T41" s="37">
        <f t="shared" si="169"/>
        <v>-39.20192870799827</v>
      </c>
      <c r="U41" s="37">
        <f t="shared" si="169"/>
        <v>7.3096673704965864</v>
      </c>
      <c r="V41" s="38">
        <f t="shared" si="169"/>
        <v>-4.9693440793012851</v>
      </c>
      <c r="W41" s="37">
        <f t="shared" si="169"/>
        <v>-1.8994440483975028</v>
      </c>
      <c r="X41" s="37">
        <f t="shared" si="169"/>
        <v>4.1291882767199084</v>
      </c>
      <c r="Y41" s="37">
        <f t="shared" si="169"/>
        <v>-2.9222416077719693</v>
      </c>
      <c r="Z41" s="37">
        <f t="shared" si="169"/>
        <v>-7.3446677375804681</v>
      </c>
      <c r="AA41" s="38">
        <f t="shared" si="169"/>
        <v>-0.74347224856110561</v>
      </c>
      <c r="AB41" s="37">
        <f t="shared" si="169"/>
        <v>-3.1699742828986688</v>
      </c>
      <c r="AC41" s="37">
        <f t="shared" si="169"/>
        <v>7.5902467372360505</v>
      </c>
      <c r="AD41" s="37">
        <f t="shared" si="169"/>
        <v>9.8700462213813012</v>
      </c>
      <c r="AE41" s="37">
        <f t="shared" si="169"/>
        <v>-9.3015226389837284</v>
      </c>
      <c r="AF41" s="38">
        <f t="shared" si="169"/>
        <v>1.0911972355960753</v>
      </c>
      <c r="AG41" s="37">
        <f t="shared" si="169"/>
        <v>-1.00425536001576</v>
      </c>
      <c r="AH41" s="37">
        <f t="shared" si="169"/>
        <v>-11.202930808498291</v>
      </c>
      <c r="AI41" s="37">
        <f t="shared" si="169"/>
        <v>-55.096863004966636</v>
      </c>
      <c r="AJ41" s="37">
        <f t="shared" si="169"/>
        <v>-1.3130280203806244</v>
      </c>
      <c r="AK41" s="38">
        <f t="shared" si="169"/>
        <v>-2.669371030132861</v>
      </c>
      <c r="AL41" s="37">
        <f t="shared" ref="AL41:AP45" si="170">IFERROR(((AL17/AL16)-1)*100, "-")</f>
        <v>1.7251504817098251</v>
      </c>
      <c r="AM41" s="37">
        <f t="shared" si="170"/>
        <v>-0.88354707380524644</v>
      </c>
      <c r="AN41" s="37">
        <f t="shared" si="170"/>
        <v>-0.69746081343244892</v>
      </c>
      <c r="AO41" s="37">
        <f t="shared" si="170"/>
        <v>-0.14142732811140979</v>
      </c>
      <c r="AP41" s="38">
        <f t="shared" si="170"/>
        <v>1.0762496426677481</v>
      </c>
      <c r="AQ41" s="37">
        <f t="shared" ref="AQ41:AU45" si="171">IFERROR(((AQ17/AQ16)-1)*100," ")</f>
        <v>-11.472555232299964</v>
      </c>
      <c r="AR41" s="37">
        <f t="shared" si="171"/>
        <v>-19.902096298010342</v>
      </c>
      <c r="AS41" s="37">
        <f t="shared" si="171"/>
        <v>-42.131956240142934</v>
      </c>
      <c r="AT41" s="37">
        <f t="shared" si="171"/>
        <v>5.8750461489658568</v>
      </c>
      <c r="AU41" s="38">
        <f t="shared" si="171"/>
        <v>-12.382757842377412</v>
      </c>
      <c r="AV41" s="37">
        <f t="shared" ref="AV41:BJ45" si="172">((AV17/AV16)-1)*100</f>
        <v>-9.6266760203784543</v>
      </c>
      <c r="AW41" s="37">
        <f t="shared" si="172"/>
        <v>-1.1873010443095633</v>
      </c>
      <c r="AX41" s="37">
        <f t="shared" si="172"/>
        <v>-7.6006877953492253</v>
      </c>
      <c r="AY41" s="37">
        <f t="shared" si="172"/>
        <v>-8.5833753881475854</v>
      </c>
      <c r="AZ41" s="38">
        <f t="shared" si="172"/>
        <v>-8.4865494879911019</v>
      </c>
      <c r="BA41" s="37">
        <f t="shared" si="172"/>
        <v>-10.79712851572544</v>
      </c>
      <c r="BB41" s="37">
        <f t="shared" si="172"/>
        <v>2.0970473059165329</v>
      </c>
      <c r="BC41" s="37">
        <f t="shared" si="172"/>
        <v>4.5751042348086912</v>
      </c>
      <c r="BD41" s="37">
        <f t="shared" si="172"/>
        <v>-10.514069127767367</v>
      </c>
      <c r="BE41" s="38">
        <f t="shared" si="172"/>
        <v>-6.7950039660203192</v>
      </c>
      <c r="BF41" s="37">
        <f t="shared" si="172"/>
        <v>-8.8019999869630379</v>
      </c>
      <c r="BG41" s="37">
        <f t="shared" si="172"/>
        <v>-15.736613226542051</v>
      </c>
      <c r="BH41" s="37">
        <f t="shared" si="172"/>
        <v>-57.260869607136925</v>
      </c>
      <c r="BI41" s="37">
        <f t="shared" si="172"/>
        <v>-2.6323725655627128</v>
      </c>
      <c r="BJ41" s="45">
        <f t="shared" si="172"/>
        <v>-10.262207440482285</v>
      </c>
    </row>
    <row r="42" spans="1:62" ht="20.85" customHeight="1">
      <c r="A42" s="29"/>
      <c r="B42" s="28" t="s">
        <v>41</v>
      </c>
      <c r="C42" s="37">
        <f t="shared" si="167"/>
        <v>7.8261363421237018</v>
      </c>
      <c r="D42" s="37">
        <f t="shared" si="167"/>
        <v>3.2155219529969026</v>
      </c>
      <c r="E42" s="37">
        <f t="shared" si="167"/>
        <v>0</v>
      </c>
      <c r="F42" s="37">
        <f t="shared" si="167"/>
        <v>-0.26109660574413773</v>
      </c>
      <c r="G42" s="38">
        <f t="shared" si="167"/>
        <v>7.7008679143559577</v>
      </c>
      <c r="H42" s="37">
        <f t="shared" si="168"/>
        <v>9.6122048078689737</v>
      </c>
      <c r="I42" s="37">
        <f t="shared" si="168"/>
        <v>1.6005152256184374</v>
      </c>
      <c r="J42" s="37">
        <f t="shared" si="168"/>
        <v>0</v>
      </c>
      <c r="K42" s="37">
        <f t="shared" si="168"/>
        <v>-0.90423793441550826</v>
      </c>
      <c r="L42" s="38">
        <f t="shared" si="168"/>
        <v>8.5989806352029685</v>
      </c>
      <c r="M42" s="37">
        <f t="shared" si="169"/>
        <v>7.1547336886557344</v>
      </c>
      <c r="N42" s="37">
        <f t="shared" si="169"/>
        <v>2.8333645034598787</v>
      </c>
      <c r="O42" s="37">
        <f t="shared" si="169"/>
        <v>0</v>
      </c>
      <c r="P42" s="37">
        <f t="shared" si="169"/>
        <v>-0.80213903743315829</v>
      </c>
      <c r="Q42" s="38">
        <f t="shared" si="169"/>
        <v>7.0380750628022737</v>
      </c>
      <c r="R42" s="37">
        <f t="shared" si="169"/>
        <v>19.056915160109988</v>
      </c>
      <c r="S42" s="37">
        <f t="shared" si="169"/>
        <v>14.744766387406894</v>
      </c>
      <c r="T42" s="37">
        <f t="shared" si="169"/>
        <v>-31.831885954976059</v>
      </c>
      <c r="U42" s="37">
        <f t="shared" si="169"/>
        <v>-9.609096225928127</v>
      </c>
      <c r="V42" s="38">
        <f t="shared" si="169"/>
        <v>18.379267714921067</v>
      </c>
      <c r="W42" s="37">
        <f t="shared" si="169"/>
        <v>-18.364034010598228</v>
      </c>
      <c r="X42" s="37">
        <f t="shared" si="169"/>
        <v>-11.628011426197071</v>
      </c>
      <c r="Y42" s="37">
        <f t="shared" si="169"/>
        <v>27.332666056213117</v>
      </c>
      <c r="Z42" s="37">
        <f t="shared" si="169"/>
        <v>-7.7241851937137174</v>
      </c>
      <c r="AA42" s="38">
        <f t="shared" si="169"/>
        <v>-15.078706293716159</v>
      </c>
      <c r="AB42" s="37">
        <f t="shared" si="169"/>
        <v>-42.50758319184721</v>
      </c>
      <c r="AC42" s="37">
        <f t="shared" si="169"/>
        <v>-13.937985146054388</v>
      </c>
      <c r="AD42" s="37">
        <f t="shared" si="169"/>
        <v>33.013373766810908</v>
      </c>
      <c r="AE42" s="37">
        <f t="shared" si="169"/>
        <v>-5.355164295785575</v>
      </c>
      <c r="AF42" s="38">
        <f t="shared" si="169"/>
        <v>-27.269262498270443</v>
      </c>
      <c r="AG42" s="37">
        <f t="shared" si="169"/>
        <v>-1.7251492014463854</v>
      </c>
      <c r="AH42" s="37">
        <f t="shared" si="169"/>
        <v>0.77064311154493303</v>
      </c>
      <c r="AI42" s="37">
        <f t="shared" si="169"/>
        <v>-29.358599559289601</v>
      </c>
      <c r="AJ42" s="37">
        <f t="shared" si="169"/>
        <v>-14.435163458149702</v>
      </c>
      <c r="AK42" s="38">
        <f t="shared" si="169"/>
        <v>-1.7875442716049461</v>
      </c>
      <c r="AL42" s="37">
        <f t="shared" si="170"/>
        <v>1.6564337055333445</v>
      </c>
      <c r="AM42" s="37">
        <f t="shared" si="170"/>
        <v>-1.5646936592675575</v>
      </c>
      <c r="AN42" s="37">
        <f t="shared" si="170"/>
        <v>0</v>
      </c>
      <c r="AO42" s="37">
        <f t="shared" si="170"/>
        <v>-0.64482494471501672</v>
      </c>
      <c r="AP42" s="38">
        <f t="shared" si="170"/>
        <v>0.83389552771402364</v>
      </c>
      <c r="AQ42" s="37">
        <f t="shared" si="171"/>
        <v>11.107471468350338</v>
      </c>
      <c r="AR42" s="37">
        <f t="shared" si="171"/>
        <v>11.58320739719283</v>
      </c>
      <c r="AS42" s="37">
        <f t="shared" si="171"/>
        <v>-31.831885954976048</v>
      </c>
      <c r="AT42" s="37">
        <f t="shared" si="171"/>
        <v>-8.8781724757334697</v>
      </c>
      <c r="AU42" s="38">
        <f t="shared" si="171"/>
        <v>10.595475157288249</v>
      </c>
      <c r="AV42" s="37">
        <f t="shared" si="172"/>
        <v>-23.814876693548815</v>
      </c>
      <c r="AW42" s="37">
        <f t="shared" si="172"/>
        <v>-14.062922087092067</v>
      </c>
      <c r="AX42" s="37">
        <f t="shared" si="172"/>
        <v>27.332666056213096</v>
      </c>
      <c r="AY42" s="37">
        <f t="shared" si="172"/>
        <v>-6.9780195753340379</v>
      </c>
      <c r="AZ42" s="38">
        <f t="shared" si="172"/>
        <v>-20.662536525943587</v>
      </c>
      <c r="BA42" s="37">
        <f t="shared" si="172"/>
        <v>-46.34635836509068</v>
      </c>
      <c r="BB42" s="37">
        <f t="shared" si="172"/>
        <v>-16.309249172674878</v>
      </c>
      <c r="BC42" s="37">
        <f t="shared" si="172"/>
        <v>33.013373766810908</v>
      </c>
      <c r="BD42" s="37">
        <f t="shared" si="172"/>
        <v>-4.5898421741881528</v>
      </c>
      <c r="BE42" s="38">
        <f t="shared" si="172"/>
        <v>-32.051527029931769</v>
      </c>
      <c r="BF42" s="37">
        <f t="shared" si="172"/>
        <v>-8.2869721051270986</v>
      </c>
      <c r="BG42" s="37">
        <f t="shared" si="172"/>
        <v>-2.0058872933653382</v>
      </c>
      <c r="BH42" s="37">
        <f t="shared" si="172"/>
        <v>-29.358599559289601</v>
      </c>
      <c r="BI42" s="37">
        <f t="shared" si="172"/>
        <v>-13.743264510371944</v>
      </c>
      <c r="BJ42" s="45">
        <f t="shared" si="172"/>
        <v>-8.2453083439972161</v>
      </c>
    </row>
    <row r="43" spans="1:62" ht="20.85" customHeight="1">
      <c r="A43" s="29"/>
      <c r="B43" s="28" t="s">
        <v>42</v>
      </c>
      <c r="C43" s="37">
        <f t="shared" si="167"/>
        <v>6.610030373790754</v>
      </c>
      <c r="D43" s="37">
        <f t="shared" si="167"/>
        <v>3.6095666754920153</v>
      </c>
      <c r="E43" s="37">
        <f t="shared" si="167"/>
        <v>0</v>
      </c>
      <c r="F43" s="37">
        <f t="shared" si="167"/>
        <v>0.78534031413612926</v>
      </c>
      <c r="G43" s="38">
        <f t="shared" si="167"/>
        <v>6.5313518150487804</v>
      </c>
      <c r="H43" s="37">
        <f t="shared" si="168"/>
        <v>9.119909449295772</v>
      </c>
      <c r="I43" s="37">
        <f t="shared" si="168"/>
        <v>1.7027071977506525</v>
      </c>
      <c r="J43" s="37">
        <f t="shared" si="168"/>
        <v>0</v>
      </c>
      <c r="K43" s="37">
        <f t="shared" si="168"/>
        <v>0.56068601583112443</v>
      </c>
      <c r="L43" s="38">
        <f t="shared" si="168"/>
        <v>8.2449966601312319</v>
      </c>
      <c r="M43" s="37">
        <f t="shared" si="169"/>
        <v>6.6294049883342199</v>
      </c>
      <c r="N43" s="37">
        <f t="shared" si="169"/>
        <v>3.9919978175866122</v>
      </c>
      <c r="O43" s="37">
        <f t="shared" si="169"/>
        <v>0</v>
      </c>
      <c r="P43" s="37">
        <f t="shared" si="169"/>
        <v>1.3477088948786964</v>
      </c>
      <c r="Q43" s="38">
        <f t="shared" si="169"/>
        <v>6.5604133371281348</v>
      </c>
      <c r="R43" s="37">
        <f t="shared" si="169"/>
        <v>25.430837754337009</v>
      </c>
      <c r="S43" s="37">
        <f t="shared" si="169"/>
        <v>27.395881958436075</v>
      </c>
      <c r="T43" s="37">
        <f t="shared" si="169"/>
        <v>75.165010245750281</v>
      </c>
      <c r="U43" s="37">
        <f t="shared" si="169"/>
        <v>8.8600565295863465</v>
      </c>
      <c r="V43" s="38">
        <f t="shared" si="169"/>
        <v>25.709255833756185</v>
      </c>
      <c r="W43" s="37">
        <f t="shared" si="169"/>
        <v>13.235068968256257</v>
      </c>
      <c r="X43" s="37">
        <f t="shared" si="169"/>
        <v>7.3323039221403707</v>
      </c>
      <c r="Y43" s="37">
        <f t="shared" si="169"/>
        <v>-29.717415866615603</v>
      </c>
      <c r="Z43" s="37">
        <f t="shared" si="169"/>
        <v>11.228947267562939</v>
      </c>
      <c r="AA43" s="38">
        <f t="shared" si="169"/>
        <v>9.3684573850903341</v>
      </c>
      <c r="AB43" s="37">
        <f t="shared" si="169"/>
        <v>-8.9751417731057774</v>
      </c>
      <c r="AC43" s="37">
        <f t="shared" si="169"/>
        <v>4.4004987013089414</v>
      </c>
      <c r="AD43" s="37">
        <f t="shared" si="169"/>
        <v>-34.910106740185654</v>
      </c>
      <c r="AE43" s="37">
        <f t="shared" si="169"/>
        <v>11.940441040989747</v>
      </c>
      <c r="AF43" s="38">
        <f t="shared" si="169"/>
        <v>-6.6610531260037131</v>
      </c>
      <c r="AG43" s="37">
        <f t="shared" si="169"/>
        <v>22.189622841552126</v>
      </c>
      <c r="AH43" s="37">
        <f t="shared" si="169"/>
        <v>20.771711144478754</v>
      </c>
      <c r="AI43" s="37">
        <f t="shared" si="169"/>
        <v>67.858398941161127</v>
      </c>
      <c r="AJ43" s="37">
        <f t="shared" si="169"/>
        <v>8.999538828201171</v>
      </c>
      <c r="AK43" s="38">
        <f t="shared" si="169"/>
        <v>22.310746961848803</v>
      </c>
      <c r="AL43" s="37">
        <f t="shared" si="170"/>
        <v>2.3542616644090852</v>
      </c>
      <c r="AM43" s="37">
        <f t="shared" si="170"/>
        <v>-1.8404280018984198</v>
      </c>
      <c r="AN43" s="37">
        <f t="shared" si="170"/>
        <v>0</v>
      </c>
      <c r="AO43" s="37">
        <f t="shared" si="170"/>
        <v>-0.22290374533119328</v>
      </c>
      <c r="AP43" s="38">
        <f t="shared" si="170"/>
        <v>1.6085826527927116</v>
      </c>
      <c r="AQ43" s="37">
        <f t="shared" si="171"/>
        <v>17.632502749180468</v>
      </c>
      <c r="AR43" s="37">
        <f t="shared" si="171"/>
        <v>22.505466412812282</v>
      </c>
      <c r="AS43" s="37">
        <f t="shared" si="171"/>
        <v>75.165010245750281</v>
      </c>
      <c r="AT43" s="37">
        <f t="shared" si="171"/>
        <v>7.4124493948844128</v>
      </c>
      <c r="AU43" s="38">
        <f t="shared" si="171"/>
        <v>17.969940146578022</v>
      </c>
      <c r="AV43" s="37">
        <f t="shared" si="172"/>
        <v>6.1949740605274473</v>
      </c>
      <c r="AW43" s="37">
        <f t="shared" si="172"/>
        <v>3.2120799433173808</v>
      </c>
      <c r="AX43" s="37">
        <f t="shared" si="172"/>
        <v>-29.717415866615603</v>
      </c>
      <c r="AY43" s="37">
        <f t="shared" si="172"/>
        <v>9.749838926238974</v>
      </c>
      <c r="AZ43" s="38">
        <f t="shared" si="172"/>
        <v>2.6351662498514505</v>
      </c>
      <c r="BA43" s="37">
        <f t="shared" si="172"/>
        <v>-14.634374789156157</v>
      </c>
      <c r="BB43" s="37">
        <f t="shared" si="172"/>
        <v>0.39281953640211142</v>
      </c>
      <c r="BC43" s="37">
        <f t="shared" si="172"/>
        <v>-34.910106740185668</v>
      </c>
      <c r="BD43" s="37">
        <f t="shared" si="172"/>
        <v>10.45187134629575</v>
      </c>
      <c r="BE43" s="38">
        <f t="shared" si="172"/>
        <v>-12.407484213957321</v>
      </c>
      <c r="BF43" s="37">
        <f t="shared" si="172"/>
        <v>14.592801915119246</v>
      </c>
      <c r="BG43" s="37">
        <f t="shared" si="172"/>
        <v>16.13558127455692</v>
      </c>
      <c r="BH43" s="37">
        <f t="shared" si="172"/>
        <v>67.858398941161127</v>
      </c>
      <c r="BI43" s="37">
        <f t="shared" si="172"/>
        <v>7.550076875698486</v>
      </c>
      <c r="BJ43" s="45">
        <f t="shared" si="172"/>
        <v>14.780661158746566</v>
      </c>
    </row>
    <row r="44" spans="1:62" ht="20.85" customHeight="1">
      <c r="A44" s="29"/>
      <c r="B44" s="28" t="s">
        <v>43</v>
      </c>
      <c r="C44" s="37">
        <f t="shared" si="167"/>
        <v>6.4552519170397726</v>
      </c>
      <c r="D44" s="37">
        <f t="shared" si="167"/>
        <v>3.9097103918228182</v>
      </c>
      <c r="E44" s="37">
        <f t="shared" si="167"/>
        <v>1.1904761904761862</v>
      </c>
      <c r="F44" s="37">
        <f t="shared" si="167"/>
        <v>1.298701298701288</v>
      </c>
      <c r="G44" s="38">
        <f t="shared" si="167"/>
        <v>6.3903659555327064</v>
      </c>
      <c r="H44" s="37">
        <f t="shared" si="168"/>
        <v>9.0208918282759676</v>
      </c>
      <c r="I44" s="37">
        <f t="shared" si="168"/>
        <v>2.3320322744874167</v>
      </c>
      <c r="J44" s="37">
        <f t="shared" si="168"/>
        <v>-3.0108530750379225</v>
      </c>
      <c r="K44" s="37">
        <f t="shared" si="168"/>
        <v>0.81994096425057617</v>
      </c>
      <c r="L44" s="38">
        <f t="shared" si="168"/>
        <v>8.2262120127329261</v>
      </c>
      <c r="M44" s="37">
        <f t="shared" si="169"/>
        <v>5.0437936067020184</v>
      </c>
      <c r="N44" s="37">
        <f t="shared" si="169"/>
        <v>1.958726827562085</v>
      </c>
      <c r="O44" s="37">
        <f t="shared" si="169"/>
        <v>-2.4096385542168752</v>
      </c>
      <c r="P44" s="37">
        <f t="shared" si="169"/>
        <v>0.53191489361703592</v>
      </c>
      <c r="Q44" s="38">
        <f t="shared" si="169"/>
        <v>4.9665527102987994</v>
      </c>
      <c r="R44" s="37">
        <f t="shared" si="169"/>
        <v>-2.662245976136135</v>
      </c>
      <c r="S44" s="37">
        <f t="shared" si="169"/>
        <v>5.1031541246106427</v>
      </c>
      <c r="T44" s="37">
        <f t="shared" si="169"/>
        <v>-12.879874707399475</v>
      </c>
      <c r="U44" s="37">
        <f t="shared" si="169"/>
        <v>-29.062492480207901</v>
      </c>
      <c r="V44" s="38">
        <f t="shared" si="169"/>
        <v>-2.3740811470025491</v>
      </c>
      <c r="W44" s="37">
        <f t="shared" si="169"/>
        <v>30.665268422934201</v>
      </c>
      <c r="X44" s="37">
        <f t="shared" si="169"/>
        <v>21.650252241409795</v>
      </c>
      <c r="Y44" s="37">
        <f t="shared" si="169"/>
        <v>10.266495813336963</v>
      </c>
      <c r="Z44" s="37">
        <f t="shared" si="169"/>
        <v>-6.4189442701178878</v>
      </c>
      <c r="AA44" s="38">
        <f t="shared" si="169"/>
        <v>27.764830345740243</v>
      </c>
      <c r="AB44" s="37">
        <f t="shared" si="169"/>
        <v>96.431756150844066</v>
      </c>
      <c r="AC44" s="37">
        <f t="shared" si="169"/>
        <v>23.397709501026796</v>
      </c>
      <c r="AD44" s="37">
        <f t="shared" si="169"/>
        <v>12.951203366469333</v>
      </c>
      <c r="AE44" s="37">
        <f t="shared" si="169"/>
        <v>-1.2655127941346267</v>
      </c>
      <c r="AF44" s="38">
        <f t="shared" si="169"/>
        <v>55.016207620220058</v>
      </c>
      <c r="AG44" s="37">
        <f t="shared" si="169"/>
        <v>10.912789362419995</v>
      </c>
      <c r="AH44" s="37">
        <f t="shared" si="169"/>
        <v>14.725744333762325</v>
      </c>
      <c r="AI44" s="37">
        <f t="shared" si="169"/>
        <v>-9.29568121562383</v>
      </c>
      <c r="AJ44" s="37">
        <f t="shared" si="169"/>
        <v>-23.002490125087604</v>
      </c>
      <c r="AK44" s="38">
        <f t="shared" si="169"/>
        <v>10.973790725626653</v>
      </c>
      <c r="AL44" s="37">
        <f t="shared" si="170"/>
        <v>2.4100641960206559</v>
      </c>
      <c r="AM44" s="37">
        <f t="shared" si="170"/>
        <v>-1.5183163453986182</v>
      </c>
      <c r="AN44" s="37">
        <f t="shared" si="170"/>
        <v>-4.151901862390428</v>
      </c>
      <c r="AO44" s="37">
        <f t="shared" si="170"/>
        <v>-0.47262238144493152</v>
      </c>
      <c r="AP44" s="38">
        <f t="shared" si="170"/>
        <v>1.725575469838625</v>
      </c>
      <c r="AQ44" s="37">
        <f t="shared" si="171"/>
        <v>-7.3360255929927671</v>
      </c>
      <c r="AR44" s="37">
        <f t="shared" si="171"/>
        <v>3.0840197743608133</v>
      </c>
      <c r="AS44" s="37">
        <f t="shared" si="171"/>
        <v>-10.728760502643897</v>
      </c>
      <c r="AT44" s="37">
        <f t="shared" si="171"/>
        <v>-29.437823207825854</v>
      </c>
      <c r="AU44" s="38">
        <f t="shared" si="171"/>
        <v>-6.9933075515598127</v>
      </c>
      <c r="AV44" s="37">
        <f t="shared" si="172"/>
        <v>24.391231444060747</v>
      </c>
      <c r="AW44" s="37">
        <f t="shared" si="172"/>
        <v>19.313231958212928</v>
      </c>
      <c r="AX44" s="37">
        <f t="shared" si="172"/>
        <v>12.989125339592199</v>
      </c>
      <c r="AY44" s="37">
        <f t="shared" si="172"/>
        <v>-6.9140821311225675</v>
      </c>
      <c r="AZ44" s="38">
        <f t="shared" si="172"/>
        <v>21.719564038997554</v>
      </c>
      <c r="BA44" s="37">
        <f t="shared" si="172"/>
        <v>86.999868727428847</v>
      </c>
      <c r="BB44" s="37">
        <f t="shared" si="172"/>
        <v>21.027118855380998</v>
      </c>
      <c r="BC44" s="37">
        <f t="shared" si="172"/>
        <v>15.740121968110564</v>
      </c>
      <c r="BD44" s="37">
        <f t="shared" si="172"/>
        <v>-1.7879174883455584</v>
      </c>
      <c r="BE44" s="38">
        <f t="shared" si="172"/>
        <v>47.68152675076913</v>
      </c>
      <c r="BF44" s="37">
        <f t="shared" si="172"/>
        <v>5.5871894513752185</v>
      </c>
      <c r="BG44" s="37">
        <f t="shared" si="172"/>
        <v>12.521750617573414</v>
      </c>
      <c r="BH44" s="37">
        <f t="shared" si="172"/>
        <v>-7.0560684061330541</v>
      </c>
      <c r="BI44" s="37">
        <f t="shared" si="172"/>
        <v>-23.409884357229991</v>
      </c>
      <c r="BJ44" s="45">
        <f t="shared" si="172"/>
        <v>5.7230020994473163</v>
      </c>
    </row>
    <row r="45" spans="1:62" ht="20.85" customHeight="1">
      <c r="A45" s="29"/>
      <c r="B45" s="28" t="s">
        <v>44</v>
      </c>
      <c r="C45" s="37">
        <f t="shared" si="167"/>
        <v>6.8763741629329411</v>
      </c>
      <c r="D45" s="37">
        <f t="shared" si="167"/>
        <v>3.4265103697024291</v>
      </c>
      <c r="E45" s="37">
        <f t="shared" si="167"/>
        <v>-2.3529411764705799</v>
      </c>
      <c r="F45" s="37">
        <f t="shared" si="167"/>
        <v>2.5641025641025772</v>
      </c>
      <c r="G45" s="38">
        <f t="shared" si="167"/>
        <v>6.7922847376497453</v>
      </c>
      <c r="H45" s="37">
        <f t="shared" si="168"/>
        <v>10.022731097110537</v>
      </c>
      <c r="I45" s="37">
        <f t="shared" si="168"/>
        <v>4.5001854347767045</v>
      </c>
      <c r="J45" s="37">
        <f t="shared" si="168"/>
        <v>-3.3690289977138743</v>
      </c>
      <c r="K45" s="37">
        <f t="shared" si="168"/>
        <v>2.4723487312947379</v>
      </c>
      <c r="L45" s="38">
        <f t="shared" si="168"/>
        <v>9.3634998233234068</v>
      </c>
      <c r="M45" s="37">
        <f t="shared" si="169"/>
        <v>4.8397024004041889</v>
      </c>
      <c r="N45" s="37">
        <f t="shared" si="169"/>
        <v>1.7066895368782253</v>
      </c>
      <c r="O45" s="37">
        <f t="shared" si="169"/>
        <v>-11.111111111111116</v>
      </c>
      <c r="P45" s="37">
        <f t="shared" si="169"/>
        <v>-3.4391534391534306</v>
      </c>
      <c r="Q45" s="38">
        <f t="shared" si="169"/>
        <v>4.7595466911980688</v>
      </c>
      <c r="R45" s="37">
        <f t="shared" si="169"/>
        <v>-10.297696293199687</v>
      </c>
      <c r="S45" s="37">
        <f t="shared" si="169"/>
        <v>-28.836179505782756</v>
      </c>
      <c r="T45" s="37">
        <f t="shared" si="169"/>
        <v>-41.796643865271967</v>
      </c>
      <c r="U45" s="37">
        <f t="shared" si="169"/>
        <v>-33.190522227310517</v>
      </c>
      <c r="V45" s="38">
        <f t="shared" si="169"/>
        <v>-11.510244516054357</v>
      </c>
      <c r="W45" s="37">
        <f t="shared" si="169"/>
        <v>-4.4017527188944143</v>
      </c>
      <c r="X45" s="37">
        <f t="shared" si="169"/>
        <v>-8.0605381048530766</v>
      </c>
      <c r="Y45" s="37">
        <f t="shared" si="169"/>
        <v>3.5929534762255244</v>
      </c>
      <c r="Z45" s="37">
        <f t="shared" si="169"/>
        <v>-0.65131227969115191</v>
      </c>
      <c r="AA45" s="38">
        <f t="shared" si="169"/>
        <v>-4.8818979594269063</v>
      </c>
      <c r="AB45" s="37">
        <f t="shared" si="169"/>
        <v>-1.2768131871491839</v>
      </c>
      <c r="AC45" s="37">
        <f t="shared" si="169"/>
        <v>-5.264973081723678</v>
      </c>
      <c r="AD45" s="37">
        <f t="shared" si="169"/>
        <v>8.5873276149311728</v>
      </c>
      <c r="AE45" s="37">
        <f t="shared" si="169"/>
        <v>2.8202401839499291</v>
      </c>
      <c r="AF45" s="38">
        <f t="shared" si="169"/>
        <v>-2.0631841153449959</v>
      </c>
      <c r="AG45" s="37">
        <f t="shared" si="169"/>
        <v>29.822578219954863</v>
      </c>
      <c r="AH45" s="37">
        <f t="shared" si="169"/>
        <v>13.047762360202553</v>
      </c>
      <c r="AI45" s="37">
        <f t="shared" si="169"/>
        <v>-4.7241671468893802</v>
      </c>
      <c r="AJ45" s="37">
        <f t="shared" si="169"/>
        <v>15.785941393109116</v>
      </c>
      <c r="AK45" s="38">
        <f t="shared" si="169"/>
        <v>28.37016796892793</v>
      </c>
      <c r="AL45" s="37">
        <f t="shared" si="170"/>
        <v>2.9439218525330935</v>
      </c>
      <c r="AM45" s="37">
        <f t="shared" si="170"/>
        <v>1.0381043131363343</v>
      </c>
      <c r="AN45" s="37">
        <f t="shared" si="170"/>
        <v>-1.0405718651286588</v>
      </c>
      <c r="AO45" s="37">
        <f t="shared" si="170"/>
        <v>-8.9459986987638906E-2</v>
      </c>
      <c r="AP45" s="38">
        <f t="shared" si="170"/>
        <v>2.4076786932597516</v>
      </c>
      <c r="AQ45" s="37">
        <f t="shared" si="171"/>
        <v>-14.43861280318316</v>
      </c>
      <c r="AR45" s="37">
        <f t="shared" si="171"/>
        <v>-30.030344298627789</v>
      </c>
      <c r="AS45" s="37">
        <f t="shared" si="171"/>
        <v>-34.52122434843097</v>
      </c>
      <c r="AT45" s="37">
        <f t="shared" si="171"/>
        <v>-30.811006580611988</v>
      </c>
      <c r="AU45" s="38">
        <f t="shared" si="171"/>
        <v>-15.530604819445459</v>
      </c>
      <c r="AV45" s="37">
        <f t="shared" si="172"/>
        <v>-8.8148429532960755</v>
      </c>
      <c r="AW45" s="37">
        <f t="shared" si="172"/>
        <v>-9.6033286366967623</v>
      </c>
      <c r="AX45" s="37">
        <f t="shared" si="172"/>
        <v>16.542072660753739</v>
      </c>
      <c r="AY45" s="37">
        <f t="shared" si="172"/>
        <v>2.8871341322650679</v>
      </c>
      <c r="AZ45" s="38">
        <f t="shared" si="172"/>
        <v>-9.2034043246151604</v>
      </c>
      <c r="BA45" s="37">
        <f t="shared" si="172"/>
        <v>-5.8341596241785698</v>
      </c>
      <c r="BB45" s="37">
        <f t="shared" si="172"/>
        <v>-6.8546746043425477</v>
      </c>
      <c r="BC45" s="37">
        <f t="shared" si="172"/>
        <v>22.160743566797581</v>
      </c>
      <c r="BD45" s="37">
        <f t="shared" si="172"/>
        <v>6.4823309302275645</v>
      </c>
      <c r="BE45" s="38">
        <f t="shared" si="172"/>
        <v>-6.5127532736033888</v>
      </c>
      <c r="BF45" s="37">
        <f t="shared" si="172"/>
        <v>23.829594368873686</v>
      </c>
      <c r="BG45" s="37">
        <f t="shared" si="172"/>
        <v>11.150763902518079</v>
      </c>
      <c r="BH45" s="37">
        <f t="shared" si="172"/>
        <v>7.1853119597494519</v>
      </c>
      <c r="BI45" s="37">
        <f t="shared" si="172"/>
        <v>19.909824237247253</v>
      </c>
      <c r="BJ45" s="45">
        <f t="shared" si="172"/>
        <v>22.537918522430587</v>
      </c>
    </row>
    <row r="46" spans="1:62" ht="20.85" customHeight="1">
      <c r="A46" s="29"/>
      <c r="B46" s="28"/>
      <c r="C46" s="37"/>
      <c r="D46" s="37"/>
      <c r="E46" s="37"/>
      <c r="F46" s="37"/>
      <c r="G46" s="45"/>
      <c r="H46" s="37"/>
      <c r="I46" s="37"/>
      <c r="J46" s="37"/>
      <c r="K46" s="37"/>
      <c r="L46" s="45"/>
      <c r="M46" s="37"/>
      <c r="N46" s="37"/>
      <c r="O46" s="37"/>
      <c r="P46" s="37"/>
      <c r="Q46" s="45"/>
      <c r="R46" s="37"/>
      <c r="S46" s="37"/>
      <c r="T46" s="37"/>
      <c r="U46" s="37"/>
      <c r="V46" s="45"/>
      <c r="W46" s="37"/>
      <c r="X46" s="37"/>
      <c r="Y46" s="37"/>
      <c r="Z46" s="37"/>
      <c r="AA46" s="45"/>
      <c r="AB46" s="37"/>
      <c r="AC46" s="37"/>
      <c r="AD46" s="37"/>
      <c r="AE46" s="37"/>
      <c r="AF46" s="45"/>
      <c r="AG46" s="37"/>
      <c r="AH46" s="37"/>
      <c r="AI46" s="37"/>
      <c r="AJ46" s="37"/>
      <c r="AK46" s="45"/>
      <c r="AL46" s="37"/>
      <c r="AM46" s="37"/>
      <c r="AN46" s="37"/>
      <c r="AO46" s="37"/>
      <c r="AP46" s="45"/>
      <c r="AQ46" s="37"/>
      <c r="AR46" s="37"/>
      <c r="AS46" s="37"/>
      <c r="AT46" s="37"/>
      <c r="AU46" s="45"/>
      <c r="AV46" s="37"/>
      <c r="AW46" s="37"/>
      <c r="AX46" s="37"/>
      <c r="AY46" s="37"/>
      <c r="AZ46" s="45"/>
      <c r="BA46" s="37"/>
      <c r="BB46" s="37"/>
      <c r="BC46" s="37"/>
      <c r="BD46" s="37"/>
      <c r="BE46" s="45"/>
      <c r="BF46" s="37"/>
      <c r="BG46" s="37"/>
      <c r="BH46" s="37"/>
      <c r="BI46" s="37"/>
      <c r="BJ46" s="45"/>
    </row>
    <row r="47" spans="1:62" ht="23.45" customHeight="1">
      <c r="A47" s="29"/>
      <c r="B47" s="28"/>
      <c r="C47" s="37"/>
      <c r="D47" s="37"/>
      <c r="E47" s="37"/>
      <c r="F47" s="37"/>
      <c r="G47" s="45"/>
      <c r="H47" s="37"/>
      <c r="I47" s="37"/>
      <c r="J47" s="37"/>
      <c r="K47" s="37"/>
      <c r="L47" s="45"/>
      <c r="M47" s="37"/>
      <c r="N47" s="37"/>
      <c r="O47" s="37"/>
      <c r="P47" s="37"/>
      <c r="Q47" s="45"/>
      <c r="R47" s="37"/>
      <c r="S47" s="37"/>
      <c r="T47" s="37"/>
      <c r="U47" s="37"/>
      <c r="V47" s="45"/>
      <c r="W47" s="37"/>
      <c r="X47" s="37"/>
      <c r="Y47" s="37"/>
      <c r="Z47" s="37"/>
      <c r="AA47" s="45"/>
      <c r="AB47" s="37"/>
      <c r="AC47" s="37"/>
      <c r="AD47" s="37"/>
      <c r="AE47" s="37"/>
      <c r="AF47" s="45"/>
      <c r="AG47" s="37"/>
      <c r="AH47" s="37"/>
      <c r="AI47" s="37"/>
      <c r="AJ47" s="37"/>
      <c r="AK47" s="45"/>
      <c r="AL47" s="37"/>
      <c r="AM47" s="37"/>
      <c r="AN47" s="37"/>
      <c r="AO47" s="37"/>
      <c r="AP47" s="45"/>
      <c r="AQ47" s="37"/>
      <c r="AR47" s="37"/>
      <c r="AS47" s="37"/>
      <c r="AT47" s="37"/>
      <c r="AU47" s="45"/>
      <c r="AV47" s="37"/>
      <c r="AW47" s="37"/>
      <c r="AX47" s="37"/>
      <c r="AY47" s="37"/>
      <c r="AZ47" s="45"/>
      <c r="BA47" s="37"/>
      <c r="BB47" s="37"/>
      <c r="BC47" s="37"/>
      <c r="BD47" s="37"/>
      <c r="BE47" s="45"/>
      <c r="BF47" s="37"/>
      <c r="BG47" s="37"/>
      <c r="BH47" s="37"/>
      <c r="BI47" s="37"/>
      <c r="BJ47" s="45"/>
    </row>
    <row r="48" spans="1:62" ht="21">
      <c r="A48" s="29"/>
      <c r="B48" s="8" t="s">
        <v>46</v>
      </c>
      <c r="C48" s="3"/>
      <c r="D48" s="3"/>
      <c r="E48" s="3"/>
      <c r="F48" s="3"/>
      <c r="G48" s="3"/>
      <c r="H48" s="1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41"/>
      <c r="U48" s="41"/>
      <c r="V48" s="41"/>
      <c r="W48" s="41"/>
      <c r="X48" s="29"/>
      <c r="Y48" s="41"/>
      <c r="Z48" s="41"/>
      <c r="AA48" s="41"/>
      <c r="AB48" s="41"/>
      <c r="AC48" s="29"/>
      <c r="AD48" s="41"/>
      <c r="AE48" s="41"/>
      <c r="AF48" s="41"/>
      <c r="AG48" s="29"/>
      <c r="AH48" s="29"/>
      <c r="AI48" s="29"/>
      <c r="AJ48" s="29"/>
      <c r="AK48" s="29"/>
      <c r="AL48" s="3"/>
      <c r="AM48" s="3"/>
      <c r="AN48" s="3"/>
      <c r="AO48" s="3"/>
      <c r="AP48" s="3"/>
      <c r="AQ48" s="1"/>
      <c r="AR48" s="3"/>
      <c r="AS48" s="3"/>
      <c r="AT48" s="3"/>
      <c r="AU48" s="3"/>
      <c r="AV48" s="2"/>
      <c r="AW48" s="3"/>
      <c r="AX48" s="3"/>
      <c r="AY48" s="3"/>
      <c r="AZ48" s="3"/>
      <c r="BA48" s="3"/>
      <c r="BB48" s="3"/>
      <c r="BC48" s="41"/>
      <c r="BD48" s="41"/>
      <c r="BE48" s="41"/>
      <c r="BF48" s="41"/>
      <c r="BG48" s="29"/>
      <c r="BH48" s="41"/>
      <c r="BI48" s="41"/>
      <c r="BJ48" s="41"/>
    </row>
    <row r="49" spans="1:62" ht="17.850000000000001" customHeight="1">
      <c r="A49" s="29"/>
      <c r="B49" s="11"/>
      <c r="C49" s="12" t="str">
        <f>C27</f>
        <v>Promedio de Clientes Registrados</v>
      </c>
      <c r="D49" s="12"/>
      <c r="E49" s="12"/>
      <c r="F49" s="12"/>
      <c r="G49" s="13"/>
      <c r="H49" s="14" t="str">
        <f>H27</f>
        <v>Capacidad Registrada Promedio (KW)</v>
      </c>
      <c r="I49" s="14"/>
      <c r="J49" s="14"/>
      <c r="K49" s="14"/>
      <c r="L49" s="15"/>
      <c r="M49" s="12" t="str">
        <f>M27</f>
        <v>Clientes Promedio Facturados</v>
      </c>
      <c r="N49" s="12"/>
      <c r="O49" s="12"/>
      <c r="P49" s="12"/>
      <c r="Q49" s="12"/>
      <c r="R49" s="14" t="str">
        <f>R27</f>
        <v>Exportaciones (MWh)</v>
      </c>
      <c r="S49" s="14"/>
      <c r="T49" s="14"/>
      <c r="U49" s="14"/>
      <c r="V49" s="14"/>
      <c r="W49" s="12" t="str">
        <f>W27</f>
        <v>Consumo LUMA (MWh)</v>
      </c>
      <c r="X49" s="12"/>
      <c r="Y49" s="12"/>
      <c r="Z49" s="12"/>
      <c r="AA49" s="13"/>
      <c r="AB49" s="14" t="str">
        <f>AB27</f>
        <v>Consumo Neto Facturado (MWh)</v>
      </c>
      <c r="AC49" s="14"/>
      <c r="AD49" s="14"/>
      <c r="AE49" s="14"/>
      <c r="AF49" s="14"/>
      <c r="AG49" s="12" t="str">
        <f>AG27</f>
        <v>Acreditado (MWh)</v>
      </c>
      <c r="AH49" s="12"/>
      <c r="AI49" s="12"/>
      <c r="AJ49" s="12"/>
      <c r="AK49" s="13"/>
      <c r="AL49" s="12" t="str">
        <f>AL27</f>
        <v>Capacidad (KW) por cliente registrado</v>
      </c>
      <c r="AM49" s="12"/>
      <c r="AN49" s="12"/>
      <c r="AO49" s="12"/>
      <c r="AP49" s="13"/>
      <c r="AQ49" s="14" t="str">
        <f>AQ27</f>
        <v>Exportaciones (KWh) por cliente</v>
      </c>
      <c r="AR49" s="14"/>
      <c r="AS49" s="14"/>
      <c r="AT49" s="14"/>
      <c r="AU49" s="15"/>
      <c r="AV49" s="12" t="str">
        <f>AV27</f>
        <v>Consumo LUMA (MWh) por cliente</v>
      </c>
      <c r="AW49" s="12"/>
      <c r="AX49" s="12"/>
      <c r="AY49" s="12"/>
      <c r="AZ49" s="12"/>
      <c r="BA49" s="14" t="str">
        <f>BA27</f>
        <v>Consumo Neto Facturado (MWH) por cliente</v>
      </c>
      <c r="BB49" s="14"/>
      <c r="BC49" s="14"/>
      <c r="BD49" s="14"/>
      <c r="BE49" s="14"/>
      <c r="BF49" s="12" t="str">
        <f>BF27</f>
        <v>Acreditado (MWh) por cliente</v>
      </c>
      <c r="BG49" s="12"/>
      <c r="BH49" s="12"/>
      <c r="BI49" s="12"/>
      <c r="BJ49" s="12"/>
    </row>
    <row r="50" spans="1:62" ht="16.350000000000001" customHeight="1" thickBot="1">
      <c r="A50" s="29"/>
      <c r="B50" s="16" t="s">
        <v>26</v>
      </c>
      <c r="C50" s="17" t="s">
        <v>8</v>
      </c>
      <c r="D50" s="17" t="s">
        <v>9</v>
      </c>
      <c r="E50" s="17" t="s">
        <v>10</v>
      </c>
      <c r="F50" s="18" t="s">
        <v>11</v>
      </c>
      <c r="G50" s="19" t="s">
        <v>12</v>
      </c>
      <c r="H50" s="20" t="s">
        <v>8</v>
      </c>
      <c r="I50" s="20" t="s">
        <v>9</v>
      </c>
      <c r="J50" s="20" t="s">
        <v>10</v>
      </c>
      <c r="K50" s="21" t="s">
        <v>11</v>
      </c>
      <c r="L50" s="22" t="s">
        <v>12</v>
      </c>
      <c r="M50" s="17" t="s">
        <v>8</v>
      </c>
      <c r="N50" s="17" t="s">
        <v>9</v>
      </c>
      <c r="O50" s="17" t="s">
        <v>10</v>
      </c>
      <c r="P50" s="18" t="s">
        <v>11</v>
      </c>
      <c r="Q50" s="19" t="s">
        <v>12</v>
      </c>
      <c r="R50" s="20" t="s">
        <v>8</v>
      </c>
      <c r="S50" s="20" t="s">
        <v>9</v>
      </c>
      <c r="T50" s="20" t="s">
        <v>10</v>
      </c>
      <c r="U50" s="21" t="s">
        <v>11</v>
      </c>
      <c r="V50" s="22" t="s">
        <v>12</v>
      </c>
      <c r="W50" s="17" t="s">
        <v>8</v>
      </c>
      <c r="X50" s="17" t="s">
        <v>9</v>
      </c>
      <c r="Y50" s="17" t="s">
        <v>10</v>
      </c>
      <c r="Z50" s="18" t="s">
        <v>11</v>
      </c>
      <c r="AA50" s="19" t="s">
        <v>12</v>
      </c>
      <c r="AB50" s="20" t="s">
        <v>8</v>
      </c>
      <c r="AC50" s="20" t="s">
        <v>9</v>
      </c>
      <c r="AD50" s="20" t="s">
        <v>10</v>
      </c>
      <c r="AE50" s="21" t="s">
        <v>11</v>
      </c>
      <c r="AF50" s="22" t="s">
        <v>12</v>
      </c>
      <c r="AG50" s="17" t="s">
        <v>8</v>
      </c>
      <c r="AH50" s="17" t="s">
        <v>9</v>
      </c>
      <c r="AI50" s="17" t="s">
        <v>10</v>
      </c>
      <c r="AJ50" s="18" t="s">
        <v>11</v>
      </c>
      <c r="AK50" s="19" t="s">
        <v>12</v>
      </c>
      <c r="AL50" s="17" t="s">
        <v>8</v>
      </c>
      <c r="AM50" s="17" t="s">
        <v>9</v>
      </c>
      <c r="AN50" s="17" t="s">
        <v>10</v>
      </c>
      <c r="AO50" s="18" t="s">
        <v>11</v>
      </c>
      <c r="AP50" s="19" t="s">
        <v>12</v>
      </c>
      <c r="AQ50" s="20" t="s">
        <v>8</v>
      </c>
      <c r="AR50" s="20" t="s">
        <v>9</v>
      </c>
      <c r="AS50" s="20" t="s">
        <v>10</v>
      </c>
      <c r="AT50" s="21" t="s">
        <v>11</v>
      </c>
      <c r="AU50" s="22" t="s">
        <v>12</v>
      </c>
      <c r="AV50" s="17" t="s">
        <v>8</v>
      </c>
      <c r="AW50" s="17" t="s">
        <v>9</v>
      </c>
      <c r="AX50" s="17" t="s">
        <v>10</v>
      </c>
      <c r="AY50" s="18" t="s">
        <v>11</v>
      </c>
      <c r="AZ50" s="19" t="s">
        <v>12</v>
      </c>
      <c r="BA50" s="20" t="s">
        <v>8</v>
      </c>
      <c r="BB50" s="20" t="s">
        <v>9</v>
      </c>
      <c r="BC50" s="20" t="s">
        <v>10</v>
      </c>
      <c r="BD50" s="21" t="s">
        <v>11</v>
      </c>
      <c r="BE50" s="22" t="s">
        <v>12</v>
      </c>
      <c r="BF50" s="17" t="s">
        <v>8</v>
      </c>
      <c r="BG50" s="17" t="s">
        <v>9</v>
      </c>
      <c r="BH50" s="17" t="s">
        <v>10</v>
      </c>
      <c r="BI50" s="18" t="s">
        <v>11</v>
      </c>
      <c r="BJ50" s="17" t="s">
        <v>12</v>
      </c>
    </row>
    <row r="51" spans="1:62" ht="20.85" customHeight="1">
      <c r="A51" s="29"/>
      <c r="B51" s="28" t="s">
        <v>31</v>
      </c>
      <c r="C51" s="37">
        <f>((C8/C4)-1)*100</f>
        <v>67.936879823594239</v>
      </c>
      <c r="D51" s="37">
        <f t="shared" ref="D51:AF58" si="173">((D8/D4)-1)*100</f>
        <v>27.961802447030728</v>
      </c>
      <c r="E51" s="37">
        <f t="shared" si="173"/>
        <v>9.5238095238095344</v>
      </c>
      <c r="F51" s="37">
        <f t="shared" si="173"/>
        <v>15.309446254071668</v>
      </c>
      <c r="G51" s="38">
        <f t="shared" si="173"/>
        <v>66.476425620815704</v>
      </c>
      <c r="H51" s="37">
        <f>IFERROR(((H8/H4)-1)*100, "")</f>
        <v>62.751476031951768</v>
      </c>
      <c r="I51" s="37">
        <f t="shared" ref="I51:L51" si="174">IFERROR(((I8/I4)-1)*100, "")</f>
        <v>12.34755483421679</v>
      </c>
      <c r="J51" s="37">
        <f t="shared" si="174"/>
        <v>-3.9337175792507173</v>
      </c>
      <c r="K51" s="37">
        <f t="shared" si="174"/>
        <v>11.969640413089454</v>
      </c>
      <c r="L51" s="38">
        <f t="shared" si="174"/>
        <v>48.074396609040512</v>
      </c>
      <c r="M51" s="37">
        <f t="shared" si="173"/>
        <v>74.656408094435079</v>
      </c>
      <c r="N51" s="37">
        <f t="shared" si="173"/>
        <v>32.341399607586666</v>
      </c>
      <c r="O51" s="37">
        <f t="shared" si="173"/>
        <v>27.999999999999979</v>
      </c>
      <c r="P51" s="37">
        <f t="shared" si="173"/>
        <v>18.374558303886946</v>
      </c>
      <c r="Q51" s="38">
        <f t="shared" si="173"/>
        <v>73.153829715785946</v>
      </c>
      <c r="R51" s="37">
        <f t="shared" si="173"/>
        <v>66.713952436194063</v>
      </c>
      <c r="S51" s="37">
        <f t="shared" si="173"/>
        <v>-2.9608599849487161</v>
      </c>
      <c r="T51" s="37">
        <f t="shared" si="173"/>
        <v>23.498692745973404</v>
      </c>
      <c r="U51" s="37">
        <f t="shared" si="173"/>
        <v>34.460966421713081</v>
      </c>
      <c r="V51" s="38">
        <f t="shared" si="173"/>
        <v>55.402131335951886</v>
      </c>
      <c r="W51" s="37">
        <f t="shared" si="173"/>
        <v>45.326486608943696</v>
      </c>
      <c r="X51" s="37">
        <f t="shared" si="173"/>
        <v>3.9870864210378443</v>
      </c>
      <c r="Y51" s="37">
        <f t="shared" si="173"/>
        <v>-22.039707051027225</v>
      </c>
      <c r="Z51" s="37">
        <f t="shared" si="173"/>
        <v>19.727212369558234</v>
      </c>
      <c r="AA51" s="38">
        <f t="shared" si="173"/>
        <v>20.773442097345864</v>
      </c>
      <c r="AB51" s="37">
        <f t="shared" si="173"/>
        <v>36.352597143655395</v>
      </c>
      <c r="AC51" s="37">
        <f t="shared" si="173"/>
        <v>14.801279479421936</v>
      </c>
      <c r="AD51" s="37">
        <f t="shared" si="173"/>
        <v>-22.933636807096423</v>
      </c>
      <c r="AE51" s="37">
        <f t="shared" si="173"/>
        <v>32.133542299816668</v>
      </c>
      <c r="AF51" s="38">
        <f t="shared" si="173"/>
        <v>11.580767941710945</v>
      </c>
      <c r="AG51" s="37">
        <f t="shared" ref="AG51:AK51" si="175">((AG8/AG4)-1)*100</f>
        <v>50.795811920935321</v>
      </c>
      <c r="AH51" s="37">
        <f t="shared" si="175"/>
        <v>-18.787715527660033</v>
      </c>
      <c r="AI51" s="37">
        <f t="shared" si="175"/>
        <v>8.3515050657689152</v>
      </c>
      <c r="AJ51" s="37">
        <f t="shared" si="175"/>
        <v>-3.3485036969548299</v>
      </c>
      <c r="AK51" s="38">
        <f t="shared" si="175"/>
        <v>33.200255214467745</v>
      </c>
      <c r="AL51" s="39">
        <f>IFERROR(((AL8/AL4)-1)*100,"-")</f>
        <v>-3.0877099759679782</v>
      </c>
      <c r="AM51" s="39">
        <f t="shared" ref="AM51:AP51" si="176">IFERROR(((AM8/AM4)-1)*100,"-")</f>
        <v>-12.202272329883289</v>
      </c>
      <c r="AN51" s="39">
        <f t="shared" si="176"/>
        <v>-12.287307354968046</v>
      </c>
      <c r="AO51" s="39">
        <f t="shared" si="176"/>
        <v>-2.8963852914732691</v>
      </c>
      <c r="AP51" s="40">
        <f t="shared" si="176"/>
        <v>-11.053834765583925</v>
      </c>
      <c r="AQ51" s="37">
        <f>IFERROR(((AQ8/AQ4)-1)*100, "")</f>
        <v>-4.5474745214882812</v>
      </c>
      <c r="AR51" s="37">
        <f t="shared" ref="AR51:AU51" si="177">IFERROR(((AR8/AR4)-1)*100, "")</f>
        <v>-26.675144510494974</v>
      </c>
      <c r="AS51" s="37">
        <f t="shared" si="177"/>
        <v>-3.5166462922082697</v>
      </c>
      <c r="AT51" s="37">
        <f t="shared" si="177"/>
        <v>13.589413424909846</v>
      </c>
      <c r="AU51" s="38">
        <f t="shared" si="177"/>
        <v>-10.251981379200004</v>
      </c>
      <c r="AV51" s="37">
        <f t="shared" ref="AV51:BJ51" si="178">((AV8/AV4)-1)*100</f>
        <v>-16.792926068669058</v>
      </c>
      <c r="AW51" s="37">
        <f t="shared" si="178"/>
        <v>-21.425127186673155</v>
      </c>
      <c r="AX51" s="37">
        <f t="shared" si="178"/>
        <v>-39.093521133615006</v>
      </c>
      <c r="AY51" s="37">
        <f t="shared" si="178"/>
        <v>1.1426898524924844</v>
      </c>
      <c r="AZ51" s="38">
        <f t="shared" si="178"/>
        <v>-30.250782038385793</v>
      </c>
      <c r="BA51" s="37">
        <f t="shared" si="178"/>
        <v>-21.930950812906424</v>
      </c>
      <c r="BB51" s="37">
        <f t="shared" si="178"/>
        <v>-13.253690969095079</v>
      </c>
      <c r="BC51" s="37">
        <f t="shared" si="178"/>
        <v>-39.79190375554407</v>
      </c>
      <c r="BD51" s="37">
        <f t="shared" si="178"/>
        <v>11.623261107009286</v>
      </c>
      <c r="BE51" s="38">
        <f t="shared" si="178"/>
        <v>-35.559745848613801</v>
      </c>
      <c r="BF51" s="37">
        <f t="shared" si="178"/>
        <v>-13.661449032318673</v>
      </c>
      <c r="BG51" s="37">
        <f t="shared" si="178"/>
        <v>-38.634256012746327</v>
      </c>
      <c r="BH51" s="37">
        <f t="shared" si="178"/>
        <v>-15.350386667368021</v>
      </c>
      <c r="BI51" s="37">
        <f t="shared" si="178"/>
        <v>-18.351124018621544</v>
      </c>
      <c r="BJ51" s="45">
        <f t="shared" si="178"/>
        <v>-23.074034554648794</v>
      </c>
    </row>
    <row r="52" spans="1:62" ht="20.85" customHeight="1">
      <c r="A52" s="29"/>
      <c r="B52" s="28" t="s">
        <v>32</v>
      </c>
      <c r="C52" s="37">
        <f t="shared" ref="C52:R58" si="179">((C9/C5)-1)*100</f>
        <v>73.698685328405162</v>
      </c>
      <c r="D52" s="37">
        <f t="shared" si="179"/>
        <v>37.579972183588325</v>
      </c>
      <c r="E52" s="37">
        <f t="shared" si="179"/>
        <v>4.5454545454545414</v>
      </c>
      <c r="F52" s="37">
        <f t="shared" si="179"/>
        <v>9.3373493975903656</v>
      </c>
      <c r="G52" s="38">
        <f t="shared" si="179"/>
        <v>72.380380143188432</v>
      </c>
      <c r="H52" s="37">
        <f t="shared" ref="H52:L58" si="180">IFERROR(((H9/H5)-1)*100, "")</f>
        <v>70.469523238417125</v>
      </c>
      <c r="I52" s="37">
        <f t="shared" si="180"/>
        <v>14.341325905666391</v>
      </c>
      <c r="J52" s="37">
        <f t="shared" si="180"/>
        <v>-5.539812978180791</v>
      </c>
      <c r="K52" s="37">
        <f t="shared" si="180"/>
        <v>4.7258545537967489</v>
      </c>
      <c r="L52" s="38">
        <f t="shared" si="180"/>
        <v>54.93732511522316</v>
      </c>
      <c r="M52" s="37">
        <f t="shared" si="179"/>
        <v>75.0711928761922</v>
      </c>
      <c r="N52" s="37">
        <f t="shared" si="179"/>
        <v>38.468309859154928</v>
      </c>
      <c r="O52" s="37">
        <f t="shared" si="179"/>
        <v>3.1746031746031855</v>
      </c>
      <c r="P52" s="37">
        <f t="shared" si="179"/>
        <v>6.5015479876161075</v>
      </c>
      <c r="Q52" s="38">
        <f t="shared" si="179"/>
        <v>73.747694674370038</v>
      </c>
      <c r="R52" s="37">
        <f t="shared" si="179"/>
        <v>68.06943516191042</v>
      </c>
      <c r="S52" s="37">
        <f t="shared" si="173"/>
        <v>3.7878211833941577</v>
      </c>
      <c r="T52" s="37">
        <f t="shared" si="173"/>
        <v>9.6431827007582793</v>
      </c>
      <c r="U52" s="37">
        <f t="shared" si="173"/>
        <v>8.7905378431480052</v>
      </c>
      <c r="V52" s="38">
        <f t="shared" si="173"/>
        <v>59.351619804373243</v>
      </c>
      <c r="W52" s="37">
        <f t="shared" si="173"/>
        <v>43.47518670561854</v>
      </c>
      <c r="X52" s="37">
        <f t="shared" si="173"/>
        <v>6.6655283001156862</v>
      </c>
      <c r="Y52" s="37">
        <f t="shared" si="173"/>
        <v>-13.638438049911962</v>
      </c>
      <c r="Z52" s="37">
        <f t="shared" si="173"/>
        <v>-27.411602504769927</v>
      </c>
      <c r="AA52" s="38">
        <f t="shared" si="173"/>
        <v>21.828252511281974</v>
      </c>
      <c r="AB52" s="37">
        <f t="shared" si="173"/>
        <v>26.743791133260043</v>
      </c>
      <c r="AC52" s="37">
        <f t="shared" si="173"/>
        <v>15.275293608862528</v>
      </c>
      <c r="AD52" s="37">
        <f t="shared" si="173"/>
        <v>-8.6799074172001607</v>
      </c>
      <c r="AE52" s="37">
        <f t="shared" si="173"/>
        <v>-25.455860745786485</v>
      </c>
      <c r="AF52" s="38">
        <f t="shared" si="173"/>
        <v>12.684244126405764</v>
      </c>
      <c r="AG52" s="37">
        <f t="shared" ref="AG52:AK52" si="181">((AG9/AG5)-1)*100</f>
        <v>54.713747151622293</v>
      </c>
      <c r="AH52" s="37">
        <f t="shared" si="181"/>
        <v>-16.806530410712071</v>
      </c>
      <c r="AI52" s="37">
        <f t="shared" si="181"/>
        <v>-59.301422108375689</v>
      </c>
      <c r="AJ52" s="37">
        <f t="shared" si="181"/>
        <v>-31.858172025874577</v>
      </c>
      <c r="AK52" s="38">
        <f t="shared" si="181"/>
        <v>34.970235383963377</v>
      </c>
      <c r="AL52" s="39">
        <f t="shared" ref="AL52:AP52" si="182">IFERROR(((AL9/AL5)-1)*100,"-")</f>
        <v>-1.8590596030607864</v>
      </c>
      <c r="AM52" s="39">
        <f t="shared" si="182"/>
        <v>-16.891009577260284</v>
      </c>
      <c r="AN52" s="39">
        <f t="shared" si="182"/>
        <v>-9.64677763130336</v>
      </c>
      <c r="AO52" s="39">
        <f t="shared" si="182"/>
        <v>-4.2176757249021479</v>
      </c>
      <c r="AP52" s="40">
        <f t="shared" si="182"/>
        <v>-10.118932916539658</v>
      </c>
      <c r="AQ52" s="37">
        <f t="shared" ref="AQ52:AU52" si="183">IFERROR(((AQ9/AQ5)-1)*100, "")</f>
        <v>-3.9993773957051726</v>
      </c>
      <c r="AR52" s="37">
        <f t="shared" si="183"/>
        <v>-25.045794746131101</v>
      </c>
      <c r="AS52" s="37">
        <f t="shared" si="183"/>
        <v>6.2695463099657234</v>
      </c>
      <c r="AT52" s="37">
        <f t="shared" si="183"/>
        <v>2.1492550097000018</v>
      </c>
      <c r="AU52" s="38">
        <f t="shared" si="183"/>
        <v>-8.2856206506666261</v>
      </c>
      <c r="AV52" s="37">
        <f t="shared" ref="AV52:BJ52" si="184">((AV9/AV5)-1)*100</f>
        <v>-18.047518641697902</v>
      </c>
      <c r="AW52" s="37">
        <f t="shared" si="184"/>
        <v>-22.967552352872588</v>
      </c>
      <c r="AX52" s="37">
        <f t="shared" si="184"/>
        <v>-16.295716879145438</v>
      </c>
      <c r="AY52" s="37">
        <f t="shared" si="184"/>
        <v>-31.842870956513625</v>
      </c>
      <c r="AZ52" s="38">
        <f t="shared" si="184"/>
        <v>-29.882089808669466</v>
      </c>
      <c r="BA52" s="37">
        <f t="shared" si="184"/>
        <v>-27.604428203735722</v>
      </c>
      <c r="BB52" s="37">
        <f t="shared" si="184"/>
        <v>-16.749692600338317</v>
      </c>
      <c r="BC52" s="37">
        <f t="shared" si="184"/>
        <v>-11.489756419747854</v>
      </c>
      <c r="BD52" s="37">
        <f t="shared" si="184"/>
        <v>-30.006520409561144</v>
      </c>
      <c r="BE52" s="38">
        <f t="shared" si="184"/>
        <v>-35.144898274711842</v>
      </c>
      <c r="BF52" s="37">
        <f t="shared" si="184"/>
        <v>-11.628095627912005</v>
      </c>
      <c r="BG52" s="37">
        <f t="shared" si="184"/>
        <v>-39.918765763870887</v>
      </c>
      <c r="BH52" s="37">
        <f t="shared" si="184"/>
        <v>-60.553686043502594</v>
      </c>
      <c r="BI52" s="37">
        <f t="shared" si="184"/>
        <v>-36.017992919643845</v>
      </c>
      <c r="BJ52" s="45">
        <f t="shared" si="184"/>
        <v>-22.31825830154559</v>
      </c>
    </row>
    <row r="53" spans="1:62" ht="20.85" customHeight="1">
      <c r="A53" s="29"/>
      <c r="B53" s="28" t="s">
        <v>33</v>
      </c>
      <c r="C53" s="37">
        <f t="shared" si="179"/>
        <v>75.776925355912141</v>
      </c>
      <c r="D53" s="37">
        <f t="shared" si="173"/>
        <v>50.994431185361975</v>
      </c>
      <c r="E53" s="37">
        <f t="shared" si="173"/>
        <v>2.898550724637694</v>
      </c>
      <c r="F53" s="37">
        <f t="shared" si="173"/>
        <v>6.0171919770773741</v>
      </c>
      <c r="G53" s="38">
        <f t="shared" si="173"/>
        <v>74.849567009686609</v>
      </c>
      <c r="H53" s="37">
        <f t="shared" si="180"/>
        <v>72.564393893771324</v>
      </c>
      <c r="I53" s="37">
        <f t="shared" si="180"/>
        <v>17.600638314151105</v>
      </c>
      <c r="J53" s="37">
        <f t="shared" si="180"/>
        <v>0.11999400029998331</v>
      </c>
      <c r="K53" s="37">
        <f t="shared" si="180"/>
        <v>2.562381112230061</v>
      </c>
      <c r="L53" s="38">
        <f t="shared" si="180"/>
        <v>58.694408869661487</v>
      </c>
      <c r="M53" s="37">
        <f t="shared" si="173"/>
        <v>75.195256691113443</v>
      </c>
      <c r="N53" s="37">
        <f t="shared" si="173"/>
        <v>50.925158795912729</v>
      </c>
      <c r="O53" s="37">
        <f t="shared" si="173"/>
        <v>0</v>
      </c>
      <c r="P53" s="37">
        <f t="shared" si="173"/>
        <v>6.8249258160237414</v>
      </c>
      <c r="Q53" s="38">
        <f t="shared" si="173"/>
        <v>74.302195900473023</v>
      </c>
      <c r="R53" s="37">
        <f t="shared" si="173"/>
        <v>106.16315304579129</v>
      </c>
      <c r="S53" s="37">
        <f t="shared" si="173"/>
        <v>20.850011552929338</v>
      </c>
      <c r="T53" s="37">
        <f t="shared" si="173"/>
        <v>-37.677663096140044</v>
      </c>
      <c r="U53" s="37">
        <f t="shared" si="173"/>
        <v>-2.5051452179218114</v>
      </c>
      <c r="V53" s="38">
        <f t="shared" si="173"/>
        <v>93.461141195038806</v>
      </c>
      <c r="W53" s="37">
        <f t="shared" si="173"/>
        <v>60.71621351973122</v>
      </c>
      <c r="X53" s="37">
        <f t="shared" si="173"/>
        <v>16.229685501711554</v>
      </c>
      <c r="Y53" s="37">
        <f t="shared" si="173"/>
        <v>13.788114967166564</v>
      </c>
      <c r="Z53" s="37">
        <f t="shared" si="173"/>
        <v>-4.0604889940192841</v>
      </c>
      <c r="AA53" s="38">
        <f t="shared" si="173"/>
        <v>38.003563293172093</v>
      </c>
      <c r="AB53" s="37">
        <f t="shared" si="173"/>
        <v>17.205637452999632</v>
      </c>
      <c r="AC53" s="37">
        <f t="shared" si="173"/>
        <v>35.431889348953206</v>
      </c>
      <c r="AD53" s="37">
        <f t="shared" si="173"/>
        <v>18.360191733559805</v>
      </c>
      <c r="AE53" s="37">
        <f t="shared" si="173"/>
        <v>-4.1648459962662976</v>
      </c>
      <c r="AF53" s="38">
        <f t="shared" si="173"/>
        <v>24.796859769322467</v>
      </c>
      <c r="AG53" s="37">
        <f t="shared" ref="AG53:AK53" si="185">((AG10/AG6)-1)*100</f>
        <v>82.516785482370537</v>
      </c>
      <c r="AH53" s="37">
        <f t="shared" si="185"/>
        <v>-21.819390766946935</v>
      </c>
      <c r="AI53" s="37">
        <f t="shared" si="185"/>
        <v>-37.106868589186448</v>
      </c>
      <c r="AJ53" s="37">
        <f t="shared" si="185"/>
        <v>-3.8041816993201416</v>
      </c>
      <c r="AK53" s="38">
        <f t="shared" si="185"/>
        <v>53.181856158809218</v>
      </c>
      <c r="AL53" s="39">
        <f t="shared" ref="AL53:AP53" si="186">IFERROR(((AL10/AL6)-1)*100,"-")</f>
        <v>-1.8276184178532384</v>
      </c>
      <c r="AM53" s="39">
        <f t="shared" si="186"/>
        <v>-22.115910241892543</v>
      </c>
      <c r="AN53" s="39">
        <f t="shared" si="186"/>
        <v>-2.7002875208352428</v>
      </c>
      <c r="AO53" s="39">
        <f t="shared" si="186"/>
        <v>-3.2587270049505568</v>
      </c>
      <c r="AP53" s="40">
        <f t="shared" si="186"/>
        <v>-9.239461336000975</v>
      </c>
      <c r="AQ53" s="37">
        <f t="shared" ref="AQ53:AU53" si="187">IFERROR(((AQ10/AQ6)-1)*100, "")</f>
        <v>17.676218488767283</v>
      </c>
      <c r="AR53" s="37">
        <f t="shared" si="187"/>
        <v>-19.927192711224695</v>
      </c>
      <c r="AS53" s="37">
        <f t="shared" si="187"/>
        <v>-37.677663096140044</v>
      </c>
      <c r="AT53" s="37">
        <f t="shared" si="187"/>
        <v>-8.7339831623323594</v>
      </c>
      <c r="AU53" s="38">
        <f t="shared" si="187"/>
        <v>10.991798006667452</v>
      </c>
      <c r="AV53" s="37">
        <f t="shared" ref="AV53:BJ53" si="188">((AV10/AV6)-1)*100</f>
        <v>-8.2645177985099298</v>
      </c>
      <c r="AW53" s="37">
        <f t="shared" si="188"/>
        <v>-22.98852859987236</v>
      </c>
      <c r="AX53" s="37">
        <f t="shared" si="188"/>
        <v>13.788114967166564</v>
      </c>
      <c r="AY53" s="37">
        <f t="shared" si="188"/>
        <v>-10.189957752734724</v>
      </c>
      <c r="AZ53" s="38">
        <f t="shared" si="188"/>
        <v>-20.825114921688957</v>
      </c>
      <c r="BA53" s="37">
        <f t="shared" si="188"/>
        <v>-33.099993877320109</v>
      </c>
      <c r="BB53" s="37">
        <f t="shared" si="188"/>
        <v>-10.265531320666144</v>
      </c>
      <c r="BC53" s="37">
        <f t="shared" si="188"/>
        <v>18.360191733559784</v>
      </c>
      <c r="BD53" s="37">
        <f t="shared" si="188"/>
        <v>-10.287647502060416</v>
      </c>
      <c r="BE53" s="38">
        <f t="shared" si="188"/>
        <v>-28.402015175654029</v>
      </c>
      <c r="BF53" s="37">
        <f t="shared" si="188"/>
        <v>4.1790679322817992</v>
      </c>
      <c r="BG53" s="37">
        <f t="shared" si="188"/>
        <v>-48.199087642655968</v>
      </c>
      <c r="BH53" s="37">
        <f t="shared" si="188"/>
        <v>-37.106868589186462</v>
      </c>
      <c r="BI53" s="37">
        <f t="shared" si="188"/>
        <v>-9.9500256463080241</v>
      </c>
      <c r="BJ53" s="45">
        <f t="shared" si="188"/>
        <v>-12.117081848884792</v>
      </c>
    </row>
    <row r="54" spans="1:62" ht="20.85" customHeight="1">
      <c r="A54" s="29"/>
      <c r="B54" s="28" t="s">
        <v>34</v>
      </c>
      <c r="C54" s="37">
        <f t="shared" si="179"/>
        <v>72.43055840479218</v>
      </c>
      <c r="D54" s="37">
        <f t="shared" si="173"/>
        <v>61.503531786074682</v>
      </c>
      <c r="E54" s="37">
        <f t="shared" si="173"/>
        <v>8.6956521739130377</v>
      </c>
      <c r="F54" s="37">
        <f t="shared" si="173"/>
        <v>5.4131054131054013</v>
      </c>
      <c r="G54" s="38">
        <f t="shared" si="173"/>
        <v>71.957615753342779</v>
      </c>
      <c r="H54" s="37">
        <f t="shared" si="180"/>
        <v>70.111032891664522</v>
      </c>
      <c r="I54" s="37">
        <f t="shared" si="180"/>
        <v>19.827717599819206</v>
      </c>
      <c r="J54" s="37">
        <f t="shared" si="180"/>
        <v>12.554372281385939</v>
      </c>
      <c r="K54" s="37">
        <f t="shared" si="180"/>
        <v>2.4728656148595762</v>
      </c>
      <c r="L54" s="38">
        <f t="shared" si="180"/>
        <v>58.771183436148334</v>
      </c>
      <c r="M54" s="37">
        <f t="shared" si="173"/>
        <v>74.262211971695223</v>
      </c>
      <c r="N54" s="37">
        <f t="shared" si="173"/>
        <v>62.840363053924179</v>
      </c>
      <c r="O54" s="37">
        <f t="shared" si="173"/>
        <v>19.354838709677423</v>
      </c>
      <c r="P54" s="37">
        <f t="shared" si="173"/>
        <v>5.3571428571428603</v>
      </c>
      <c r="Q54" s="38">
        <f t="shared" si="173"/>
        <v>73.781303964879939</v>
      </c>
      <c r="R54" s="37">
        <f t="shared" si="173"/>
        <v>100.63012999099539</v>
      </c>
      <c r="S54" s="37">
        <f t="shared" si="173"/>
        <v>25.361015260567509</v>
      </c>
      <c r="T54" s="37">
        <f t="shared" si="173"/>
        <v>-34.41470920573061</v>
      </c>
      <c r="U54" s="37">
        <f t="shared" si="173"/>
        <v>6.5953149870729755</v>
      </c>
      <c r="V54" s="38">
        <f t="shared" si="173"/>
        <v>90.356712557575051</v>
      </c>
      <c r="W54" s="37">
        <f t="shared" si="173"/>
        <v>77.674105936573184</v>
      </c>
      <c r="X54" s="37">
        <f t="shared" si="173"/>
        <v>14.356245792361744</v>
      </c>
      <c r="Y54" s="37">
        <f t="shared" si="173"/>
        <v>60.146748625392753</v>
      </c>
      <c r="Z54" s="37">
        <f t="shared" si="173"/>
        <v>-2.4829839540424503</v>
      </c>
      <c r="AA54" s="38">
        <f t="shared" si="173"/>
        <v>54.102513938163675</v>
      </c>
      <c r="AB54" s="37">
        <f t="shared" si="173"/>
        <v>33.894256289140621</v>
      </c>
      <c r="AC54" s="37">
        <f t="shared" si="173"/>
        <v>26.915590057862282</v>
      </c>
      <c r="AD54" s="37">
        <f t="shared" si="173"/>
        <v>63.311132440943283</v>
      </c>
      <c r="AE54" s="37">
        <f t="shared" si="173"/>
        <v>-5.8786210832448837</v>
      </c>
      <c r="AF54" s="38">
        <f t="shared" si="173"/>
        <v>35.533172898897256</v>
      </c>
      <c r="AG54" s="37">
        <f t="shared" ref="AG54:AK54" si="189">((AG11/AG7)-1)*100</f>
        <v>95.052058658708532</v>
      </c>
      <c r="AH54" s="37">
        <f t="shared" si="189"/>
        <v>-13.943798148236519</v>
      </c>
      <c r="AI54" s="37">
        <f t="shared" si="189"/>
        <v>15.194258515362534</v>
      </c>
      <c r="AJ54" s="37">
        <f t="shared" si="189"/>
        <v>5.6041750815846392</v>
      </c>
      <c r="AK54" s="38">
        <f t="shared" si="189"/>
        <v>71.843660564199638</v>
      </c>
      <c r="AL54" s="39">
        <f t="shared" ref="AL54:AP54" si="190">IFERROR(((AL11/AL7)-1)*100,"-")</f>
        <v>-1.3451939926346634</v>
      </c>
      <c r="AM54" s="39">
        <f t="shared" si="190"/>
        <v>-25.804893382429984</v>
      </c>
      <c r="AN54" s="39">
        <f t="shared" si="190"/>
        <v>3.5500224988750606</v>
      </c>
      <c r="AO54" s="39">
        <f t="shared" si="190"/>
        <v>-2.7892545113088918</v>
      </c>
      <c r="AP54" s="40">
        <f t="shared" si="190"/>
        <v>-7.6684200693438171</v>
      </c>
      <c r="AQ54" s="37">
        <f t="shared" ref="AQ54:AU54" si="191">IFERROR(((AQ11/AQ7)-1)*100, "")</f>
        <v>15.131173718593116</v>
      </c>
      <c r="AR54" s="37">
        <f t="shared" si="191"/>
        <v>-23.016006038346571</v>
      </c>
      <c r="AS54" s="37">
        <f t="shared" si="191"/>
        <v>-45.050161766963491</v>
      </c>
      <c r="AT54" s="37">
        <f t="shared" si="191"/>
        <v>1.1752142250184061</v>
      </c>
      <c r="AU54" s="38">
        <f t="shared" si="191"/>
        <v>9.5380850612358792</v>
      </c>
      <c r="AV54" s="37">
        <f t="shared" ref="AV54:BJ54" si="192">((AV11/AV7)-1)*100</f>
        <v>1.9579081008291865</v>
      </c>
      <c r="AW54" s="37">
        <f t="shared" si="192"/>
        <v>-29.774016928166034</v>
      </c>
      <c r="AX54" s="37">
        <f t="shared" si="192"/>
        <v>34.17700560505881</v>
      </c>
      <c r="AY54" s="37">
        <f t="shared" si="192"/>
        <v>-7.4414762953623477</v>
      </c>
      <c r="AZ54" s="38">
        <f t="shared" si="192"/>
        <v>-11.323882131010588</v>
      </c>
      <c r="BA54" s="37">
        <f t="shared" si="192"/>
        <v>-23.165065578939991</v>
      </c>
      <c r="BB54" s="37">
        <f t="shared" si="192"/>
        <v>-22.061344203811128</v>
      </c>
      <c r="BC54" s="37">
        <f t="shared" si="192"/>
        <v>36.828246099168723</v>
      </c>
      <c r="BD54" s="37">
        <f t="shared" si="192"/>
        <v>-10.664453909520589</v>
      </c>
      <c r="BE54" s="38">
        <f t="shared" si="192"/>
        <v>-22.009347492128583</v>
      </c>
      <c r="BF54" s="37">
        <f t="shared" si="192"/>
        <v>11.930209339010389</v>
      </c>
      <c r="BG54" s="37">
        <f t="shared" si="192"/>
        <v>-47.153027518572777</v>
      </c>
      <c r="BH54" s="37">
        <f t="shared" si="192"/>
        <v>-3.4858915141557034</v>
      </c>
      <c r="BI54" s="37">
        <f t="shared" si="192"/>
        <v>0.23447126387692308</v>
      </c>
      <c r="BJ54" s="45">
        <f t="shared" si="192"/>
        <v>-1.1149895624398609</v>
      </c>
    </row>
    <row r="55" spans="1:62" ht="20.85" customHeight="1">
      <c r="A55" s="29"/>
      <c r="B55" s="28" t="s">
        <v>35</v>
      </c>
      <c r="C55" s="37">
        <f t="shared" si="179"/>
        <v>65.352849112235262</v>
      </c>
      <c r="D55" s="37">
        <f t="shared" si="173"/>
        <v>68.75</v>
      </c>
      <c r="E55" s="37">
        <f t="shared" si="173"/>
        <v>8.6956521739130377</v>
      </c>
      <c r="F55" s="37">
        <f t="shared" si="173"/>
        <v>5.9322033898305149</v>
      </c>
      <c r="G55" s="38">
        <f t="shared" si="173"/>
        <v>65.293654596481616</v>
      </c>
      <c r="H55" s="37">
        <f t="shared" si="180"/>
        <v>74.634341836123923</v>
      </c>
      <c r="I55" s="37">
        <f t="shared" si="180"/>
        <v>23.162828820983062</v>
      </c>
      <c r="J55" s="37">
        <f t="shared" si="180"/>
        <v>12.546872656367182</v>
      </c>
      <c r="K55" s="37">
        <f t="shared" si="180"/>
        <v>1.4446049561062324</v>
      </c>
      <c r="L55" s="38">
        <f t="shared" si="180"/>
        <v>63.687315903528251</v>
      </c>
      <c r="M55" s="37">
        <f t="shared" si="173"/>
        <v>67.003994834473858</v>
      </c>
      <c r="N55" s="37">
        <f t="shared" si="173"/>
        <v>73.857178156659259</v>
      </c>
      <c r="O55" s="37">
        <f t="shared" si="173"/>
        <v>10.937500000000021</v>
      </c>
      <c r="P55" s="37">
        <f t="shared" si="173"/>
        <v>7.4626865671641784</v>
      </c>
      <c r="Q55" s="38">
        <f t="shared" si="173"/>
        <v>67.02867889045605</v>
      </c>
      <c r="R55" s="37">
        <f t="shared" si="173"/>
        <v>68.975087551754115</v>
      </c>
      <c r="S55" s="37">
        <f t="shared" si="173"/>
        <v>2.0371996886640265</v>
      </c>
      <c r="T55" s="37">
        <f t="shared" si="173"/>
        <v>-37.888049898067855</v>
      </c>
      <c r="U55" s="37">
        <f t="shared" si="173"/>
        <v>11.867090906449329</v>
      </c>
      <c r="V55" s="38">
        <f t="shared" si="173"/>
        <v>61.187916166700894</v>
      </c>
      <c r="W55" s="37">
        <f t="shared" si="173"/>
        <v>83.903435015851784</v>
      </c>
      <c r="X55" s="37">
        <f t="shared" si="173"/>
        <v>17.939573534470867</v>
      </c>
      <c r="Y55" s="37">
        <f t="shared" si="173"/>
        <v>18.140528046245706</v>
      </c>
      <c r="Z55" s="37">
        <f t="shared" si="173"/>
        <v>3.3515429569930255E-2</v>
      </c>
      <c r="AA55" s="38">
        <f t="shared" si="173"/>
        <v>58.034435302705532</v>
      </c>
      <c r="AB55" s="37">
        <f t="shared" si="173"/>
        <v>113.83880046507984</v>
      </c>
      <c r="AC55" s="37">
        <f t="shared" si="173"/>
        <v>27.695897284865968</v>
      </c>
      <c r="AD55" s="37">
        <f t="shared" si="173"/>
        <v>20.435238477886351</v>
      </c>
      <c r="AE55" s="37">
        <f t="shared" si="173"/>
        <v>-9.165748790720718</v>
      </c>
      <c r="AF55" s="38">
        <f t="shared" si="173"/>
        <v>60.962556024034889</v>
      </c>
      <c r="AG55" s="37">
        <f t="shared" ref="AG55:AK55" si="193">((AG12/AG8)-1)*100</f>
        <v>67.406178066596027</v>
      </c>
      <c r="AH55" s="37">
        <f t="shared" si="193"/>
        <v>-11.105447481578501</v>
      </c>
      <c r="AI55" s="37">
        <f t="shared" si="193"/>
        <v>-37.347901627237434</v>
      </c>
      <c r="AJ55" s="37">
        <f t="shared" si="193"/>
        <v>23.425628196499915</v>
      </c>
      <c r="AK55" s="38">
        <f t="shared" si="193"/>
        <v>54.718613614246948</v>
      </c>
      <c r="AL55" s="37">
        <f t="shared" ref="AL55:AP55" si="194">IFERROR(((AL12/AL8)-1)*100,"-")</f>
        <v>5.6131435132325436</v>
      </c>
      <c r="AM55" s="37">
        <f t="shared" si="194"/>
        <v>-27.01461995793597</v>
      </c>
      <c r="AN55" s="37">
        <f t="shared" si="194"/>
        <v>3.5431228438578044</v>
      </c>
      <c r="AO55" s="37">
        <f t="shared" si="194"/>
        <v>-4.2362929214357141</v>
      </c>
      <c r="AP55" s="38">
        <f t="shared" si="194"/>
        <v>-0.97180904909797139</v>
      </c>
      <c r="AQ55" s="37">
        <f t="shared" ref="AQ55:AU55" si="195">IFERROR(((AQ12/AQ8)-1)*100, "")</f>
        <v>1.1802668069311295</v>
      </c>
      <c r="AR55" s="37">
        <f t="shared" si="195"/>
        <v>-41.309757370661835</v>
      </c>
      <c r="AS55" s="37">
        <f t="shared" si="195"/>
        <v>-44.011763288399194</v>
      </c>
      <c r="AT55" s="37">
        <f t="shared" si="195"/>
        <v>4.0985429268348028</v>
      </c>
      <c r="AU55" s="38">
        <f t="shared" si="195"/>
        <v>-3.4968621931002475</v>
      </c>
      <c r="AV55" s="37">
        <f t="shared" ref="AV55:BJ55" si="196">((AV12/AV8)-1)*100</f>
        <v>10.11918319566416</v>
      </c>
      <c r="AW55" s="37">
        <f t="shared" si="196"/>
        <v>-32.162954222000614</v>
      </c>
      <c r="AX55" s="37">
        <f t="shared" si="196"/>
        <v>6.4928703515454211</v>
      </c>
      <c r="AY55" s="37">
        <f t="shared" si="196"/>
        <v>-6.913256475261309</v>
      </c>
      <c r="AZ55" s="38">
        <f t="shared" si="196"/>
        <v>-5.384849863806485</v>
      </c>
      <c r="BA55" s="37">
        <f t="shared" si="196"/>
        <v>28.044122942703442</v>
      </c>
      <c r="BB55" s="37">
        <f t="shared" si="196"/>
        <v>-26.551265447434258</v>
      </c>
      <c r="BC55" s="37">
        <f t="shared" si="196"/>
        <v>8.5613417265454359</v>
      </c>
      <c r="BD55" s="37">
        <f t="shared" si="196"/>
        <v>-15.473682902476204</v>
      </c>
      <c r="BE55" s="38">
        <f t="shared" si="196"/>
        <v>-3.6317852159984954</v>
      </c>
      <c r="BF55" s="37">
        <f t="shared" si="196"/>
        <v>0.24082252195274378</v>
      </c>
      <c r="BG55" s="37">
        <f t="shared" si="196"/>
        <v>-48.869207782539533</v>
      </c>
      <c r="BH55" s="37">
        <f t="shared" si="196"/>
        <v>-43.524869072439387</v>
      </c>
      <c r="BI55" s="37">
        <f t="shared" si="196"/>
        <v>14.854404016187427</v>
      </c>
      <c r="BJ55" s="45">
        <f t="shared" si="196"/>
        <v>-7.3700309180332768</v>
      </c>
    </row>
    <row r="56" spans="1:62" ht="20.85" customHeight="1">
      <c r="A56" s="29"/>
      <c r="B56" s="28" t="s">
        <v>36</v>
      </c>
      <c r="C56" s="37">
        <f t="shared" si="179"/>
        <v>60.411361607930722</v>
      </c>
      <c r="D56" s="37">
        <f t="shared" si="173"/>
        <v>68.803073190456928</v>
      </c>
      <c r="E56" s="37">
        <f t="shared" si="173"/>
        <v>8.6956521739130377</v>
      </c>
      <c r="F56" s="37">
        <f t="shared" si="173"/>
        <v>3.8567493112947604</v>
      </c>
      <c r="G56" s="38">
        <f t="shared" si="173"/>
        <v>60.496821227816078</v>
      </c>
      <c r="H56" s="37">
        <f t="shared" si="180"/>
        <v>71.1318758533329</v>
      </c>
      <c r="I56" s="37">
        <f t="shared" si="180"/>
        <v>25.459810597166776</v>
      </c>
      <c r="J56" s="37">
        <f t="shared" si="180"/>
        <v>12.546872656367182</v>
      </c>
      <c r="K56" s="37">
        <f t="shared" si="180"/>
        <v>0.3176341730558585</v>
      </c>
      <c r="L56" s="38">
        <f t="shared" si="180"/>
        <v>62.194799234682606</v>
      </c>
      <c r="M56" s="37">
        <f t="shared" si="173"/>
        <v>60.99506854974053</v>
      </c>
      <c r="N56" s="37">
        <f t="shared" si="173"/>
        <v>71.837253655435475</v>
      </c>
      <c r="O56" s="37">
        <f t="shared" si="173"/>
        <v>12.307692307692285</v>
      </c>
      <c r="P56" s="37">
        <f t="shared" si="173"/>
        <v>5.8139534883720811</v>
      </c>
      <c r="Q56" s="38">
        <f t="shared" si="173"/>
        <v>61.141043248165076</v>
      </c>
      <c r="R56" s="37">
        <f t="shared" si="173"/>
        <v>69.234761343627625</v>
      </c>
      <c r="S56" s="37">
        <f t="shared" si="173"/>
        <v>22.232501890742085</v>
      </c>
      <c r="T56" s="37">
        <f t="shared" si="173"/>
        <v>-33.674986031658925</v>
      </c>
      <c r="U56" s="37">
        <f t="shared" si="173"/>
        <v>4.8030546141798691</v>
      </c>
      <c r="V56" s="38">
        <f t="shared" si="173"/>
        <v>64.280120501360344</v>
      </c>
      <c r="W56" s="37">
        <f t="shared" si="173"/>
        <v>91.117068930780576</v>
      </c>
      <c r="X56" s="37">
        <f t="shared" si="173"/>
        <v>28.363148630086886</v>
      </c>
      <c r="Y56" s="37">
        <f t="shared" si="173"/>
        <v>23.483748011024463</v>
      </c>
      <c r="Z56" s="37">
        <f t="shared" si="173"/>
        <v>17.174049120055578</v>
      </c>
      <c r="AA56" s="38">
        <f t="shared" si="173"/>
        <v>65.68960716710059</v>
      </c>
      <c r="AB56" s="37">
        <f t="shared" si="173"/>
        <v>116.85727739150109</v>
      </c>
      <c r="AC56" s="37">
        <f t="shared" si="173"/>
        <v>32.792306394170609</v>
      </c>
      <c r="AD56" s="37">
        <f t="shared" si="173"/>
        <v>26.267229188370102</v>
      </c>
      <c r="AE56" s="37">
        <f t="shared" si="173"/>
        <v>30.640518085244885</v>
      </c>
      <c r="AF56" s="38">
        <f t="shared" si="173"/>
        <v>64.549038722015624</v>
      </c>
      <c r="AG56" s="37">
        <f t="shared" ref="AG56:AK56" si="197">((AG13/AG9)-1)*100</f>
        <v>76.952989059955868</v>
      </c>
      <c r="AH56" s="37">
        <f t="shared" si="197"/>
        <v>11.631912847711344</v>
      </c>
      <c r="AI56" s="37">
        <f t="shared" si="197"/>
        <v>-34.031988608072069</v>
      </c>
      <c r="AJ56" s="37">
        <f t="shared" si="197"/>
        <v>-16.319952505457071</v>
      </c>
      <c r="AK56" s="38">
        <f t="shared" si="197"/>
        <v>67.058189168066761</v>
      </c>
      <c r="AL56" s="37">
        <f t="shared" ref="AL56:AP56" si="198">IFERROR(((AL13/AL9)-1)*100,"-")</f>
        <v>6.6831389858809986</v>
      </c>
      <c r="AM56" s="37">
        <f t="shared" si="198"/>
        <v>-25.676820791281962</v>
      </c>
      <c r="AN56" s="37">
        <f t="shared" si="198"/>
        <v>3.5431228438578044</v>
      </c>
      <c r="AO56" s="37">
        <f t="shared" si="198"/>
        <v>-3.4076891118852148</v>
      </c>
      <c r="AP56" s="38">
        <f t="shared" si="198"/>
        <v>1.0579511755291149</v>
      </c>
      <c r="AQ56" s="37">
        <f t="shared" ref="AQ56:AU56" si="199">IFERROR(((AQ13/AQ9)-1)*100, "")</f>
        <v>5.1179783754316643</v>
      </c>
      <c r="AR56" s="37">
        <f t="shared" si="199"/>
        <v>-28.867286173090168</v>
      </c>
      <c r="AS56" s="37">
        <f t="shared" si="199"/>
        <v>-40.943480713120962</v>
      </c>
      <c r="AT56" s="37">
        <f t="shared" si="199"/>
        <v>-0.95535498000581809</v>
      </c>
      <c r="AU56" s="38">
        <f t="shared" si="199"/>
        <v>1.9480308616104169</v>
      </c>
      <c r="AV56" s="37">
        <f t="shared" ref="AV56:BJ56" si="200">((AV13/AV9)-1)*100</f>
        <v>18.709890093145098</v>
      </c>
      <c r="AW56" s="37">
        <f t="shared" si="200"/>
        <v>-25.299580911902808</v>
      </c>
      <c r="AX56" s="37">
        <f t="shared" si="200"/>
        <v>9.9512824755697338</v>
      </c>
      <c r="AY56" s="37">
        <f t="shared" si="200"/>
        <v>10.735914553019565</v>
      </c>
      <c r="AZ56" s="38">
        <f t="shared" si="200"/>
        <v>2.82272214902477</v>
      </c>
      <c r="BA56" s="37">
        <f t="shared" si="200"/>
        <v>34.698086932086113</v>
      </c>
      <c r="BB56" s="37">
        <f t="shared" si="200"/>
        <v>-22.722050329992459</v>
      </c>
      <c r="BC56" s="37">
        <f t="shared" si="200"/>
        <v>12.429724619781624</v>
      </c>
      <c r="BD56" s="37">
        <f t="shared" si="200"/>
        <v>23.462467641000686</v>
      </c>
      <c r="BE56" s="38">
        <f t="shared" si="200"/>
        <v>2.1149146146472786</v>
      </c>
      <c r="BF56" s="37">
        <f t="shared" si="200"/>
        <v>9.9120554772055272</v>
      </c>
      <c r="BG56" s="37">
        <f t="shared" si="200"/>
        <v>-35.036256415297842</v>
      </c>
      <c r="BH56" s="37">
        <f t="shared" si="200"/>
        <v>-41.261359719516221</v>
      </c>
      <c r="BI56" s="37">
        <f t="shared" si="200"/>
        <v>-20.917757312849538</v>
      </c>
      <c r="BJ56" s="45">
        <f t="shared" si="200"/>
        <v>3.6720290502209041</v>
      </c>
    </row>
    <row r="57" spans="1:62" ht="20.85" customHeight="1">
      <c r="A57" s="29"/>
      <c r="B57" s="28" t="s">
        <v>37</v>
      </c>
      <c r="C57" s="37">
        <f t="shared" si="179"/>
        <v>51.121953383158505</v>
      </c>
      <c r="D57" s="37">
        <f t="shared" si="173"/>
        <v>57.780119423955021</v>
      </c>
      <c r="E57" s="37">
        <f t="shared" si="173"/>
        <v>2.8169014084507005</v>
      </c>
      <c r="F57" s="37">
        <f t="shared" si="173"/>
        <v>2.4324324324324298</v>
      </c>
      <c r="G57" s="38">
        <f t="shared" si="173"/>
        <v>51.193056695021369</v>
      </c>
      <c r="H57" s="37">
        <f t="shared" si="180"/>
        <v>61.702799222933535</v>
      </c>
      <c r="I57" s="37">
        <f t="shared" si="180"/>
        <v>24.907522724315491</v>
      </c>
      <c r="J57" s="37">
        <f t="shared" si="180"/>
        <v>-5.3657927590511907</v>
      </c>
      <c r="K57" s="37">
        <f t="shared" si="180"/>
        <v>0.14182849661792396</v>
      </c>
      <c r="L57" s="38">
        <f t="shared" si="180"/>
        <v>54.515406382391298</v>
      </c>
      <c r="M57" s="37">
        <f t="shared" si="173"/>
        <v>51.065805867029113</v>
      </c>
      <c r="N57" s="37">
        <f t="shared" si="173"/>
        <v>59.469350411710884</v>
      </c>
      <c r="O57" s="37">
        <f t="shared" si="173"/>
        <v>4.3478260869565188</v>
      </c>
      <c r="P57" s="37">
        <f t="shared" si="173"/>
        <v>1.6666666666666607</v>
      </c>
      <c r="Q57" s="38">
        <f t="shared" si="173"/>
        <v>51.175761961706655</v>
      </c>
      <c r="R57" s="37">
        <f t="shared" si="173"/>
        <v>35.373989859006038</v>
      </c>
      <c r="S57" s="37">
        <f t="shared" si="173"/>
        <v>13.757840322356184</v>
      </c>
      <c r="T57" s="37">
        <f t="shared" si="173"/>
        <v>-5.0054580509796054</v>
      </c>
      <c r="U57" s="37">
        <f t="shared" si="173"/>
        <v>-6.1342763890728129</v>
      </c>
      <c r="V57" s="38">
        <f t="shared" si="173"/>
        <v>33.501668034387876</v>
      </c>
      <c r="W57" s="37">
        <f t="shared" si="173"/>
        <v>59.785548583351542</v>
      </c>
      <c r="X57" s="37">
        <f t="shared" si="173"/>
        <v>12.329424571281123</v>
      </c>
      <c r="Y57" s="37">
        <f t="shared" si="173"/>
        <v>-21.61911360387111</v>
      </c>
      <c r="Z57" s="37">
        <f t="shared" si="173"/>
        <v>-12.616077196382424</v>
      </c>
      <c r="AA57" s="38">
        <f t="shared" si="173"/>
        <v>35.928508737966425</v>
      </c>
      <c r="AB57" s="37">
        <f t="shared" si="173"/>
        <v>91.251373269105642</v>
      </c>
      <c r="AC57" s="37">
        <f t="shared" si="173"/>
        <v>14.957655962250316</v>
      </c>
      <c r="AD57" s="37">
        <f t="shared" si="173"/>
        <v>-20.997636518372175</v>
      </c>
      <c r="AE57" s="37">
        <f t="shared" si="173"/>
        <v>-5.8460252204155854</v>
      </c>
      <c r="AF57" s="38">
        <f t="shared" si="173"/>
        <v>28.842511808339367</v>
      </c>
      <c r="AG57" s="37">
        <f t="shared" ref="AG57:AK58" si="201">((AG14/AG10)-1)*100</f>
        <v>49.661415083246816</v>
      </c>
      <c r="AH57" s="37">
        <f t="shared" si="201"/>
        <v>3.3079292800167082</v>
      </c>
      <c r="AI57" s="37">
        <f t="shared" si="201"/>
        <v>-34.638455336754546</v>
      </c>
      <c r="AJ57" s="37">
        <f t="shared" si="201"/>
        <v>-29.181404691272704</v>
      </c>
      <c r="AK57" s="38">
        <f t="shared" si="201"/>
        <v>42.563277470858729</v>
      </c>
      <c r="AL57" s="37">
        <f t="shared" ref="AL57:AP58" si="202">IFERROR(((AL14/AL10)-1)*100,"-")</f>
        <v>7.0015279732045688</v>
      </c>
      <c r="AM57" s="37">
        <f t="shared" si="202"/>
        <v>-20.834435174504407</v>
      </c>
      <c r="AN57" s="37">
        <f t="shared" si="202"/>
        <v>-7.9585107656525045</v>
      </c>
      <c r="AO57" s="37">
        <f t="shared" si="202"/>
        <v>-2.2362096471012394</v>
      </c>
      <c r="AP57" s="38">
        <f t="shared" si="202"/>
        <v>2.1974221303506125</v>
      </c>
      <c r="AQ57" s="37">
        <f t="shared" ref="AQ57:AU58" si="203">IFERROR(((AQ14/AQ10)-1)*100, "")</f>
        <v>-10.387404295738046</v>
      </c>
      <c r="AR57" s="37">
        <f t="shared" si="203"/>
        <v>-28.66476220749551</v>
      </c>
      <c r="AS57" s="37">
        <f t="shared" si="203"/>
        <v>-8.9635639655221251</v>
      </c>
      <c r="AT57" s="37">
        <f t="shared" si="203"/>
        <v>-7.6730587433503139</v>
      </c>
      <c r="AU57" s="38">
        <f t="shared" si="203"/>
        <v>-11.691089694521061</v>
      </c>
      <c r="AV57" s="37">
        <f t="shared" ref="AV57:BJ58" si="204">((AV14/AV10)-1)*100</f>
        <v>5.772148545646183</v>
      </c>
      <c r="AW57" s="37">
        <f t="shared" si="204"/>
        <v>-29.560492796092774</v>
      </c>
      <c r="AX57" s="37">
        <f t="shared" si="204"/>
        <v>-24.884983870376477</v>
      </c>
      <c r="AY57" s="37">
        <f t="shared" si="204"/>
        <v>-14.048600521031885</v>
      </c>
      <c r="AZ57" s="38">
        <f t="shared" si="204"/>
        <v>-10.085778980629446</v>
      </c>
      <c r="BA57" s="37">
        <f t="shared" si="204"/>
        <v>26.601365657459631</v>
      </c>
      <c r="BB57" s="37">
        <f t="shared" si="204"/>
        <v>-27.912382118910163</v>
      </c>
      <c r="BC57" s="37">
        <f t="shared" si="204"/>
        <v>-24.289401663440003</v>
      </c>
      <c r="BD57" s="37">
        <f t="shared" si="204"/>
        <v>-7.389533003687454</v>
      </c>
      <c r="BE57" s="38">
        <f t="shared" si="204"/>
        <v>-14.773036274839058</v>
      </c>
      <c r="BF57" s="37">
        <f t="shared" si="204"/>
        <v>-0.92965497765820082</v>
      </c>
      <c r="BG57" s="37">
        <f t="shared" si="204"/>
        <v>-35.217689785967721</v>
      </c>
      <c r="BH57" s="37">
        <f t="shared" si="204"/>
        <v>-37.361853031056448</v>
      </c>
      <c r="BI57" s="37">
        <f t="shared" si="204"/>
        <v>-30.342365270104288</v>
      </c>
      <c r="BJ57" s="45">
        <f t="shared" si="204"/>
        <v>-5.6970008810205304</v>
      </c>
    </row>
    <row r="58" spans="1:62" ht="20.85" customHeight="1">
      <c r="A58" s="29"/>
      <c r="B58" s="28" t="s">
        <v>38</v>
      </c>
      <c r="C58" s="37">
        <f t="shared" si="179"/>
        <v>45.003351060243737</v>
      </c>
      <c r="D58" s="37">
        <f t="shared" si="173"/>
        <v>53.311465167135253</v>
      </c>
      <c r="E58" s="37">
        <f t="shared" si="173"/>
        <v>-4.0000000000000036</v>
      </c>
      <c r="F58" s="37">
        <f t="shared" si="173"/>
        <v>4.3243243243243246</v>
      </c>
      <c r="G58" s="38">
        <f t="shared" si="173"/>
        <v>45.136406106422264</v>
      </c>
      <c r="H58" s="37">
        <f t="shared" si="180"/>
        <v>54.297645387746172</v>
      </c>
      <c r="I58" s="37">
        <f t="shared" si="180"/>
        <v>25.054935415250345</v>
      </c>
      <c r="J58" s="37">
        <f t="shared" si="180"/>
        <v>-26.92563965884861</v>
      </c>
      <c r="K58" s="37">
        <f t="shared" si="180"/>
        <v>0.89539200698842691</v>
      </c>
      <c r="L58" s="38">
        <f t="shared" si="180"/>
        <v>48.106395684717796</v>
      </c>
      <c r="M58" s="37">
        <f t="shared" si="173"/>
        <v>46.620145954296042</v>
      </c>
      <c r="N58" s="37">
        <f t="shared" si="173"/>
        <v>55.885245901639344</v>
      </c>
      <c r="O58" s="37">
        <f t="shared" si="173"/>
        <v>-2.7027027027027084</v>
      </c>
      <c r="P58" s="37">
        <f t="shared" si="173"/>
        <v>4.5197740112994378</v>
      </c>
      <c r="Q58" s="38">
        <f t="shared" si="173"/>
        <v>46.771651029424092</v>
      </c>
      <c r="R58" s="37">
        <f t="shared" si="173"/>
        <v>25.981539173454294</v>
      </c>
      <c r="S58" s="37">
        <f t="shared" si="173"/>
        <v>13.820353227518156</v>
      </c>
      <c r="T58" s="37">
        <f t="shared" si="173"/>
        <v>-22.975138440402365</v>
      </c>
      <c r="U58" s="37">
        <f t="shared" si="173"/>
        <v>-7.3786039044411051</v>
      </c>
      <c r="V58" s="38">
        <f t="shared" si="173"/>
        <v>24.797406387419741</v>
      </c>
      <c r="W58" s="37">
        <f t="shared" si="173"/>
        <v>50.788566723998542</v>
      </c>
      <c r="X58" s="37">
        <f t="shared" si="173"/>
        <v>19.985932744350766</v>
      </c>
      <c r="Y58" s="37">
        <f t="shared" si="173"/>
        <v>-54.767794185269025</v>
      </c>
      <c r="Z58" s="37">
        <f t="shared" si="173"/>
        <v>-11.54402248546862</v>
      </c>
      <c r="AA58" s="38">
        <f t="shared" si="173"/>
        <v>31.826977730382609</v>
      </c>
      <c r="AB58" s="37">
        <f t="shared" si="173"/>
        <v>99.974153208351908</v>
      </c>
      <c r="AC58" s="37">
        <f t="shared" si="173"/>
        <v>20.793437006637451</v>
      </c>
      <c r="AD58" s="37">
        <f t="shared" si="173"/>
        <v>-55.645591252468805</v>
      </c>
      <c r="AE58" s="37">
        <f t="shared" si="173"/>
        <v>-6.3163374166625985</v>
      </c>
      <c r="AF58" s="38">
        <f t="shared" si="173"/>
        <v>28.294071997294413</v>
      </c>
      <c r="AG58" s="37">
        <f t="shared" si="201"/>
        <v>37.386443434818275</v>
      </c>
      <c r="AH58" s="37">
        <f t="shared" si="201"/>
        <v>17.302456425597732</v>
      </c>
      <c r="AI58" s="37">
        <f t="shared" si="201"/>
        <v>-37.089364652856041</v>
      </c>
      <c r="AJ58" s="37">
        <f t="shared" si="201"/>
        <v>-22.640657948524922</v>
      </c>
      <c r="AK58" s="38">
        <f t="shared" si="201"/>
        <v>34.489108177189507</v>
      </c>
      <c r="AL58" s="37">
        <f t="shared" si="202"/>
        <v>6.4097100236262694</v>
      </c>
      <c r="AM58" s="37">
        <f t="shared" si="202"/>
        <v>-18.430800149930437</v>
      </c>
      <c r="AN58" s="37">
        <f t="shared" si="202"/>
        <v>-23.880874644633987</v>
      </c>
      <c r="AO58" s="37">
        <f t="shared" si="202"/>
        <v>-3.2868004078089985</v>
      </c>
      <c r="AP58" s="38">
        <f t="shared" si="202"/>
        <v>2.046343614239543</v>
      </c>
      <c r="AQ58" s="37">
        <f t="shared" si="203"/>
        <v>-14.076242147020624</v>
      </c>
      <c r="AR58" s="37">
        <f t="shared" si="203"/>
        <v>-26.984524693673283</v>
      </c>
      <c r="AS58" s="37">
        <f t="shared" si="203"/>
        <v>-20.835558952635758</v>
      </c>
      <c r="AT58" s="37">
        <f t="shared" si="203"/>
        <v>-11.38385346533013</v>
      </c>
      <c r="AU58" s="38">
        <f t="shared" si="203"/>
        <v>-14.971722732477154</v>
      </c>
      <c r="AV58" s="37">
        <f t="shared" si="204"/>
        <v>2.8430068341371184</v>
      </c>
      <c r="AW58" s="37">
        <f t="shared" si="204"/>
        <v>-23.029320670886566</v>
      </c>
      <c r="AX58" s="37">
        <f t="shared" si="204"/>
        <v>-53.511344023748705</v>
      </c>
      <c r="AY58" s="37">
        <f t="shared" si="204"/>
        <v>-15.369145837448361</v>
      </c>
      <c r="AZ58" s="38">
        <f t="shared" si="204"/>
        <v>-10.182261488661348</v>
      </c>
      <c r="BA58" s="37">
        <f t="shared" si="204"/>
        <v>36.389274411639995</v>
      </c>
      <c r="BB58" s="37">
        <f t="shared" si="204"/>
        <v>-22.511308682249609</v>
      </c>
      <c r="BC58" s="37">
        <f t="shared" si="204"/>
        <v>-54.413524342815165</v>
      </c>
      <c r="BD58" s="37">
        <f t="shared" si="204"/>
        <v>-10.36752282567177</v>
      </c>
      <c r="BE58" s="38">
        <f t="shared" si="204"/>
        <v>-12.589337860909778</v>
      </c>
      <c r="BF58" s="37">
        <f t="shared" si="204"/>
        <v>-6.2977038110138439</v>
      </c>
      <c r="BG58" s="37">
        <f t="shared" si="204"/>
        <v>-24.750764097576372</v>
      </c>
      <c r="BH58" s="37">
        <f t="shared" si="204"/>
        <v>-35.341847004324265</v>
      </c>
      <c r="BI58" s="37">
        <f t="shared" si="204"/>
        <v>-25.985926793994118</v>
      </c>
      <c r="BJ58" s="45">
        <f t="shared" si="204"/>
        <v>-8.3684708634722664</v>
      </c>
    </row>
    <row r="59" spans="1:62" ht="20.85" customHeight="1">
      <c r="A59" s="29"/>
      <c r="B59" s="28" t="s">
        <v>39</v>
      </c>
      <c r="C59" s="37">
        <f t="shared" ref="C59:G59" si="205">((C16/C12)-1)*100</f>
        <v>38.700471840247872</v>
      </c>
      <c r="D59" s="37">
        <f t="shared" si="205"/>
        <v>44.66556108347153</v>
      </c>
      <c r="E59" s="37">
        <f t="shared" si="205"/>
        <v>8.0000000000000071</v>
      </c>
      <c r="F59" s="37">
        <f t="shared" si="205"/>
        <v>2.1333333333333426</v>
      </c>
      <c r="G59" s="38">
        <f t="shared" si="205"/>
        <v>38.794159566281181</v>
      </c>
      <c r="H59" s="37">
        <f t="shared" ref="H59:L59" si="206">IFERROR(((H16/H12)-1)*100, "")</f>
        <v>45.875810880808942</v>
      </c>
      <c r="I59" s="37">
        <f t="shared" si="206"/>
        <v>25.507029365277422</v>
      </c>
      <c r="J59" s="37">
        <f t="shared" si="206"/>
        <v>10.894915706003871</v>
      </c>
      <c r="K59" s="37">
        <f t="shared" si="206"/>
        <v>0.69010844561288032</v>
      </c>
      <c r="L59" s="38">
        <f t="shared" si="206"/>
        <v>42.385107956968326</v>
      </c>
      <c r="M59" s="37">
        <f t="shared" ref="M59:AK59" si="207">((M16/M12)-1)*100</f>
        <v>38.338349912736817</v>
      </c>
      <c r="N59" s="37">
        <f t="shared" si="207"/>
        <v>44.229675952245586</v>
      </c>
      <c r="O59" s="37">
        <f t="shared" si="207"/>
        <v>11.267605633802802</v>
      </c>
      <c r="P59" s="37">
        <f t="shared" si="207"/>
        <v>2.4999999999999911</v>
      </c>
      <c r="Q59" s="38">
        <f t="shared" si="207"/>
        <v>38.432037605201685</v>
      </c>
      <c r="R59" s="37">
        <f t="shared" si="207"/>
        <v>41.098663645168479</v>
      </c>
      <c r="S59" s="37">
        <f t="shared" si="207"/>
        <v>38.679087294159942</v>
      </c>
      <c r="T59" s="37">
        <f t="shared" si="207"/>
        <v>293.9524751201788</v>
      </c>
      <c r="U59" s="37">
        <f t="shared" si="207"/>
        <v>-14.810317285089036</v>
      </c>
      <c r="V59" s="38">
        <f t="shared" si="207"/>
        <v>41.795548885867028</v>
      </c>
      <c r="W59" s="37">
        <f t="shared" si="207"/>
        <v>33.83272934566741</v>
      </c>
      <c r="X59" s="37">
        <f t="shared" si="207"/>
        <v>25.700691101285344</v>
      </c>
      <c r="Y59" s="37">
        <f t="shared" si="207"/>
        <v>-36.290808766168659</v>
      </c>
      <c r="Z59" s="37">
        <f t="shared" si="207"/>
        <v>-12.193291103547798</v>
      </c>
      <c r="AA59" s="38">
        <f t="shared" si="207"/>
        <v>26.260583370373492</v>
      </c>
      <c r="AB59" s="37">
        <f t="shared" si="207"/>
        <v>33.902792668059249</v>
      </c>
      <c r="AC59" s="37">
        <f t="shared" si="207"/>
        <v>26.531111737818502</v>
      </c>
      <c r="AD59" s="37">
        <f t="shared" si="207"/>
        <v>-47.734726468577847</v>
      </c>
      <c r="AE59" s="37">
        <f t="shared" si="207"/>
        <v>1.7249058669560169</v>
      </c>
      <c r="AF59" s="38">
        <f t="shared" si="207"/>
        <v>19.54801326035134</v>
      </c>
      <c r="AG59" s="37">
        <f t="shared" si="207"/>
        <v>33.783408225668346</v>
      </c>
      <c r="AH59" s="37">
        <f t="shared" si="207"/>
        <v>22.149406968850037</v>
      </c>
      <c r="AI59" s="37">
        <f t="shared" si="207"/>
        <v>495.65479768568952</v>
      </c>
      <c r="AJ59" s="37">
        <f t="shared" si="207"/>
        <v>-38.239446575151327</v>
      </c>
      <c r="AK59" s="38">
        <f t="shared" si="207"/>
        <v>34.168704619163769</v>
      </c>
      <c r="AL59" s="37">
        <f t="shared" ref="AL59:AP59" si="208">IFERROR(((AL16/AL12)-1)*100,"-")</f>
        <v>5.1732621708925786</v>
      </c>
      <c r="AM59" s="37">
        <f t="shared" si="208"/>
        <v>-13.243325899202585</v>
      </c>
      <c r="AN59" s="37">
        <f t="shared" si="208"/>
        <v>2.6804775055591312</v>
      </c>
      <c r="AO59" s="37">
        <f t="shared" si="208"/>
        <v>-1.4130791981597168</v>
      </c>
      <c r="AP59" s="38">
        <f t="shared" si="208"/>
        <v>2.5872474763408704</v>
      </c>
      <c r="AQ59" s="37">
        <f t="shared" ref="AQ59:AU59" si="209">IFERROR(((AQ16/AQ12)-1)*100, "")</f>
        <v>1.995335157729472</v>
      </c>
      <c r="AR59" s="37">
        <f t="shared" si="209"/>
        <v>-3.8484373076754674</v>
      </c>
      <c r="AS59" s="37">
        <f t="shared" si="209"/>
        <v>254.05855358902144</v>
      </c>
      <c r="AT59" s="37">
        <f t="shared" si="209"/>
        <v>-16.88811442447712</v>
      </c>
      <c r="AU59" s="38">
        <f t="shared" si="209"/>
        <v>2.4297202720210187</v>
      </c>
      <c r="AV59" s="37">
        <f t="shared" ref="AV59:BJ59" si="210">((AV16/AV12)-1)*100</f>
        <v>-3.2569569970377077</v>
      </c>
      <c r="AW59" s="37">
        <f t="shared" si="210"/>
        <v>-12.846860210027222</v>
      </c>
      <c r="AX59" s="37">
        <f t="shared" si="210"/>
        <v>-42.742372435417394</v>
      </c>
      <c r="AY59" s="37">
        <f t="shared" si="210"/>
        <v>-14.334918149802734</v>
      </c>
      <c r="AZ59" s="38">
        <f t="shared" si="210"/>
        <v>-8.7923680423893753</v>
      </c>
      <c r="BA59" s="37">
        <f t="shared" si="210"/>
        <v>-3.2063106488370741</v>
      </c>
      <c r="BB59" s="37">
        <f t="shared" si="210"/>
        <v>-12.27109753771275</v>
      </c>
      <c r="BC59" s="37">
        <f t="shared" si="210"/>
        <v>-53.027412395810472</v>
      </c>
      <c r="BD59" s="37">
        <f t="shared" si="210"/>
        <v>-0.75618939809170005</v>
      </c>
      <c r="BE59" s="38">
        <f t="shared" si="210"/>
        <v>-13.641368480543669</v>
      </c>
      <c r="BF59" s="37">
        <f t="shared" si="210"/>
        <v>-3.2926095258051791</v>
      </c>
      <c r="BG59" s="37">
        <f t="shared" si="210"/>
        <v>-15.309102539137864</v>
      </c>
      <c r="BH59" s="37">
        <f t="shared" si="210"/>
        <v>435.33532450232872</v>
      </c>
      <c r="BI59" s="37">
        <f t="shared" si="210"/>
        <v>-39.745801536732998</v>
      </c>
      <c r="BJ59" s="45">
        <f t="shared" si="210"/>
        <v>-3.0797299958818858</v>
      </c>
    </row>
    <row r="60" spans="1:62" ht="20.85" customHeight="1">
      <c r="A60" s="29"/>
      <c r="B60" s="28" t="s">
        <v>40</v>
      </c>
      <c r="C60" s="37">
        <f t="shared" ref="C60:G64" si="211">((C17/C13)-1)*100</f>
        <v>32.836670093014341</v>
      </c>
      <c r="D60" s="37">
        <f t="shared" si="211"/>
        <v>31.488801054018456</v>
      </c>
      <c r="E60" s="37">
        <f t="shared" si="211"/>
        <v>12.000000000000011</v>
      </c>
      <c r="F60" s="37">
        <f t="shared" si="211"/>
        <v>1.5915119363395291</v>
      </c>
      <c r="G60" s="38">
        <f t="shared" si="211"/>
        <v>32.761436908884022</v>
      </c>
      <c r="H60" s="37">
        <f t="shared" ref="H60:L64" si="212">IFERROR(((H17/H13)-1)*100, "")</f>
        <v>39.572216385464131</v>
      </c>
      <c r="I60" s="37">
        <f t="shared" si="212"/>
        <v>22.289847161572073</v>
      </c>
      <c r="J60" s="37">
        <f t="shared" si="212"/>
        <v>14.20003998134205</v>
      </c>
      <c r="K60" s="37">
        <f t="shared" si="212"/>
        <v>0.21836445026748308</v>
      </c>
      <c r="L60" s="38">
        <f t="shared" si="212"/>
        <v>36.919148844868531</v>
      </c>
      <c r="M60" s="37">
        <f t="shared" ref="M60:AK64" si="213">((M17/M13)-1)*100</f>
        <v>33.296447758800426</v>
      </c>
      <c r="N60" s="37">
        <f t="shared" si="213"/>
        <v>31.878160069059057</v>
      </c>
      <c r="O60" s="37">
        <f t="shared" si="213"/>
        <v>13.698630136986312</v>
      </c>
      <c r="P60" s="37">
        <f t="shared" si="213"/>
        <v>2.7472527472527597</v>
      </c>
      <c r="Q60" s="38">
        <f t="shared" si="213"/>
        <v>33.221362320921813</v>
      </c>
      <c r="R60" s="37">
        <f t="shared" si="213"/>
        <v>30.873238665531467</v>
      </c>
      <c r="S60" s="37">
        <f t="shared" si="213"/>
        <v>22.771239271869128</v>
      </c>
      <c r="T60" s="37">
        <f t="shared" si="213"/>
        <v>123.31001195423661</v>
      </c>
      <c r="U60" s="37">
        <f t="shared" si="213"/>
        <v>-3.3503520844728074</v>
      </c>
      <c r="V60" s="38">
        <f t="shared" si="213"/>
        <v>30.706898831469175</v>
      </c>
      <c r="W60" s="37">
        <f t="shared" si="213"/>
        <v>26.940507074815436</v>
      </c>
      <c r="X60" s="37">
        <f t="shared" si="213"/>
        <v>20.506582460108259</v>
      </c>
      <c r="Y60" s="37">
        <f t="shared" si="213"/>
        <v>-45.608619016552453</v>
      </c>
      <c r="Z60" s="37">
        <f t="shared" si="213"/>
        <v>-6.6297466845029245</v>
      </c>
      <c r="AA60" s="38">
        <f t="shared" si="213"/>
        <v>19.118952119946563</v>
      </c>
      <c r="AB60" s="37">
        <f t="shared" si="213"/>
        <v>28.590232055375896</v>
      </c>
      <c r="AC60" s="37">
        <f t="shared" si="213"/>
        <v>24.187054428490807</v>
      </c>
      <c r="AD60" s="37">
        <f t="shared" si="213"/>
        <v>-49.312496875918143</v>
      </c>
      <c r="AE60" s="37">
        <f t="shared" si="213"/>
        <v>-13.218428988524334</v>
      </c>
      <c r="AF60" s="38">
        <f t="shared" si="213"/>
        <v>14.701977171447233</v>
      </c>
      <c r="AG60" s="37">
        <f t="shared" si="213"/>
        <v>25.827996991709835</v>
      </c>
      <c r="AH60" s="37">
        <f t="shared" si="213"/>
        <v>3.9681276332444115</v>
      </c>
      <c r="AI60" s="37">
        <f t="shared" si="213"/>
        <v>100.88284259089431</v>
      </c>
      <c r="AJ60" s="37">
        <f t="shared" si="213"/>
        <v>18.954217920833582</v>
      </c>
      <c r="AK60" s="38">
        <f t="shared" si="213"/>
        <v>24.339330565966133</v>
      </c>
      <c r="AL60" s="37">
        <f t="shared" ref="AL60:AP64" si="214">IFERROR(((AL17/AL13)-1)*100,"-")</f>
        <v>5.0705473780195076</v>
      </c>
      <c r="AM60" s="37">
        <f t="shared" si="214"/>
        <v>-6.9959980003675426</v>
      </c>
      <c r="AN60" s="37">
        <f t="shared" si="214"/>
        <v>1.9643214119125396</v>
      </c>
      <c r="AO60" s="37">
        <f t="shared" si="214"/>
        <v>-1.3516360372040626</v>
      </c>
      <c r="AP60" s="38">
        <f t="shared" si="214"/>
        <v>3.1317165833614879</v>
      </c>
      <c r="AQ60" s="37">
        <f t="shared" ref="AQ60:AU64" si="215">IFERROR(((AQ17/AQ13)-1)*100, "")</f>
        <v>-1.8179097297879587</v>
      </c>
      <c r="AR60" s="37">
        <f t="shared" si="215"/>
        <v>-6.9055564563692879</v>
      </c>
      <c r="AS60" s="37">
        <f t="shared" si="215"/>
        <v>96.405191236858684</v>
      </c>
      <c r="AT60" s="37">
        <f t="shared" si="215"/>
        <v>-5.9345672693799649</v>
      </c>
      <c r="AU60" s="38">
        <f t="shared" si="215"/>
        <v>-1.8874326501747252</v>
      </c>
      <c r="AV60" s="37">
        <f t="shared" ref="AV60:BJ64" si="216">((AV17/AV13)-1)*100</f>
        <v>-4.768274617104618</v>
      </c>
      <c r="AW60" s="37">
        <f t="shared" si="216"/>
        <v>-8.6227906144550346</v>
      </c>
      <c r="AX60" s="37">
        <f t="shared" si="216"/>
        <v>-52.161797448293122</v>
      </c>
      <c r="AY60" s="37">
        <f t="shared" si="216"/>
        <v>-9.1262775218156946</v>
      </c>
      <c r="AZ60" s="38">
        <f t="shared" si="216"/>
        <v>-10.585697335089128</v>
      </c>
      <c r="BA60" s="37">
        <f t="shared" si="216"/>
        <v>-3.5306384997899176</v>
      </c>
      <c r="BB60" s="37">
        <f t="shared" si="216"/>
        <v>-5.8319782718690982</v>
      </c>
      <c r="BC60" s="37">
        <f t="shared" si="216"/>
        <v>-55.419424963156928</v>
      </c>
      <c r="BD60" s="37">
        <f t="shared" si="216"/>
        <v>-15.538791849793743</v>
      </c>
      <c r="BE60" s="38">
        <f t="shared" si="216"/>
        <v>-13.90121285868744</v>
      </c>
      <c r="BF60" s="37">
        <f t="shared" si="216"/>
        <v>-5.6028880684087845</v>
      </c>
      <c r="BG60" s="37">
        <f t="shared" si="216"/>
        <v>-21.163498505893109</v>
      </c>
      <c r="BH60" s="37">
        <f t="shared" si="216"/>
        <v>76.680090471509459</v>
      </c>
      <c r="BI60" s="37">
        <f t="shared" si="216"/>
        <v>15.773623858779207</v>
      </c>
      <c r="BJ60" s="45">
        <f t="shared" si="216"/>
        <v>-6.667122749848053</v>
      </c>
    </row>
    <row r="61" spans="1:62" ht="20.85" customHeight="1">
      <c r="A61" s="29"/>
      <c r="B61" s="28" t="s">
        <v>41</v>
      </c>
      <c r="C61" s="37">
        <f t="shared" si="211"/>
        <v>33.736410810303141</v>
      </c>
      <c r="D61" s="37">
        <f t="shared" si="211"/>
        <v>26.124220837043644</v>
      </c>
      <c r="E61" s="37">
        <f t="shared" si="211"/>
        <v>15.068493150684947</v>
      </c>
      <c r="F61" s="37">
        <f t="shared" si="211"/>
        <v>0.79155672823219003</v>
      </c>
      <c r="G61" s="38">
        <f t="shared" si="211"/>
        <v>33.501547916880867</v>
      </c>
      <c r="H61" s="37">
        <f t="shared" si="212"/>
        <v>41.350418996489857</v>
      </c>
      <c r="I61" s="37">
        <f t="shared" si="212"/>
        <v>18.558630285803581</v>
      </c>
      <c r="J61" s="37">
        <f t="shared" si="212"/>
        <v>35.653412838711397</v>
      </c>
      <c r="K61" s="37">
        <f t="shared" si="212"/>
        <v>-0.90423793441550826</v>
      </c>
      <c r="L61" s="38">
        <f t="shared" si="212"/>
        <v>38.547426932565102</v>
      </c>
      <c r="M61" s="37">
        <f t="shared" si="213"/>
        <v>33.552963051823404</v>
      </c>
      <c r="N61" s="37">
        <f t="shared" si="213"/>
        <v>26.184738955823295</v>
      </c>
      <c r="O61" s="37">
        <f t="shared" si="213"/>
        <v>15.277777777777789</v>
      </c>
      <c r="P61" s="37">
        <f t="shared" si="213"/>
        <v>1.3661202185792476</v>
      </c>
      <c r="Q61" s="38">
        <f t="shared" si="213"/>
        <v>33.327300908074562</v>
      </c>
      <c r="R61" s="37">
        <f t="shared" si="213"/>
        <v>38.946957887023025</v>
      </c>
      <c r="S61" s="37">
        <f t="shared" si="213"/>
        <v>17.144188015490979</v>
      </c>
      <c r="T61" s="37">
        <f t="shared" si="213"/>
        <v>51.557182245204778</v>
      </c>
      <c r="U61" s="37">
        <f t="shared" si="213"/>
        <v>5.5990771937395323</v>
      </c>
      <c r="V61" s="38">
        <f t="shared" si="213"/>
        <v>37.622224628641867</v>
      </c>
      <c r="W61" s="37">
        <f t="shared" si="213"/>
        <v>32.22554117518446</v>
      </c>
      <c r="X61" s="37">
        <f t="shared" si="213"/>
        <v>19.113810221340266</v>
      </c>
      <c r="Y61" s="37">
        <f t="shared" si="213"/>
        <v>11.719743337261024</v>
      </c>
      <c r="Z61" s="37">
        <f t="shared" si="213"/>
        <v>-9.5842044671356383</v>
      </c>
      <c r="AA61" s="38">
        <f t="shared" si="213"/>
        <v>27.474228519202182</v>
      </c>
      <c r="AB61" s="37">
        <f t="shared" si="213"/>
        <v>30.394421531350481</v>
      </c>
      <c r="AC61" s="37">
        <f t="shared" si="213"/>
        <v>23.382688819935815</v>
      </c>
      <c r="AD61" s="37">
        <f t="shared" si="213"/>
        <v>10.263957206085905</v>
      </c>
      <c r="AE61" s="37">
        <f t="shared" si="213"/>
        <v>-10.389049470082067</v>
      </c>
      <c r="AF61" s="38">
        <f t="shared" si="213"/>
        <v>24.240145787120817</v>
      </c>
      <c r="AG61" s="37">
        <f t="shared" si="213"/>
        <v>32.978428839171571</v>
      </c>
      <c r="AH61" s="37">
        <f t="shared" si="213"/>
        <v>2.8083531986224264</v>
      </c>
      <c r="AI61" s="37">
        <f t="shared" si="213"/>
        <v>48.581774402325138</v>
      </c>
      <c r="AJ61" s="37">
        <f t="shared" si="213"/>
        <v>-6.9659513703295932</v>
      </c>
      <c r="AK61" s="38">
        <f t="shared" si="213"/>
        <v>30.210930250087298</v>
      </c>
      <c r="AL61" s="37">
        <f t="shared" si="214"/>
        <v>5.6932948477185885</v>
      </c>
      <c r="AM61" s="37">
        <f t="shared" si="214"/>
        <v>-5.998523123496657</v>
      </c>
      <c r="AN61" s="37">
        <f t="shared" si="214"/>
        <v>17.889275443165829</v>
      </c>
      <c r="AO61" s="37">
        <f t="shared" si="214"/>
        <v>-1.6824769035169607</v>
      </c>
      <c r="AP61" s="38">
        <f t="shared" si="214"/>
        <v>3.779640831449993</v>
      </c>
      <c r="AQ61" s="37">
        <f t="shared" si="215"/>
        <v>4.0388432513523087</v>
      </c>
      <c r="AR61" s="37">
        <f t="shared" si="215"/>
        <v>-7.1645359138852394</v>
      </c>
      <c r="AS61" s="37">
        <f t="shared" si="215"/>
        <v>31.471290622346327</v>
      </c>
      <c r="AT61" s="37">
        <f t="shared" si="215"/>
        <v>4.1759090374896557</v>
      </c>
      <c r="AU61" s="38">
        <f t="shared" si="215"/>
        <v>3.221338534054996</v>
      </c>
      <c r="AV61" s="37">
        <f t="shared" si="216"/>
        <v>-0.99392918457665846</v>
      </c>
      <c r="AW61" s="37">
        <f t="shared" si="216"/>
        <v>-5.6036322561625607</v>
      </c>
      <c r="AX61" s="37">
        <f t="shared" si="216"/>
        <v>-3.0864877074362251</v>
      </c>
      <c r="AY61" s="37">
        <f t="shared" si="216"/>
        <v>-10.802746185907408</v>
      </c>
      <c r="AZ61" s="38">
        <f t="shared" si="216"/>
        <v>-4.3900029093875581</v>
      </c>
      <c r="BA61" s="37">
        <f t="shared" si="216"/>
        <v>-2.3650104410242734</v>
      </c>
      <c r="BB61" s="37">
        <f t="shared" si="216"/>
        <v>-2.2205935195288906</v>
      </c>
      <c r="BC61" s="37">
        <f t="shared" si="216"/>
        <v>-4.3493383272507735</v>
      </c>
      <c r="BD61" s="37">
        <f t="shared" si="216"/>
        <v>-11.596744221159128</v>
      </c>
      <c r="BE61" s="38">
        <f t="shared" si="216"/>
        <v>-6.8156747035771126</v>
      </c>
      <c r="BF61" s="37">
        <f t="shared" si="216"/>
        <v>-0.43019203731846645</v>
      </c>
      <c r="BG61" s="37">
        <f t="shared" si="216"/>
        <v>-18.525525313631487</v>
      </c>
      <c r="BH61" s="37">
        <f t="shared" si="216"/>
        <v>28.890213939366394</v>
      </c>
      <c r="BI61" s="37">
        <f t="shared" si="216"/>
        <v>-8.2197795189774663</v>
      </c>
      <c r="BJ61" s="45">
        <f t="shared" si="216"/>
        <v>-2.3373837441859835</v>
      </c>
    </row>
    <row r="62" spans="1:62" ht="20.85" customHeight="1">
      <c r="A62" s="29"/>
      <c r="B62" s="28" t="s">
        <v>42</v>
      </c>
      <c r="C62" s="37">
        <f t="shared" si="211"/>
        <v>32.856451308531078</v>
      </c>
      <c r="D62" s="37">
        <f t="shared" si="211"/>
        <v>19.612837493632206</v>
      </c>
      <c r="E62" s="37">
        <f t="shared" si="211"/>
        <v>16.666666666666675</v>
      </c>
      <c r="F62" s="37">
        <f t="shared" si="211"/>
        <v>-0.25906735751294319</v>
      </c>
      <c r="G62" s="38">
        <f t="shared" si="211"/>
        <v>32.473557641150052</v>
      </c>
      <c r="H62" s="37">
        <f t="shared" si="212"/>
        <v>42.338058476467744</v>
      </c>
      <c r="I62" s="37">
        <f t="shared" si="212"/>
        <v>13.67008161504495</v>
      </c>
      <c r="J62" s="37">
        <f t="shared" si="212"/>
        <v>56.268806419257778</v>
      </c>
      <c r="K62" s="37">
        <f t="shared" si="212"/>
        <v>-1.006493506493511</v>
      </c>
      <c r="L62" s="38">
        <f t="shared" si="212"/>
        <v>39.200528233876497</v>
      </c>
      <c r="M62" s="37">
        <f t="shared" si="213"/>
        <v>32.702019143436047</v>
      </c>
      <c r="N62" s="37">
        <f t="shared" si="213"/>
        <v>20.265012093805868</v>
      </c>
      <c r="O62" s="37">
        <f t="shared" si="213"/>
        <v>15.277777777777789</v>
      </c>
      <c r="P62" s="37">
        <f t="shared" si="213"/>
        <v>1.6216216216216273</v>
      </c>
      <c r="Q62" s="38">
        <f t="shared" si="213"/>
        <v>32.345775689550173</v>
      </c>
      <c r="R62" s="37">
        <f t="shared" si="213"/>
        <v>42.203585071761452</v>
      </c>
      <c r="S62" s="37">
        <f t="shared" si="213"/>
        <v>17.618119677017987</v>
      </c>
      <c r="T62" s="37">
        <f t="shared" si="213"/>
        <v>160.0717769191773</v>
      </c>
      <c r="U62" s="37">
        <f t="shared" si="213"/>
        <v>-3.181766291496102</v>
      </c>
      <c r="V62" s="38">
        <f t="shared" si="213"/>
        <v>40.97020239155902</v>
      </c>
      <c r="W62" s="37">
        <f t="shared" si="213"/>
        <v>15.838315125825186</v>
      </c>
      <c r="X62" s="37">
        <f t="shared" si="213"/>
        <v>12.735769970887279</v>
      </c>
      <c r="Y62" s="37">
        <f t="shared" si="213"/>
        <v>23.729983117146137</v>
      </c>
      <c r="Z62" s="37">
        <f t="shared" si="213"/>
        <v>-4.3177875203676113</v>
      </c>
      <c r="AA62" s="38">
        <f t="shared" si="213"/>
        <v>15.322324588838597</v>
      </c>
      <c r="AB62" s="37">
        <f t="shared" si="213"/>
        <v>-5.7847087800228287</v>
      </c>
      <c r="AC62" s="37">
        <f t="shared" si="213"/>
        <v>16.32412258129785</v>
      </c>
      <c r="AD62" s="37">
        <f t="shared" si="213"/>
        <v>16.460833814160878</v>
      </c>
      <c r="AE62" s="37">
        <f t="shared" si="213"/>
        <v>1.3950075662979566</v>
      </c>
      <c r="AF62" s="38">
        <f t="shared" si="213"/>
        <v>5.1313040235793972</v>
      </c>
      <c r="AG62" s="37">
        <f t="shared" si="213"/>
        <v>24.414263707638263</v>
      </c>
      <c r="AH62" s="37">
        <f t="shared" si="213"/>
        <v>0.45616804884085482</v>
      </c>
      <c r="AI62" s="37">
        <f t="shared" si="213"/>
        <v>126.94570835209595</v>
      </c>
      <c r="AJ62" s="37">
        <f t="shared" si="213"/>
        <v>-19.003047624030444</v>
      </c>
      <c r="AK62" s="38">
        <f t="shared" si="213"/>
        <v>22.647776756525673</v>
      </c>
      <c r="AL62" s="37">
        <f t="shared" si="214"/>
        <v>7.1367307154077464</v>
      </c>
      <c r="AM62" s="37">
        <f t="shared" si="214"/>
        <v>-4.9683261455139682</v>
      </c>
      <c r="AN62" s="37">
        <f t="shared" si="214"/>
        <v>33.944691216506669</v>
      </c>
      <c r="AO62" s="37">
        <f t="shared" si="214"/>
        <v>-0.74936751560129577</v>
      </c>
      <c r="AP62" s="38">
        <f t="shared" si="214"/>
        <v>5.0779723233135732</v>
      </c>
      <c r="AQ62" s="37">
        <f t="shared" si="215"/>
        <v>7.1600763798893574</v>
      </c>
      <c r="AR62" s="37">
        <f t="shared" si="215"/>
        <v>-2.2008831751692881</v>
      </c>
      <c r="AS62" s="37">
        <f t="shared" si="215"/>
        <v>125.60443299012971</v>
      </c>
      <c r="AT62" s="37">
        <f t="shared" si="215"/>
        <v>-4.726738105993511</v>
      </c>
      <c r="AU62" s="38">
        <f t="shared" si="215"/>
        <v>6.5165863111789513</v>
      </c>
      <c r="AV62" s="37">
        <f t="shared" si="216"/>
        <v>-12.707948323968655</v>
      </c>
      <c r="AW62" s="37">
        <f t="shared" si="216"/>
        <v>-6.2605424402617071</v>
      </c>
      <c r="AX62" s="37">
        <f t="shared" si="216"/>
        <v>7.3320335474038822</v>
      </c>
      <c r="AY62" s="37">
        <f t="shared" si="216"/>
        <v>-5.8446313365319469</v>
      </c>
      <c r="AZ62" s="38">
        <f t="shared" si="216"/>
        <v>-12.862859439234608</v>
      </c>
      <c r="BA62" s="37">
        <f t="shared" si="216"/>
        <v>-29.002367990994195</v>
      </c>
      <c r="BB62" s="37">
        <f t="shared" si="216"/>
        <v>-3.2768379131198455</v>
      </c>
      <c r="BC62" s="37">
        <f t="shared" si="216"/>
        <v>1.026265477344368</v>
      </c>
      <c r="BD62" s="37">
        <f t="shared" si="216"/>
        <v>-0.22299787358976975</v>
      </c>
      <c r="BE62" s="38">
        <f t="shared" si="216"/>
        <v>-20.563158532395519</v>
      </c>
      <c r="BF62" s="37">
        <f t="shared" si="216"/>
        <v>-6.2453875904025624</v>
      </c>
      <c r="BG62" s="37">
        <f t="shared" si="216"/>
        <v>-16.47099493035785</v>
      </c>
      <c r="BH62" s="37">
        <f t="shared" si="216"/>
        <v>96.868566281336228</v>
      </c>
      <c r="BI62" s="37">
        <f t="shared" si="216"/>
        <v>-20.295552183221453</v>
      </c>
      <c r="BJ62" s="45">
        <f t="shared" si="216"/>
        <v>-7.3277736916768426</v>
      </c>
    </row>
    <row r="63" spans="1:62">
      <c r="A63" s="29"/>
      <c r="B63" s="28" t="s">
        <v>43</v>
      </c>
      <c r="C63" s="37">
        <f t="shared" si="211"/>
        <v>32.172541762937797</v>
      </c>
      <c r="D63" s="37">
        <f t="shared" si="211"/>
        <v>16.536110049675191</v>
      </c>
      <c r="E63" s="37">
        <f t="shared" si="211"/>
        <v>4.9382716049382713</v>
      </c>
      <c r="F63" s="37">
        <f t="shared" si="211"/>
        <v>1.8276762402088753</v>
      </c>
      <c r="G63" s="38">
        <f t="shared" si="211"/>
        <v>31.731180442976935</v>
      </c>
      <c r="H63" s="37">
        <f t="shared" si="212"/>
        <v>43.26926102251187</v>
      </c>
      <c r="I63" s="37">
        <f t="shared" si="212"/>
        <v>9.9120446471181012</v>
      </c>
      <c r="J63" s="37">
        <f t="shared" si="212"/>
        <v>-0.12017786323759161</v>
      </c>
      <c r="K63" s="37">
        <f t="shared" si="212"/>
        <v>0.32637075718016106</v>
      </c>
      <c r="L63" s="38">
        <f t="shared" si="212"/>
        <v>38.772942603829065</v>
      </c>
      <c r="M63" s="37">
        <f t="shared" si="213"/>
        <v>30.283662008619562</v>
      </c>
      <c r="N63" s="37">
        <f t="shared" si="213"/>
        <v>14.89948758376034</v>
      </c>
      <c r="O63" s="37">
        <f t="shared" si="213"/>
        <v>2.5316455696202667</v>
      </c>
      <c r="P63" s="37">
        <f t="shared" si="213"/>
        <v>2.4390243902439046</v>
      </c>
      <c r="Q63" s="38">
        <f t="shared" si="213"/>
        <v>29.855177076396732</v>
      </c>
      <c r="R63" s="37">
        <f t="shared" si="213"/>
        <v>39.684883856330977</v>
      </c>
      <c r="S63" s="37">
        <f t="shared" si="213"/>
        <v>29.683551753781543</v>
      </c>
      <c r="T63" s="37">
        <f t="shared" si="213"/>
        <v>-36.753436760945903</v>
      </c>
      <c r="U63" s="37">
        <f t="shared" si="213"/>
        <v>-25.095474399140151</v>
      </c>
      <c r="V63" s="38">
        <f t="shared" si="213"/>
        <v>38.061238811338541</v>
      </c>
      <c r="W63" s="37">
        <f t="shared" si="213"/>
        <v>18.493388393787026</v>
      </c>
      <c r="X63" s="37">
        <f t="shared" si="213"/>
        <v>20.15188155661005</v>
      </c>
      <c r="Y63" s="37">
        <f t="shared" si="213"/>
        <v>-4.2032299722246869</v>
      </c>
      <c r="Z63" s="37">
        <f t="shared" si="213"/>
        <v>-11.00531427631033</v>
      </c>
      <c r="AA63" s="38">
        <f t="shared" si="213"/>
        <v>17.782044643635619</v>
      </c>
      <c r="AB63" s="37">
        <f t="shared" si="213"/>
        <v>-0.4612177733499756</v>
      </c>
      <c r="AC63" s="37">
        <f t="shared" si="213"/>
        <v>19.287265902186746</v>
      </c>
      <c r="AD63" s="37">
        <f t="shared" si="213"/>
        <v>7.4432255646321277</v>
      </c>
      <c r="AE63" s="37">
        <f t="shared" si="213"/>
        <v>-5.1247776993376348</v>
      </c>
      <c r="AF63" s="38">
        <f t="shared" si="213"/>
        <v>6.3827801692032393</v>
      </c>
      <c r="AG63" s="37">
        <f t="shared" si="213"/>
        <v>31.848402365740004</v>
      </c>
      <c r="AH63" s="37">
        <f t="shared" si="213"/>
        <v>23.98203650134483</v>
      </c>
      <c r="AI63" s="37">
        <f t="shared" si="213"/>
        <v>-51.704460117308649</v>
      </c>
      <c r="AJ63" s="37">
        <f t="shared" si="213"/>
        <v>-29.13096986307886</v>
      </c>
      <c r="AK63" s="38">
        <f t="shared" si="213"/>
        <v>29.748139764146654</v>
      </c>
      <c r="AL63" s="37">
        <f t="shared" si="214"/>
        <v>8.3956312798137311</v>
      </c>
      <c r="AM63" s="37">
        <f t="shared" si="214"/>
        <v>-5.6841312102604906</v>
      </c>
      <c r="AN63" s="37">
        <f t="shared" si="214"/>
        <v>-4.8204047873205313</v>
      </c>
      <c r="AO63" s="37">
        <f t="shared" si="214"/>
        <v>-1.4743589743589691</v>
      </c>
      <c r="AP63" s="38">
        <f t="shared" si="214"/>
        <v>5.3455545886498257</v>
      </c>
      <c r="AQ63" s="37">
        <f t="shared" si="215"/>
        <v>7.2159637691865397</v>
      </c>
      <c r="AR63" s="37">
        <f t="shared" si="215"/>
        <v>12.86695396203903</v>
      </c>
      <c r="AS63" s="37">
        <f t="shared" si="215"/>
        <v>-38.315080297712669</v>
      </c>
      <c r="AT63" s="37">
        <f t="shared" si="215"/>
        <v>-26.878915484874909</v>
      </c>
      <c r="AU63" s="38">
        <f t="shared" si="215"/>
        <v>6.3193951290166694</v>
      </c>
      <c r="AV63" s="37">
        <f t="shared" si="216"/>
        <v>-9.0496946685859054</v>
      </c>
      <c r="AW63" s="37">
        <f t="shared" si="216"/>
        <v>4.5712945142777794</v>
      </c>
      <c r="AX63" s="37">
        <f t="shared" si="216"/>
        <v>-6.5685823185895114</v>
      </c>
      <c r="AY63" s="37">
        <f t="shared" si="216"/>
        <v>-13.124235364969616</v>
      </c>
      <c r="AZ63" s="38">
        <f t="shared" si="216"/>
        <v>-9.2973824414087414</v>
      </c>
      <c r="BA63" s="37">
        <f t="shared" si="216"/>
        <v>-23.598415417533669</v>
      </c>
      <c r="BB63" s="37">
        <f t="shared" si="216"/>
        <v>3.8187971162428003</v>
      </c>
      <c r="BC63" s="37">
        <f t="shared" si="216"/>
        <v>4.7903064148881125</v>
      </c>
      <c r="BD63" s="37">
        <f t="shared" si="216"/>
        <v>-7.3837115636391175</v>
      </c>
      <c r="BE63" s="38">
        <f t="shared" si="216"/>
        <v>-18.075826806184359</v>
      </c>
      <c r="BF63" s="37">
        <f t="shared" si="216"/>
        <v>1.2010257717632644</v>
      </c>
      <c r="BG63" s="37">
        <f t="shared" si="216"/>
        <v>7.9047775656644337</v>
      </c>
      <c r="BH63" s="37">
        <f t="shared" si="216"/>
        <v>-52.896942583547933</v>
      </c>
      <c r="BI63" s="37">
        <f t="shared" si="216"/>
        <v>-30.818327723481755</v>
      </c>
      <c r="BJ63" s="45">
        <f t="shared" si="216"/>
        <v>-8.2428220930397256E-2</v>
      </c>
    </row>
    <row r="64" spans="1:62">
      <c r="A64" s="29"/>
      <c r="B64" s="28" t="s">
        <v>44</v>
      </c>
      <c r="C64" s="37">
        <f t="shared" si="211"/>
        <v>30.788908240728464</v>
      </c>
      <c r="D64" s="37">
        <f t="shared" si="211"/>
        <v>14.929859719438877</v>
      </c>
      <c r="E64" s="37">
        <f t="shared" si="211"/>
        <v>-1.1904761904761862</v>
      </c>
      <c r="F64" s="37">
        <f t="shared" si="211"/>
        <v>4.4386422976501416</v>
      </c>
      <c r="G64" s="38">
        <f t="shared" si="211"/>
        <v>30.358340110914227</v>
      </c>
      <c r="H64" s="37">
        <f t="shared" si="212"/>
        <v>43.468005929690179</v>
      </c>
      <c r="I64" s="37">
        <f t="shared" si="212"/>
        <v>10.498678459041798</v>
      </c>
      <c r="J64" s="37">
        <f t="shared" si="212"/>
        <v>-6.2784455595752071</v>
      </c>
      <c r="K64" s="37">
        <f t="shared" si="212"/>
        <v>2.9523913280313785</v>
      </c>
      <c r="L64" s="38">
        <f t="shared" si="212"/>
        <v>39.135655437461089</v>
      </c>
      <c r="M64" s="37">
        <f t="shared" si="213"/>
        <v>25.830094926429005</v>
      </c>
      <c r="N64" s="37">
        <f t="shared" si="213"/>
        <v>10.89395922947447</v>
      </c>
      <c r="O64" s="37">
        <f t="shared" si="213"/>
        <v>-13.253012048192769</v>
      </c>
      <c r="P64" s="37">
        <f t="shared" si="213"/>
        <v>-2.4064171122994638</v>
      </c>
      <c r="Q64" s="38">
        <f t="shared" si="213"/>
        <v>25.423446814892593</v>
      </c>
      <c r="R64" s="37">
        <f t="shared" si="213"/>
        <v>30.389874148899555</v>
      </c>
      <c r="S64" s="37">
        <f t="shared" si="213"/>
        <v>9.3360249970808837</v>
      </c>
      <c r="T64" s="37">
        <f t="shared" si="213"/>
        <v>-39.452647653568938</v>
      </c>
      <c r="U64" s="37">
        <f t="shared" si="213"/>
        <v>-53.365504144872844</v>
      </c>
      <c r="V64" s="38">
        <f t="shared" si="213"/>
        <v>28.558570346192624</v>
      </c>
      <c r="W64" s="37">
        <f t="shared" si="213"/>
        <v>15.47090773301878</v>
      </c>
      <c r="X64" s="37">
        <f t="shared" si="213"/>
        <v>6.0864827510987096</v>
      </c>
      <c r="Y64" s="37">
        <f t="shared" si="213"/>
        <v>2.2259939353369118</v>
      </c>
      <c r="Z64" s="37">
        <f t="shared" si="213"/>
        <v>-4.5764013269213972</v>
      </c>
      <c r="AA64" s="38">
        <f t="shared" si="213"/>
        <v>12.871211544051398</v>
      </c>
      <c r="AB64" s="37">
        <f t="shared" si="213"/>
        <v>1.4849032633244219</v>
      </c>
      <c r="AC64" s="37">
        <f t="shared" si="213"/>
        <v>5.0344495802720157</v>
      </c>
      <c r="AD64" s="37">
        <f t="shared" si="213"/>
        <v>6.1888397760699432</v>
      </c>
      <c r="AE64" s="37">
        <f t="shared" si="213"/>
        <v>7.5552030011547755</v>
      </c>
      <c r="AF64" s="38">
        <f t="shared" si="213"/>
        <v>3.0632838430796339</v>
      </c>
      <c r="AG64" s="37">
        <f t="shared" si="213"/>
        <v>72.905407111699944</v>
      </c>
      <c r="AH64" s="37">
        <f t="shared" si="213"/>
        <v>57.841828868371856</v>
      </c>
      <c r="AI64" s="37">
        <f t="shared" si="213"/>
        <v>2.4738602544180921</v>
      </c>
      <c r="AJ64" s="37">
        <f t="shared" si="213"/>
        <v>-16.851868028591998</v>
      </c>
      <c r="AK64" s="38">
        <f t="shared" si="213"/>
        <v>71.125889881344094</v>
      </c>
      <c r="AL64" s="37">
        <f t="shared" si="214"/>
        <v>9.6943218347115057</v>
      </c>
      <c r="AM64" s="37">
        <f t="shared" si="214"/>
        <v>-3.8555526572591869</v>
      </c>
      <c r="AN64" s="37">
        <f t="shared" si="214"/>
        <v>-5.1492702048712928</v>
      </c>
      <c r="AO64" s="37">
        <f t="shared" si="214"/>
        <v>-1.4230853034099544</v>
      </c>
      <c r="AP64" s="38">
        <f t="shared" si="214"/>
        <v>6.733221149547286</v>
      </c>
      <c r="AQ64" s="37">
        <f t="shared" si="215"/>
        <v>3.6237588671744758</v>
      </c>
      <c r="AR64" s="37">
        <f t="shared" si="215"/>
        <v>-1.4048864728237742</v>
      </c>
      <c r="AS64" s="37">
        <f t="shared" si="215"/>
        <v>-30.20235771175307</v>
      </c>
      <c r="AT64" s="37">
        <f t="shared" si="215"/>
        <v>-52.215612466253262</v>
      </c>
      <c r="AU64" s="38">
        <f t="shared" si="215"/>
        <v>2.4996311382887049</v>
      </c>
      <c r="AV64" s="37">
        <f t="shared" si="216"/>
        <v>-8.2326785173825847</v>
      </c>
      <c r="AW64" s="37">
        <f t="shared" si="216"/>
        <v>-4.3352014048191556</v>
      </c>
      <c r="AX64" s="37">
        <f t="shared" si="216"/>
        <v>17.843854119902282</v>
      </c>
      <c r="AY64" s="37">
        <f t="shared" si="216"/>
        <v>-2.2234906747084726</v>
      </c>
      <c r="AZ64" s="38">
        <f t="shared" si="216"/>
        <v>-10.007885757889046</v>
      </c>
      <c r="BA64" s="37">
        <f t="shared" si="216"/>
        <v>-19.34767010812385</v>
      </c>
      <c r="BB64" s="37">
        <f t="shared" si="216"/>
        <v>-5.2838853350679731</v>
      </c>
      <c r="BC64" s="37">
        <f t="shared" si="216"/>
        <v>22.412134741858438</v>
      </c>
      <c r="BD64" s="37">
        <f t="shared" si="216"/>
        <v>10.207249102553106</v>
      </c>
      <c r="BE64" s="38">
        <f t="shared" si="216"/>
        <v>-17.827737587863812</v>
      </c>
      <c r="BF64" s="37">
        <f t="shared" si="216"/>
        <v>37.41180693918664</v>
      </c>
      <c r="BG64" s="37">
        <f t="shared" si="216"/>
        <v>42.335822406473447</v>
      </c>
      <c r="BH64" s="37">
        <f t="shared" si="216"/>
        <v>18.12958890439862</v>
      </c>
      <c r="BI64" s="37">
        <f t="shared" si="216"/>
        <v>-14.80164011696824</v>
      </c>
      <c r="BJ64" s="45">
        <f t="shared" si="216"/>
        <v>36.438516263950135</v>
      </c>
    </row>
    <row r="65" spans="1:62">
      <c r="A65" s="29"/>
      <c r="B65" s="29"/>
      <c r="C65" s="33"/>
      <c r="D65" s="33"/>
      <c r="E65" s="33"/>
      <c r="F65" s="33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</row>
    <row r="66" spans="1:62">
      <c r="A66" s="29"/>
      <c r="B66" s="29"/>
      <c r="C66" s="33"/>
      <c r="D66" s="33"/>
      <c r="E66" s="33"/>
      <c r="F66" s="33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</row>
    <row r="67" spans="1:62">
      <c r="A67" s="29"/>
      <c r="B67" s="29"/>
      <c r="C67" s="33"/>
      <c r="D67" s="33"/>
      <c r="E67" s="33"/>
      <c r="F67" s="33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</row>
    <row r="68" spans="1:62">
      <c r="A68" s="29"/>
      <c r="B68" s="29"/>
      <c r="C68" s="33"/>
      <c r="D68" s="33"/>
      <c r="E68" s="33"/>
      <c r="F68" s="33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</row>
    <row r="69" spans="1:62">
      <c r="A69" s="29"/>
      <c r="B69" s="29"/>
      <c r="C69" s="33"/>
      <c r="D69" s="33"/>
      <c r="E69" s="33"/>
      <c r="F69" s="33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</row>
    <row r="70" spans="1:62">
      <c r="A70" s="29"/>
      <c r="B70" s="29"/>
      <c r="C70" s="33"/>
      <c r="D70" s="33"/>
      <c r="E70" s="33"/>
      <c r="F70" s="33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</row>
    <row r="71" spans="1:62">
      <c r="A71" s="29"/>
      <c r="B71" s="29"/>
      <c r="C71" s="33"/>
      <c r="D71" s="33"/>
      <c r="E71" s="33"/>
      <c r="F71" s="33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</row>
    <row r="72" spans="1:62">
      <c r="A72" s="29"/>
      <c r="B72" s="29"/>
      <c r="C72" s="33"/>
      <c r="D72" s="33"/>
      <c r="E72" s="33"/>
      <c r="F72" s="33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</row>
    <row r="73" spans="1:62">
      <c r="A73" s="29"/>
      <c r="B73" s="29"/>
      <c r="C73" s="33"/>
      <c r="D73" s="33"/>
      <c r="E73" s="33"/>
      <c r="F73" s="33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</row>
  </sheetData>
  <phoneticPr fontId="11" type="noConversion"/>
  <pageMargins left="0.7" right="0.7" top="0.75" bottom="0.75" header="0.3" footer="0.3"/>
  <ignoredErrors>
    <ignoredError sqref="C4:BJ19 C20:F20 H20:K20 M20:P20 R20:U20 W20:Z20 AB20:AE20 C21:F21 H21:K21 M21:P21 R21:AA21 AB21:AJ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32FC3-E3A9-4419-A247-0C9B47EED422}">
  <dimension ref="A1"/>
  <sheetViews>
    <sheetView showGridLines="0" topLeftCell="A145" zoomScale="70" zoomScaleNormal="70" workbookViewId="0">
      <selection activeCell="V1" sqref="V1"/>
    </sheetView>
  </sheetViews>
  <sheetFormatPr defaultRowHeight="14.4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DF80-7696-44F2-BD36-4B238416F80B}">
  <dimension ref="B2:O37"/>
  <sheetViews>
    <sheetView showGridLines="0" topLeftCell="A8" zoomScale="90" zoomScaleNormal="90" workbookViewId="0">
      <selection activeCell="O6" sqref="O6"/>
    </sheetView>
  </sheetViews>
  <sheetFormatPr defaultRowHeight="14.45"/>
  <cols>
    <col min="2" max="2" width="11" bestFit="1" customWidth="1"/>
    <col min="3" max="3" width="13.5703125" customWidth="1"/>
    <col min="4" max="4" width="14.85546875" customWidth="1"/>
    <col min="5" max="12" width="13.5703125" customWidth="1"/>
  </cols>
  <sheetData>
    <row r="2" spans="2:12" ht="15.6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2:12" ht="15.6">
      <c r="B3" s="11"/>
      <c r="C3" s="12" t="s">
        <v>47</v>
      </c>
      <c r="D3" s="12"/>
      <c r="E3" s="12"/>
      <c r="F3" s="12"/>
      <c r="G3" s="13"/>
      <c r="H3" s="14" t="s">
        <v>48</v>
      </c>
      <c r="I3" s="14"/>
      <c r="J3" s="14"/>
      <c r="K3" s="14"/>
      <c r="L3" s="14"/>
    </row>
    <row r="4" spans="2:12" ht="16.149999999999999" thickBot="1">
      <c r="B4" s="16" t="s">
        <v>7</v>
      </c>
      <c r="C4" s="17" t="s">
        <v>8</v>
      </c>
      <c r="D4" s="17" t="s">
        <v>9</v>
      </c>
      <c r="E4" s="17" t="s">
        <v>10</v>
      </c>
      <c r="F4" s="18" t="s">
        <v>11</v>
      </c>
      <c r="G4" s="19" t="s">
        <v>12</v>
      </c>
      <c r="H4" s="20" t="s">
        <v>8</v>
      </c>
      <c r="I4" s="20" t="s">
        <v>9</v>
      </c>
      <c r="J4" s="20" t="s">
        <v>10</v>
      </c>
      <c r="K4" s="21" t="s">
        <v>11</v>
      </c>
      <c r="L4" s="20" t="s">
        <v>12</v>
      </c>
    </row>
    <row r="5" spans="2:12" ht="15.6">
      <c r="B5" s="31">
        <v>44378</v>
      </c>
      <c r="C5" s="2">
        <v>3198</v>
      </c>
      <c r="D5" s="2">
        <v>45</v>
      </c>
      <c r="E5" s="2">
        <v>0</v>
      </c>
      <c r="F5" s="2">
        <v>11</v>
      </c>
      <c r="G5" s="10">
        <f t="shared" ref="G5:G15" si="0">SUM(C5:F5)</f>
        <v>3254</v>
      </c>
      <c r="H5" s="3">
        <v>47</v>
      </c>
      <c r="I5" s="3">
        <v>1</v>
      </c>
      <c r="J5" s="3">
        <v>0</v>
      </c>
      <c r="K5" s="3">
        <v>0</v>
      </c>
      <c r="L5" s="5">
        <f>SUM(H5:K5)</f>
        <v>48</v>
      </c>
    </row>
    <row r="6" spans="2:12" ht="15.6">
      <c r="B6" s="31">
        <v>44409</v>
      </c>
      <c r="C6" s="2">
        <v>2454</v>
      </c>
      <c r="D6" s="2">
        <v>45</v>
      </c>
      <c r="E6" s="2">
        <v>1</v>
      </c>
      <c r="F6" s="2">
        <v>19</v>
      </c>
      <c r="G6" s="10">
        <f t="shared" si="0"/>
        <v>2519</v>
      </c>
      <c r="H6" s="3">
        <v>40</v>
      </c>
      <c r="I6" s="3">
        <v>1</v>
      </c>
      <c r="J6" s="3">
        <v>0</v>
      </c>
      <c r="K6" s="3">
        <v>0</v>
      </c>
      <c r="L6" s="5">
        <f t="shared" ref="L6:L37" si="1">SUM(H6:K6)</f>
        <v>41</v>
      </c>
    </row>
    <row r="7" spans="2:12" ht="15.6">
      <c r="B7" s="31">
        <v>44440</v>
      </c>
      <c r="C7" s="2">
        <v>1325</v>
      </c>
      <c r="D7" s="2">
        <v>26</v>
      </c>
      <c r="E7" s="2">
        <v>0</v>
      </c>
      <c r="F7" s="2">
        <v>11</v>
      </c>
      <c r="G7" s="10">
        <f t="shared" si="0"/>
        <v>1362</v>
      </c>
      <c r="H7" s="3">
        <v>64</v>
      </c>
      <c r="I7" s="3">
        <v>3</v>
      </c>
      <c r="J7" s="3">
        <v>0</v>
      </c>
      <c r="K7" s="3">
        <v>0</v>
      </c>
      <c r="L7" s="5">
        <f t="shared" si="1"/>
        <v>67</v>
      </c>
    </row>
    <row r="8" spans="2:12" ht="15.6">
      <c r="B8" s="31">
        <v>44470</v>
      </c>
      <c r="C8" s="2">
        <v>2633</v>
      </c>
      <c r="D8" s="2">
        <v>56</v>
      </c>
      <c r="E8" s="2">
        <v>1</v>
      </c>
      <c r="F8" s="2">
        <v>4</v>
      </c>
      <c r="G8" s="10">
        <f t="shared" si="0"/>
        <v>2694</v>
      </c>
      <c r="H8" s="3">
        <v>72</v>
      </c>
      <c r="I8" s="3">
        <v>4</v>
      </c>
      <c r="J8" s="3">
        <v>0</v>
      </c>
      <c r="K8" s="3">
        <v>0</v>
      </c>
      <c r="L8" s="5">
        <f t="shared" si="1"/>
        <v>76</v>
      </c>
    </row>
    <row r="9" spans="2:12" ht="15.6">
      <c r="B9" s="31">
        <v>44501</v>
      </c>
      <c r="C9" s="2">
        <v>3002</v>
      </c>
      <c r="D9" s="2">
        <v>57</v>
      </c>
      <c r="E9" s="2">
        <v>1</v>
      </c>
      <c r="F9" s="2">
        <v>6</v>
      </c>
      <c r="G9" s="10">
        <f t="shared" si="0"/>
        <v>3066</v>
      </c>
      <c r="H9" s="3">
        <v>57</v>
      </c>
      <c r="I9" s="3">
        <v>1</v>
      </c>
      <c r="J9" s="3">
        <v>0</v>
      </c>
      <c r="K9" s="3">
        <v>0</v>
      </c>
      <c r="L9" s="5">
        <f t="shared" si="1"/>
        <v>58</v>
      </c>
    </row>
    <row r="10" spans="2:12" ht="15.6">
      <c r="B10" s="31">
        <v>44531</v>
      </c>
      <c r="C10" s="2">
        <v>1794</v>
      </c>
      <c r="D10" s="2">
        <v>29</v>
      </c>
      <c r="E10" s="2">
        <v>1</v>
      </c>
      <c r="F10" s="2">
        <v>1</v>
      </c>
      <c r="G10" s="10">
        <f t="shared" si="0"/>
        <v>1825</v>
      </c>
      <c r="H10" s="3">
        <v>66</v>
      </c>
      <c r="I10" s="3">
        <v>2</v>
      </c>
      <c r="J10" s="3">
        <v>0</v>
      </c>
      <c r="K10" s="3">
        <v>0</v>
      </c>
      <c r="L10" s="5">
        <f t="shared" si="1"/>
        <v>68</v>
      </c>
    </row>
    <row r="11" spans="2:12" ht="15.6">
      <c r="B11" s="31">
        <v>44562</v>
      </c>
      <c r="C11" s="2">
        <v>1812</v>
      </c>
      <c r="D11" s="2">
        <v>16</v>
      </c>
      <c r="E11" s="2">
        <v>0</v>
      </c>
      <c r="F11" s="2">
        <v>4</v>
      </c>
      <c r="G11" s="10">
        <f t="shared" si="0"/>
        <v>1832</v>
      </c>
      <c r="H11" s="3">
        <v>64</v>
      </c>
      <c r="I11" s="3">
        <v>1</v>
      </c>
      <c r="J11" s="3">
        <v>0</v>
      </c>
      <c r="K11" s="3">
        <v>0</v>
      </c>
      <c r="L11" s="5">
        <f t="shared" si="1"/>
        <v>65</v>
      </c>
    </row>
    <row r="12" spans="2:12" ht="15.6">
      <c r="B12" s="31">
        <v>44593</v>
      </c>
      <c r="C12" s="2">
        <v>1235</v>
      </c>
      <c r="D12" s="2">
        <v>20</v>
      </c>
      <c r="E12" s="2">
        <v>0</v>
      </c>
      <c r="F12" s="2">
        <v>0</v>
      </c>
      <c r="G12" s="10">
        <f t="shared" si="0"/>
        <v>1255</v>
      </c>
      <c r="H12" s="3">
        <v>92</v>
      </c>
      <c r="I12" s="3">
        <v>3</v>
      </c>
      <c r="J12" s="3">
        <v>0</v>
      </c>
      <c r="K12" s="3">
        <v>0</v>
      </c>
      <c r="L12" s="5">
        <f t="shared" si="1"/>
        <v>95</v>
      </c>
    </row>
    <row r="13" spans="2:12" ht="15.6">
      <c r="B13" s="31">
        <v>44621</v>
      </c>
      <c r="C13" s="2">
        <v>2200</v>
      </c>
      <c r="D13" s="2">
        <v>42</v>
      </c>
      <c r="E13" s="2">
        <v>0</v>
      </c>
      <c r="F13" s="2">
        <v>2</v>
      </c>
      <c r="G13" s="10">
        <f t="shared" si="0"/>
        <v>2244</v>
      </c>
      <c r="H13" s="3">
        <v>96</v>
      </c>
      <c r="I13" s="3">
        <v>7</v>
      </c>
      <c r="J13" s="3">
        <v>0</v>
      </c>
      <c r="K13" s="3">
        <v>0</v>
      </c>
      <c r="L13" s="5">
        <f t="shared" si="1"/>
        <v>103</v>
      </c>
    </row>
    <row r="14" spans="2:12" ht="15.6">
      <c r="B14" s="31">
        <v>44652</v>
      </c>
      <c r="C14" s="2">
        <v>2079</v>
      </c>
      <c r="D14" s="2">
        <v>64</v>
      </c>
      <c r="E14" s="2">
        <v>0</v>
      </c>
      <c r="F14" s="2">
        <v>0</v>
      </c>
      <c r="G14" s="10">
        <f t="shared" si="0"/>
        <v>2143</v>
      </c>
      <c r="H14" s="3">
        <v>69</v>
      </c>
      <c r="I14" s="3">
        <v>42</v>
      </c>
      <c r="J14" s="3">
        <v>0</v>
      </c>
      <c r="K14" s="3">
        <v>1</v>
      </c>
      <c r="L14" s="5">
        <f t="shared" si="1"/>
        <v>112</v>
      </c>
    </row>
    <row r="15" spans="2:12" ht="15.6">
      <c r="B15" s="31">
        <v>44682</v>
      </c>
      <c r="C15" s="2">
        <v>2264</v>
      </c>
      <c r="D15" s="2">
        <v>41</v>
      </c>
      <c r="E15" s="2">
        <v>0</v>
      </c>
      <c r="F15" s="2">
        <v>3</v>
      </c>
      <c r="G15" s="10">
        <f t="shared" si="0"/>
        <v>2308</v>
      </c>
      <c r="H15" s="3">
        <v>67</v>
      </c>
      <c r="I15" s="3">
        <v>12</v>
      </c>
      <c r="J15" s="3">
        <v>0</v>
      </c>
      <c r="K15" s="3">
        <v>0</v>
      </c>
      <c r="L15" s="5">
        <f t="shared" si="1"/>
        <v>79</v>
      </c>
    </row>
    <row r="16" spans="2:12" ht="15.6">
      <c r="B16" s="31">
        <v>44713</v>
      </c>
      <c r="C16" s="2">
        <v>1619</v>
      </c>
      <c r="D16" s="2">
        <v>26</v>
      </c>
      <c r="E16" s="2">
        <v>0</v>
      </c>
      <c r="F16" s="2">
        <v>2</v>
      </c>
      <c r="G16" s="10">
        <f>SUM(C16:F16)</f>
        <v>1647</v>
      </c>
      <c r="H16" s="3">
        <v>85</v>
      </c>
      <c r="I16" s="3">
        <v>2</v>
      </c>
      <c r="J16" s="3">
        <v>0</v>
      </c>
      <c r="K16" s="3">
        <v>0</v>
      </c>
      <c r="L16" s="5">
        <f t="shared" si="1"/>
        <v>87</v>
      </c>
    </row>
    <row r="17" spans="2:12" ht="15.6">
      <c r="B17" s="31">
        <v>44743</v>
      </c>
      <c r="C17" s="2">
        <v>2716</v>
      </c>
      <c r="D17" s="2">
        <v>54</v>
      </c>
      <c r="E17" s="2">
        <v>0</v>
      </c>
      <c r="F17" s="2">
        <v>1</v>
      </c>
      <c r="G17" s="10">
        <f>SUM(C17:F17)</f>
        <v>2771</v>
      </c>
      <c r="H17" s="3">
        <v>65</v>
      </c>
      <c r="I17" s="3">
        <v>2</v>
      </c>
      <c r="J17" s="3">
        <v>0</v>
      </c>
      <c r="K17" s="3">
        <v>1</v>
      </c>
      <c r="L17" s="5">
        <f t="shared" si="1"/>
        <v>68</v>
      </c>
    </row>
    <row r="18" spans="2:12" ht="15.6">
      <c r="B18" s="31">
        <f t="shared" ref="B18:B28" si="2">+DATE(YEAR(B17),MONTH(B17)+1,1)</f>
        <v>44774</v>
      </c>
      <c r="C18" s="2">
        <v>3405</v>
      </c>
      <c r="D18" s="2">
        <v>36</v>
      </c>
      <c r="E18" s="2">
        <v>0</v>
      </c>
      <c r="F18" s="2">
        <v>0</v>
      </c>
      <c r="G18" s="10">
        <f t="shared" ref="G18:G34" si="3">SUM(C18:F18)</f>
        <v>3441</v>
      </c>
      <c r="H18" s="3">
        <v>82</v>
      </c>
      <c r="I18" s="3">
        <v>7</v>
      </c>
      <c r="J18" s="3">
        <v>0</v>
      </c>
      <c r="K18" s="3">
        <v>0</v>
      </c>
      <c r="L18" s="5">
        <f t="shared" si="1"/>
        <v>89</v>
      </c>
    </row>
    <row r="19" spans="2:12" ht="15.6">
      <c r="B19" s="31">
        <f t="shared" si="2"/>
        <v>44805</v>
      </c>
      <c r="C19" s="2">
        <v>1803</v>
      </c>
      <c r="D19" s="2">
        <v>38</v>
      </c>
      <c r="E19" s="2">
        <v>0</v>
      </c>
      <c r="F19" s="2">
        <v>1</v>
      </c>
      <c r="G19" s="10">
        <f t="shared" si="3"/>
        <v>1842</v>
      </c>
      <c r="H19" s="3">
        <v>55</v>
      </c>
      <c r="I19" s="3">
        <v>4</v>
      </c>
      <c r="J19" s="3">
        <v>0</v>
      </c>
      <c r="K19" s="3">
        <v>0</v>
      </c>
      <c r="L19" s="5">
        <f t="shared" si="1"/>
        <v>59</v>
      </c>
    </row>
    <row r="20" spans="2:12" ht="15.6">
      <c r="B20" s="31">
        <f t="shared" si="2"/>
        <v>44835</v>
      </c>
      <c r="C20" s="2">
        <v>2752</v>
      </c>
      <c r="D20" s="2">
        <v>59</v>
      </c>
      <c r="E20" s="2">
        <v>0</v>
      </c>
      <c r="F20" s="2">
        <v>0</v>
      </c>
      <c r="G20" s="10">
        <f t="shared" si="3"/>
        <v>2811</v>
      </c>
      <c r="H20" s="3">
        <v>66</v>
      </c>
      <c r="I20" s="3">
        <v>6</v>
      </c>
      <c r="J20" s="3">
        <v>0</v>
      </c>
      <c r="K20" s="3">
        <v>0</v>
      </c>
      <c r="L20" s="5">
        <f t="shared" si="1"/>
        <v>72</v>
      </c>
    </row>
    <row r="21" spans="2:12" ht="15.6">
      <c r="B21" s="31">
        <f t="shared" si="2"/>
        <v>44866</v>
      </c>
      <c r="C21" s="2">
        <v>4076</v>
      </c>
      <c r="D21" s="2">
        <v>117</v>
      </c>
      <c r="E21" s="2">
        <v>0</v>
      </c>
      <c r="F21" s="2">
        <v>2</v>
      </c>
      <c r="G21" s="10">
        <f t="shared" si="3"/>
        <v>4195</v>
      </c>
      <c r="H21" s="3">
        <v>60</v>
      </c>
      <c r="I21" s="3">
        <v>2</v>
      </c>
      <c r="J21" s="3">
        <v>0</v>
      </c>
      <c r="K21" s="3">
        <v>0</v>
      </c>
      <c r="L21" s="5">
        <f t="shared" si="1"/>
        <v>62</v>
      </c>
    </row>
    <row r="22" spans="2:12" ht="15.6">
      <c r="B22" s="31">
        <f t="shared" si="2"/>
        <v>44896</v>
      </c>
      <c r="C22" s="2">
        <v>2300</v>
      </c>
      <c r="D22" s="2">
        <v>59</v>
      </c>
      <c r="E22" s="2">
        <v>0</v>
      </c>
      <c r="F22" s="2">
        <v>0</v>
      </c>
      <c r="G22" s="10">
        <f t="shared" si="3"/>
        <v>2359</v>
      </c>
      <c r="H22" s="3">
        <v>63</v>
      </c>
      <c r="I22" s="3">
        <v>2</v>
      </c>
      <c r="J22" s="3">
        <v>0</v>
      </c>
      <c r="K22" s="3">
        <v>0</v>
      </c>
      <c r="L22" s="5">
        <f t="shared" si="1"/>
        <v>65</v>
      </c>
    </row>
    <row r="23" spans="2:12" ht="15.6">
      <c r="B23" s="31">
        <f t="shared" si="2"/>
        <v>44927</v>
      </c>
      <c r="C23" s="3">
        <v>3147</v>
      </c>
      <c r="D23" s="3">
        <v>77</v>
      </c>
      <c r="E23" s="3">
        <v>0</v>
      </c>
      <c r="F23" s="3">
        <v>1</v>
      </c>
      <c r="G23" s="10">
        <f t="shared" si="3"/>
        <v>3225</v>
      </c>
      <c r="H23" s="3">
        <v>67</v>
      </c>
      <c r="I23" s="3">
        <v>4</v>
      </c>
      <c r="J23" s="3">
        <v>0</v>
      </c>
      <c r="K23" s="3">
        <v>1</v>
      </c>
      <c r="L23" s="5">
        <f t="shared" si="1"/>
        <v>72</v>
      </c>
    </row>
    <row r="24" spans="2:12" ht="15.6">
      <c r="B24" s="31">
        <f t="shared" si="2"/>
        <v>44958</v>
      </c>
      <c r="C24" s="3">
        <v>3169</v>
      </c>
      <c r="D24" s="3">
        <v>97</v>
      </c>
      <c r="E24" s="3">
        <v>0</v>
      </c>
      <c r="F24" s="3">
        <v>1</v>
      </c>
      <c r="G24" s="10">
        <f t="shared" si="3"/>
        <v>3267</v>
      </c>
      <c r="H24" s="3">
        <v>68</v>
      </c>
      <c r="I24" s="3">
        <v>4</v>
      </c>
      <c r="J24" s="3">
        <v>0</v>
      </c>
      <c r="K24" s="3">
        <v>0</v>
      </c>
      <c r="L24" s="5">
        <f t="shared" si="1"/>
        <v>72</v>
      </c>
    </row>
    <row r="25" spans="2:12" ht="15.6">
      <c r="B25" s="31">
        <f t="shared" si="2"/>
        <v>44986</v>
      </c>
      <c r="C25" s="3">
        <v>3418</v>
      </c>
      <c r="D25" s="3">
        <v>107</v>
      </c>
      <c r="E25" s="3">
        <v>0</v>
      </c>
      <c r="F25" s="3">
        <v>0</v>
      </c>
      <c r="G25" s="10">
        <f t="shared" si="3"/>
        <v>3525</v>
      </c>
      <c r="H25" s="3">
        <v>102</v>
      </c>
      <c r="I25" s="3">
        <v>9</v>
      </c>
      <c r="J25" s="3">
        <v>0</v>
      </c>
      <c r="K25" s="3">
        <v>1</v>
      </c>
      <c r="L25" s="5">
        <f t="shared" si="1"/>
        <v>112</v>
      </c>
    </row>
    <row r="26" spans="2:12" ht="15.6">
      <c r="B26" s="31">
        <f t="shared" si="2"/>
        <v>45017</v>
      </c>
      <c r="C26" s="3">
        <v>1941</v>
      </c>
      <c r="D26" s="3">
        <v>54</v>
      </c>
      <c r="E26" s="3">
        <v>0</v>
      </c>
      <c r="F26" s="3">
        <v>0</v>
      </c>
      <c r="G26" s="10">
        <f t="shared" si="3"/>
        <v>1995</v>
      </c>
      <c r="H26" s="3">
        <v>74</v>
      </c>
      <c r="I26" s="3">
        <v>8</v>
      </c>
      <c r="J26" s="3">
        <v>0</v>
      </c>
      <c r="K26" s="3">
        <v>2</v>
      </c>
      <c r="L26" s="5">
        <f t="shared" si="1"/>
        <v>84</v>
      </c>
    </row>
    <row r="27" spans="2:12" ht="15.6">
      <c r="B27" s="31">
        <f t="shared" si="2"/>
        <v>45047</v>
      </c>
      <c r="C27" s="3">
        <v>2759</v>
      </c>
      <c r="D27" s="3">
        <v>82</v>
      </c>
      <c r="E27" s="3">
        <v>0</v>
      </c>
      <c r="F27" s="3">
        <v>0</v>
      </c>
      <c r="G27" s="10">
        <f t="shared" si="3"/>
        <v>2841</v>
      </c>
      <c r="H27" s="3">
        <v>113</v>
      </c>
      <c r="I27" s="3">
        <v>4</v>
      </c>
      <c r="J27" s="3">
        <v>0</v>
      </c>
      <c r="K27" s="3">
        <v>1</v>
      </c>
      <c r="L27" s="5">
        <f t="shared" si="1"/>
        <v>118</v>
      </c>
    </row>
    <row r="28" spans="2:12" ht="15.6">
      <c r="B28" s="31">
        <f t="shared" si="2"/>
        <v>45078</v>
      </c>
      <c r="C28" s="3">
        <v>2983</v>
      </c>
      <c r="D28" s="3">
        <v>67</v>
      </c>
      <c r="E28" s="3">
        <v>0</v>
      </c>
      <c r="F28" s="3">
        <v>1</v>
      </c>
      <c r="G28" s="10">
        <f t="shared" si="3"/>
        <v>3051</v>
      </c>
      <c r="H28" s="3">
        <v>114</v>
      </c>
      <c r="I28" s="3">
        <v>7</v>
      </c>
      <c r="J28" s="3">
        <v>0</v>
      </c>
      <c r="K28" s="3">
        <v>0</v>
      </c>
      <c r="L28" s="5">
        <f t="shared" si="1"/>
        <v>121</v>
      </c>
    </row>
    <row r="29" spans="2:12" ht="15.6">
      <c r="B29" s="31">
        <f>+DATE(YEAR(B28),MONTH(B28)+1,1)</f>
        <v>45108</v>
      </c>
      <c r="C29" s="3">
        <v>3483</v>
      </c>
      <c r="D29" s="3">
        <v>53</v>
      </c>
      <c r="E29" s="3">
        <v>0</v>
      </c>
      <c r="F29" s="3">
        <v>2</v>
      </c>
      <c r="G29" s="10">
        <f t="shared" si="3"/>
        <v>3538</v>
      </c>
      <c r="H29" s="3">
        <v>95</v>
      </c>
      <c r="I29" s="3">
        <v>5</v>
      </c>
      <c r="J29" s="3">
        <v>0</v>
      </c>
      <c r="K29" s="3">
        <v>0</v>
      </c>
      <c r="L29" s="5">
        <f t="shared" si="1"/>
        <v>100</v>
      </c>
    </row>
    <row r="30" spans="2:12" ht="15.6">
      <c r="B30" s="31">
        <f>+DATE(YEAR(B29),MONTH(B29)+1,1)</f>
        <v>45139</v>
      </c>
      <c r="C30" s="3">
        <v>4766</v>
      </c>
      <c r="D30" s="3">
        <v>158</v>
      </c>
      <c r="E30" s="3">
        <v>0</v>
      </c>
      <c r="F30" s="3">
        <v>3</v>
      </c>
      <c r="G30" s="10">
        <f t="shared" si="3"/>
        <v>4927</v>
      </c>
      <c r="H30" s="3">
        <v>129</v>
      </c>
      <c r="I30" s="3">
        <v>7</v>
      </c>
      <c r="J30" s="3">
        <v>0</v>
      </c>
      <c r="K30" s="3">
        <v>1</v>
      </c>
      <c r="L30" s="5">
        <f t="shared" si="1"/>
        <v>137</v>
      </c>
    </row>
    <row r="31" spans="2:12" ht="15.6">
      <c r="B31" s="31">
        <f>+DATE(YEAR(B30),MONTH(B30)+1,1)</f>
        <v>45170</v>
      </c>
      <c r="C31" s="3">
        <v>4088</v>
      </c>
      <c r="D31" s="3">
        <v>131</v>
      </c>
      <c r="E31" s="3">
        <v>0</v>
      </c>
      <c r="F31" s="3">
        <v>0</v>
      </c>
      <c r="G31" s="10">
        <f t="shared" si="3"/>
        <v>4219</v>
      </c>
      <c r="H31" s="3">
        <v>117</v>
      </c>
      <c r="I31" s="3">
        <v>2</v>
      </c>
      <c r="J31" s="3">
        <v>0</v>
      </c>
      <c r="K31" s="3">
        <v>0</v>
      </c>
      <c r="L31" s="5">
        <f t="shared" si="1"/>
        <v>119</v>
      </c>
    </row>
    <row r="32" spans="2:12" ht="15.6">
      <c r="B32" s="31">
        <f>+DATE(YEAR(B31),MONTH(B31)+1,1)</f>
        <v>45200</v>
      </c>
      <c r="C32" s="3">
        <v>4203</v>
      </c>
      <c r="D32" s="3">
        <v>97</v>
      </c>
      <c r="E32" s="3">
        <v>0</v>
      </c>
      <c r="F32" s="3">
        <v>0</v>
      </c>
      <c r="G32" s="10">
        <f t="shared" si="3"/>
        <v>4300</v>
      </c>
      <c r="H32" s="3">
        <v>110</v>
      </c>
      <c r="I32" s="3">
        <v>7</v>
      </c>
      <c r="J32" s="3">
        <v>0</v>
      </c>
      <c r="K32" s="3">
        <v>0</v>
      </c>
      <c r="L32" s="5">
        <f t="shared" si="1"/>
        <v>117</v>
      </c>
    </row>
    <row r="33" spans="2:15" ht="15.6">
      <c r="B33" s="31">
        <f t="shared" ref="B33" si="4">+DATE(YEAR(B32),MONTH(B32)+1,1)</f>
        <v>45231</v>
      </c>
      <c r="C33" s="3">
        <v>4785</v>
      </c>
      <c r="D33" s="3">
        <v>173</v>
      </c>
      <c r="E33" s="3">
        <v>0</v>
      </c>
      <c r="F33" s="3">
        <v>1</v>
      </c>
      <c r="G33" s="10">
        <f t="shared" si="3"/>
        <v>4959</v>
      </c>
      <c r="H33" s="3">
        <v>126</v>
      </c>
      <c r="I33" s="3">
        <v>7</v>
      </c>
      <c r="J33" s="3">
        <v>0</v>
      </c>
      <c r="K33" s="3">
        <v>0</v>
      </c>
      <c r="L33" s="5">
        <f t="shared" si="1"/>
        <v>133</v>
      </c>
    </row>
    <row r="34" spans="2:15" ht="15.6">
      <c r="B34" s="31">
        <f>+DATE(YEAR(B33),MONTH(B33)+1,1)</f>
        <v>45261</v>
      </c>
      <c r="C34" s="23">
        <v>3555</v>
      </c>
      <c r="D34" s="23">
        <v>114</v>
      </c>
      <c r="E34" s="23">
        <v>0</v>
      </c>
      <c r="F34" s="23">
        <v>0</v>
      </c>
      <c r="G34" s="10">
        <f t="shared" si="3"/>
        <v>3669</v>
      </c>
      <c r="H34" s="23">
        <v>162</v>
      </c>
      <c r="I34" s="23">
        <v>11</v>
      </c>
      <c r="J34" s="23">
        <v>0</v>
      </c>
      <c r="K34" s="23">
        <v>0</v>
      </c>
      <c r="L34" s="5">
        <f t="shared" si="1"/>
        <v>173</v>
      </c>
    </row>
    <row r="35" spans="2:15" ht="15.6">
      <c r="B35" s="31">
        <f>+DATE(YEAR(B34),MONTH(B34)+1,1)</f>
        <v>45292</v>
      </c>
      <c r="C35" s="23">
        <v>2120</v>
      </c>
      <c r="D35" s="23">
        <v>71</v>
      </c>
      <c r="E35" s="23">
        <v>0</v>
      </c>
      <c r="F35" s="23">
        <v>0</v>
      </c>
      <c r="G35" s="10">
        <f>SUM(C35:F35)</f>
        <v>2191</v>
      </c>
      <c r="H35" s="23">
        <v>162</v>
      </c>
      <c r="I35" s="23">
        <v>9</v>
      </c>
      <c r="J35" s="23">
        <v>1</v>
      </c>
      <c r="K35" s="23">
        <v>0</v>
      </c>
      <c r="L35" s="5">
        <f t="shared" si="1"/>
        <v>172</v>
      </c>
    </row>
    <row r="36" spans="2:15" ht="15.6">
      <c r="B36" s="31">
        <f>+DATE(YEAR(B35),MONTH(B35)+1,1)</f>
        <v>45323</v>
      </c>
      <c r="C36" s="23">
        <v>2512</v>
      </c>
      <c r="D36" s="23">
        <v>69</v>
      </c>
      <c r="E36" s="23">
        <v>0</v>
      </c>
      <c r="F36" s="23">
        <v>0</v>
      </c>
      <c r="G36" s="10">
        <f>SUM(C36:F36)</f>
        <v>2581</v>
      </c>
      <c r="H36" s="23">
        <v>309</v>
      </c>
      <c r="I36" s="23">
        <v>13</v>
      </c>
      <c r="J36" s="23">
        <v>0</v>
      </c>
      <c r="K36" s="23">
        <v>1</v>
      </c>
      <c r="L36" s="5">
        <f t="shared" si="1"/>
        <v>323</v>
      </c>
    </row>
    <row r="37" spans="2:15" ht="15.6">
      <c r="B37" s="31">
        <f>+DATE(YEAR(B36),MONTH(B36)+1,1)</f>
        <v>45352</v>
      </c>
      <c r="C37" s="23">
        <v>2957</v>
      </c>
      <c r="D37" s="23">
        <v>76</v>
      </c>
      <c r="E37" s="23">
        <v>0</v>
      </c>
      <c r="F37" s="23">
        <v>1</v>
      </c>
      <c r="G37" s="10">
        <f>SUM(C37:F37)</f>
        <v>3034</v>
      </c>
      <c r="H37" s="23">
        <v>225</v>
      </c>
      <c r="I37" s="23">
        <v>8</v>
      </c>
      <c r="J37" s="23">
        <v>0</v>
      </c>
      <c r="K37" s="23">
        <v>1</v>
      </c>
      <c r="L37" s="5">
        <f t="shared" si="1"/>
        <v>234</v>
      </c>
      <c r="O37" s="27"/>
    </row>
  </sheetData>
  <pageMargins left="0.7" right="0.7" top="0.75" bottom="0.75" header="0.3" footer="0.3"/>
  <ignoredErrors>
    <ignoredError sqref="G5:G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EE6DFC0BD3649A3FD006DAD01C0B1" ma:contentTypeVersion="13" ma:contentTypeDescription="Create a new document." ma:contentTypeScope="" ma:versionID="767d7b2356ab82e68a49559b6f6ff199">
  <xsd:schema xmlns:xsd="http://www.w3.org/2001/XMLSchema" xmlns:xs="http://www.w3.org/2001/XMLSchema" xmlns:p="http://schemas.microsoft.com/office/2006/metadata/properties" xmlns:ns2="d69632a3-bd60-43a9-9d27-4beeff6b0a65" xmlns:ns3="32f3a428-6f88-4a3b-a56e-a51f3802cd3a" targetNamespace="http://schemas.microsoft.com/office/2006/metadata/properties" ma:root="true" ma:fieldsID="a672fa20ebd07c795f1be7d92e042a8d" ns2:_="" ns3:_="">
    <xsd:import namespace="d69632a3-bd60-43a9-9d27-4beeff6b0a65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632a3-bd60-43a9-9d27-4beeff6b0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9632a3-bd60-43a9-9d27-4beeff6b0a65">
      <Terms xmlns="http://schemas.microsoft.com/office/infopath/2007/PartnerControls"/>
    </lcf76f155ced4ddcb4097134ff3c332f>
    <TaxCatchAll xmlns="32f3a428-6f88-4a3b-a56e-a51f3802cd3a" xsi:nil="true"/>
  </documentManagement>
</p:properties>
</file>

<file path=customXml/itemProps1.xml><?xml version="1.0" encoding="utf-8"?>
<ds:datastoreItem xmlns:ds="http://schemas.openxmlformats.org/officeDocument/2006/customXml" ds:itemID="{7F1EF2D4-4E35-462E-8B04-F62141D574C5}"/>
</file>

<file path=customXml/itemProps2.xml><?xml version="1.0" encoding="utf-8"?>
<ds:datastoreItem xmlns:ds="http://schemas.openxmlformats.org/officeDocument/2006/customXml" ds:itemID="{118264CB-AE56-4BE3-9BB4-F29F6E0B9FC7}"/>
</file>

<file path=customXml/itemProps3.xml><?xml version="1.0" encoding="utf-8"?>
<ds:datastoreItem xmlns:ds="http://schemas.openxmlformats.org/officeDocument/2006/customXml" ds:itemID="{544C7B5A-1643-42AF-B41D-3144CF8BD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Joseline N Estrada Rivera</dc:creator>
  <cp:keywords/>
  <dc:description/>
  <cp:lastModifiedBy>John S Henriquez</cp:lastModifiedBy>
  <cp:revision/>
  <dcterms:created xsi:type="dcterms:W3CDTF">2023-08-17T13:28:31Z</dcterms:created>
  <dcterms:modified xsi:type="dcterms:W3CDTF">2026-02-05T14:37:27Z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0x01010065EEE6DFC0BD3649A3FD006DAD01C0B1</vt:lpwstr>
  </property>
  <property fmtid="{D5CDD505-2E9C-101B-9397-08002B2CF9AE}" pid="3" name="MediaServiceImageTags">
    <vt:lpwstr/>
  </property>
</Properties>
</file>