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quantaservices.sharepoint.com/sites/LUMA/REG/LPRRegulatory/Load Forecasting/Load Forecasting/07_Other Request/05_DG Interconnection/03_Data Request/06_Exhibits/2025-08-14/"/>
    </mc:Choice>
  </mc:AlternateContent>
  <xr:revisionPtr revIDLastSave="3573" documentId="8_{3AAE5D93-CFB3-43B3-9913-13574D430AE6}" xr6:coauthVersionLast="47" xr6:coauthVersionMax="47" xr10:uidLastSave="{9D904AB4-1A62-4FDF-BEE0-47D905161F8C}"/>
  <bookViews>
    <workbookView xWindow="2790" yWindow="1725" windowWidth="21600" windowHeight="11295" activeTab="2" xr2:uid="{033AAE52-7523-4023-A5A9-83DA46F4A569}"/>
  </bookViews>
  <sheets>
    <sheet name="Monthly" sheetId="1" r:id="rId1"/>
    <sheet name="Quarterly" sheetId="2" r:id="rId2"/>
    <sheet name="Graphics" sheetId="5" r:id="rId3"/>
    <sheet name="Customer Exchange" sheetId="4" state="hidden" r:id="rId4"/>
  </sheets>
  <externalReferences>
    <externalReference r:id="rId5"/>
  </externalReferences>
  <definedNames>
    <definedName name="_xlnm._FilterDatabase" localSheetId="0" hidden="1">Monthly!$B$4:$AK$52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21" i="2" l="1"/>
  <c r="AI21" i="2"/>
  <c r="AH21" i="2"/>
  <c r="AG21" i="2"/>
  <c r="AJ20" i="2"/>
  <c r="AI20" i="2"/>
  <c r="AH20" i="2"/>
  <c r="AG20" i="2"/>
  <c r="AJ19" i="2"/>
  <c r="AI19" i="2"/>
  <c r="AH19" i="2"/>
  <c r="AG19" i="2"/>
  <c r="AJ18" i="2"/>
  <c r="AI18" i="2"/>
  <c r="AH18" i="2"/>
  <c r="AG18" i="2"/>
  <c r="AJ17" i="2"/>
  <c r="AI17" i="2"/>
  <c r="AH17" i="2"/>
  <c r="AG17" i="2"/>
  <c r="AJ16" i="2"/>
  <c r="AI16" i="2"/>
  <c r="AH16" i="2"/>
  <c r="AG16" i="2"/>
  <c r="AJ15" i="2"/>
  <c r="AI15" i="2"/>
  <c r="AH15" i="2"/>
  <c r="AG15" i="2"/>
  <c r="AJ14" i="2"/>
  <c r="AI14" i="2"/>
  <c r="AH14" i="2"/>
  <c r="AG14" i="2"/>
  <c r="AJ13" i="2"/>
  <c r="AI13" i="2"/>
  <c r="AH13" i="2"/>
  <c r="AG13" i="2"/>
  <c r="AJ12" i="2"/>
  <c r="AI12" i="2"/>
  <c r="AH12" i="2"/>
  <c r="AG12" i="2"/>
  <c r="AJ11" i="2"/>
  <c r="AI11" i="2"/>
  <c r="AH11" i="2"/>
  <c r="AG11" i="2"/>
  <c r="AJ10" i="2"/>
  <c r="AI10" i="2"/>
  <c r="AH10" i="2"/>
  <c r="AG10" i="2"/>
  <c r="AJ9" i="2"/>
  <c r="AI9" i="2"/>
  <c r="AH9" i="2"/>
  <c r="AG9" i="2"/>
  <c r="AJ8" i="2"/>
  <c r="AI8" i="2"/>
  <c r="AH8" i="2"/>
  <c r="AG8" i="2"/>
  <c r="AJ7" i="2"/>
  <c r="AI7" i="2"/>
  <c r="AH7" i="2"/>
  <c r="AG7" i="2"/>
  <c r="AJ6" i="2"/>
  <c r="AI6" i="2"/>
  <c r="AH6" i="2"/>
  <c r="AG6" i="2"/>
  <c r="AJ5" i="2"/>
  <c r="AI5" i="2"/>
  <c r="AH5" i="2"/>
  <c r="AG5" i="2"/>
  <c r="AJ4" i="2"/>
  <c r="AI4" i="2"/>
  <c r="AH4" i="2"/>
  <c r="AG4" i="2"/>
  <c r="AE21" i="2"/>
  <c r="AD21" i="2"/>
  <c r="AC21" i="2"/>
  <c r="AB21" i="2"/>
  <c r="AE20" i="2"/>
  <c r="AD20" i="2"/>
  <c r="AC20" i="2"/>
  <c r="AB20" i="2"/>
  <c r="AE19" i="2"/>
  <c r="AD19" i="2"/>
  <c r="AC19" i="2"/>
  <c r="AB19" i="2"/>
  <c r="AE18" i="2"/>
  <c r="AD18" i="2"/>
  <c r="AC18" i="2"/>
  <c r="AB18" i="2"/>
  <c r="AE17" i="2"/>
  <c r="AD17" i="2"/>
  <c r="AC17" i="2"/>
  <c r="AB17" i="2"/>
  <c r="AE16" i="2"/>
  <c r="AD16" i="2"/>
  <c r="AC16" i="2"/>
  <c r="AB16" i="2"/>
  <c r="AE15" i="2"/>
  <c r="AD15" i="2"/>
  <c r="AC15" i="2"/>
  <c r="AB15" i="2"/>
  <c r="AE14" i="2"/>
  <c r="AD14" i="2"/>
  <c r="AC14" i="2"/>
  <c r="AB14" i="2"/>
  <c r="AE13" i="2"/>
  <c r="AD13" i="2"/>
  <c r="AC13" i="2"/>
  <c r="AB13" i="2"/>
  <c r="AE12" i="2"/>
  <c r="AD12" i="2"/>
  <c r="AC12" i="2"/>
  <c r="AB12" i="2"/>
  <c r="AE11" i="2"/>
  <c r="AD11" i="2"/>
  <c r="AC11" i="2"/>
  <c r="AB11" i="2"/>
  <c r="AE10" i="2"/>
  <c r="AD10" i="2"/>
  <c r="AC10" i="2"/>
  <c r="AB10" i="2"/>
  <c r="AE9" i="2"/>
  <c r="AD9" i="2"/>
  <c r="AC9" i="2"/>
  <c r="AB9" i="2"/>
  <c r="AE8" i="2"/>
  <c r="AD8" i="2"/>
  <c r="AC8" i="2"/>
  <c r="AB8" i="2"/>
  <c r="AE7" i="2"/>
  <c r="AD7" i="2"/>
  <c r="AC7" i="2"/>
  <c r="AB7" i="2"/>
  <c r="AE6" i="2"/>
  <c r="AD6" i="2"/>
  <c r="AC6" i="2"/>
  <c r="AB6" i="2"/>
  <c r="AE5" i="2"/>
  <c r="AD5" i="2"/>
  <c r="AC5" i="2"/>
  <c r="AB5" i="2"/>
  <c r="AE4" i="2"/>
  <c r="AD4" i="2"/>
  <c r="AC4" i="2"/>
  <c r="AB4" i="2"/>
  <c r="Z21" i="2"/>
  <c r="Y21" i="2"/>
  <c r="X21" i="2"/>
  <c r="W21" i="2"/>
  <c r="Z20" i="2"/>
  <c r="Y20" i="2"/>
  <c r="X20" i="2"/>
  <c r="W20" i="2"/>
  <c r="Z19" i="2"/>
  <c r="Y19" i="2"/>
  <c r="X19" i="2"/>
  <c r="W19" i="2"/>
  <c r="Z18" i="2"/>
  <c r="Y18" i="2"/>
  <c r="X18" i="2"/>
  <c r="W18" i="2"/>
  <c r="Z17" i="2"/>
  <c r="Y17" i="2"/>
  <c r="X17" i="2"/>
  <c r="W17" i="2"/>
  <c r="Z16" i="2"/>
  <c r="Y16" i="2"/>
  <c r="X16" i="2"/>
  <c r="W16" i="2"/>
  <c r="Z15" i="2"/>
  <c r="Y15" i="2"/>
  <c r="X15" i="2"/>
  <c r="W15" i="2"/>
  <c r="Z14" i="2"/>
  <c r="Y14" i="2"/>
  <c r="X14" i="2"/>
  <c r="W14" i="2"/>
  <c r="Z13" i="2"/>
  <c r="Y13" i="2"/>
  <c r="X13" i="2"/>
  <c r="W13" i="2"/>
  <c r="Z12" i="2"/>
  <c r="Y12" i="2"/>
  <c r="X12" i="2"/>
  <c r="W12" i="2"/>
  <c r="Z11" i="2"/>
  <c r="Y11" i="2"/>
  <c r="X11" i="2"/>
  <c r="W11" i="2"/>
  <c r="Z10" i="2"/>
  <c r="Y10" i="2"/>
  <c r="X10" i="2"/>
  <c r="W10" i="2"/>
  <c r="Z9" i="2"/>
  <c r="Y9" i="2"/>
  <c r="X9" i="2"/>
  <c r="W9" i="2"/>
  <c r="Z8" i="2"/>
  <c r="Y8" i="2"/>
  <c r="X8" i="2"/>
  <c r="W8" i="2"/>
  <c r="Z7" i="2"/>
  <c r="Y7" i="2"/>
  <c r="X7" i="2"/>
  <c r="W7" i="2"/>
  <c r="Z6" i="2"/>
  <c r="Y6" i="2"/>
  <c r="X6" i="2"/>
  <c r="W6" i="2"/>
  <c r="Z5" i="2"/>
  <c r="Y5" i="2"/>
  <c r="X5" i="2"/>
  <c r="W5" i="2"/>
  <c r="Z4" i="2"/>
  <c r="Y4" i="2"/>
  <c r="X4" i="2"/>
  <c r="W4" i="2"/>
  <c r="U21" i="2"/>
  <c r="T21" i="2"/>
  <c r="S21" i="2"/>
  <c r="R21" i="2"/>
  <c r="U20" i="2"/>
  <c r="T20" i="2"/>
  <c r="S20" i="2"/>
  <c r="R20" i="2"/>
  <c r="U19" i="2"/>
  <c r="T19" i="2"/>
  <c r="S19" i="2"/>
  <c r="R19" i="2"/>
  <c r="U18" i="2"/>
  <c r="T18" i="2"/>
  <c r="S18" i="2"/>
  <c r="R18" i="2"/>
  <c r="U17" i="2"/>
  <c r="T17" i="2"/>
  <c r="S17" i="2"/>
  <c r="R17" i="2"/>
  <c r="U16" i="2"/>
  <c r="T16" i="2"/>
  <c r="S16" i="2"/>
  <c r="R16" i="2"/>
  <c r="U15" i="2"/>
  <c r="T15" i="2"/>
  <c r="S15" i="2"/>
  <c r="R15" i="2"/>
  <c r="U14" i="2"/>
  <c r="T14" i="2"/>
  <c r="S14" i="2"/>
  <c r="R14" i="2"/>
  <c r="U13" i="2"/>
  <c r="T13" i="2"/>
  <c r="S13" i="2"/>
  <c r="R13" i="2"/>
  <c r="U12" i="2"/>
  <c r="T12" i="2"/>
  <c r="S12" i="2"/>
  <c r="R12" i="2"/>
  <c r="U11" i="2"/>
  <c r="T11" i="2"/>
  <c r="S11" i="2"/>
  <c r="R11" i="2"/>
  <c r="U10" i="2"/>
  <c r="T10" i="2"/>
  <c r="S10" i="2"/>
  <c r="R10" i="2"/>
  <c r="U9" i="2"/>
  <c r="T9" i="2"/>
  <c r="S9" i="2"/>
  <c r="R9" i="2"/>
  <c r="U8" i="2"/>
  <c r="T8" i="2"/>
  <c r="S8" i="2"/>
  <c r="R8" i="2"/>
  <c r="U7" i="2"/>
  <c r="T7" i="2"/>
  <c r="S7" i="2"/>
  <c r="R7" i="2"/>
  <c r="U6" i="2"/>
  <c r="T6" i="2"/>
  <c r="S6" i="2"/>
  <c r="R6" i="2"/>
  <c r="U5" i="2"/>
  <c r="T5" i="2"/>
  <c r="S5" i="2"/>
  <c r="R5" i="2"/>
  <c r="U4" i="2"/>
  <c r="T4" i="2"/>
  <c r="S4" i="2"/>
  <c r="R4" i="2"/>
  <c r="K7" i="2"/>
  <c r="J7" i="2"/>
  <c r="I7" i="2"/>
  <c r="H7" i="2"/>
  <c r="K6" i="2"/>
  <c r="J6" i="2"/>
  <c r="I6" i="2"/>
  <c r="H6" i="2"/>
  <c r="K5" i="2"/>
  <c r="J5" i="2"/>
  <c r="I5" i="2"/>
  <c r="H5" i="2"/>
  <c r="K4" i="2"/>
  <c r="J4" i="2"/>
  <c r="I4" i="2"/>
  <c r="H4" i="2"/>
  <c r="AF58" i="1"/>
  <c r="AJ58" i="1"/>
  <c r="AI58" i="1"/>
  <c r="AH58" i="1"/>
  <c r="AG58" i="1"/>
  <c r="AA58" i="1"/>
  <c r="V58" i="1"/>
  <c r="Q58" i="1"/>
  <c r="L58" i="1"/>
  <c r="G58" i="1"/>
  <c r="V57" i="1"/>
  <c r="AJ57" i="1"/>
  <c r="AI57" i="1"/>
  <c r="AH57" i="1"/>
  <c r="AG57" i="1"/>
  <c r="AF57" i="1"/>
  <c r="AA57" i="1"/>
  <c r="Q57" i="1"/>
  <c r="L57" i="1"/>
  <c r="G57" i="1"/>
  <c r="P21" i="2"/>
  <c r="O21" i="2"/>
  <c r="N21" i="2"/>
  <c r="M21" i="2"/>
  <c r="K21" i="2"/>
  <c r="J21" i="2"/>
  <c r="I21" i="2"/>
  <c r="H21" i="2"/>
  <c r="F21" i="2"/>
  <c r="E21" i="2"/>
  <c r="D21" i="2"/>
  <c r="C21" i="2"/>
  <c r="N44" i="2" l="1"/>
  <c r="C44" i="2"/>
  <c r="E44" i="2"/>
  <c r="F44" i="2"/>
  <c r="J44" i="2"/>
  <c r="R44" i="2"/>
  <c r="S44" i="2"/>
  <c r="T44" i="2"/>
  <c r="U44" i="2"/>
  <c r="X44" i="2"/>
  <c r="Y44" i="2"/>
  <c r="AB44" i="2"/>
  <c r="AE44" i="2"/>
  <c r="AC44" i="2"/>
  <c r="AD44" i="2"/>
  <c r="D44" i="2"/>
  <c r="H44" i="2"/>
  <c r="K44" i="2"/>
  <c r="M44" i="2"/>
  <c r="O44" i="2"/>
  <c r="P44" i="2"/>
  <c r="I44" i="2"/>
  <c r="W44" i="2"/>
  <c r="Z44" i="2"/>
  <c r="AK58" i="1"/>
  <c r="AK57" i="1"/>
  <c r="AF21" i="2"/>
  <c r="AA21" i="2"/>
  <c r="V21" i="2"/>
  <c r="AW21" i="2"/>
  <c r="AX21" i="2"/>
  <c r="Q21" i="2"/>
  <c r="AT21" i="2"/>
  <c r="AO21" i="2"/>
  <c r="AM21" i="2"/>
  <c r="AN21" i="2"/>
  <c r="AL21" i="2"/>
  <c r="AS21" i="2"/>
  <c r="AY21" i="2"/>
  <c r="AV21" i="2"/>
  <c r="G21" i="2"/>
  <c r="AR21" i="2"/>
  <c r="BB21" i="2"/>
  <c r="BB44" i="2" s="1"/>
  <c r="BC21" i="2"/>
  <c r="BC44" i="2" s="1"/>
  <c r="BD21" i="2"/>
  <c r="BD44" i="2" s="1"/>
  <c r="BA21" i="2"/>
  <c r="BA44" i="2" s="1"/>
  <c r="L21" i="2"/>
  <c r="AQ21" i="2"/>
  <c r="AM44" i="2" l="1"/>
  <c r="AO44" i="2"/>
  <c r="AL44" i="2"/>
  <c r="AV44" i="2"/>
  <c r="AY44" i="2"/>
  <c r="L44" i="2"/>
  <c r="AR44" i="2"/>
  <c r="AQ44" i="2"/>
  <c r="AF44" i="2"/>
  <c r="V44" i="2"/>
  <c r="AX44" i="2"/>
  <c r="AT44" i="2"/>
  <c r="AS44" i="2"/>
  <c r="G44" i="2"/>
  <c r="AN44" i="2"/>
  <c r="AA44" i="2"/>
  <c r="Q44" i="2"/>
  <c r="AW44" i="2"/>
  <c r="AU21" i="2"/>
  <c r="AZ21" i="2"/>
  <c r="BE21" i="2"/>
  <c r="AP21" i="2"/>
  <c r="AF56" i="1"/>
  <c r="AJ56" i="1"/>
  <c r="AI56" i="1"/>
  <c r="AH56" i="1"/>
  <c r="AG56" i="1"/>
  <c r="AA56" i="1"/>
  <c r="V56" i="1"/>
  <c r="Q56" i="1"/>
  <c r="L56" i="1"/>
  <c r="G56" i="1"/>
  <c r="AF52" i="1"/>
  <c r="AF53" i="1"/>
  <c r="AF54" i="1"/>
  <c r="AF55" i="1"/>
  <c r="AA52" i="1"/>
  <c r="AA53" i="1"/>
  <c r="AA54" i="1"/>
  <c r="AA55" i="1"/>
  <c r="V52" i="1"/>
  <c r="V53" i="1"/>
  <c r="V54" i="1"/>
  <c r="V55" i="1"/>
  <c r="Q55"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G52" i="1"/>
  <c r="G53" i="1"/>
  <c r="G54" i="1"/>
  <c r="G55" i="1"/>
  <c r="L55" i="1"/>
  <c r="L52" i="1"/>
  <c r="L53" i="1"/>
  <c r="L54" i="1"/>
  <c r="AG6" i="1"/>
  <c r="AG5" i="1"/>
  <c r="AC43" i="2"/>
  <c r="AD43" i="2"/>
  <c r="AE43" i="2"/>
  <c r="AB43" i="2"/>
  <c r="X43" i="2"/>
  <c r="Y43" i="2"/>
  <c r="Z43" i="2"/>
  <c r="W43" i="2"/>
  <c r="S43" i="2"/>
  <c r="T43" i="2"/>
  <c r="U43" i="2"/>
  <c r="R43" i="2"/>
  <c r="N20" i="2"/>
  <c r="N43" i="2" s="1"/>
  <c r="O20" i="2"/>
  <c r="O43" i="2" s="1"/>
  <c r="P20" i="2"/>
  <c r="P43" i="2" s="1"/>
  <c r="M20" i="2"/>
  <c r="M43" i="2" s="1"/>
  <c r="I20" i="2"/>
  <c r="I43" i="2" s="1"/>
  <c r="J20" i="2"/>
  <c r="J43" i="2" s="1"/>
  <c r="K20" i="2"/>
  <c r="K43" i="2" s="1"/>
  <c r="H20" i="2"/>
  <c r="H43" i="2" s="1"/>
  <c r="D20" i="2"/>
  <c r="D43" i="2" s="1"/>
  <c r="E20" i="2"/>
  <c r="E43" i="2" s="1"/>
  <c r="F20" i="2"/>
  <c r="F43" i="2" s="1"/>
  <c r="C20" i="2"/>
  <c r="C43" i="2" s="1"/>
  <c r="AJ53" i="1"/>
  <c r="AJ54" i="1"/>
  <c r="AJ55" i="1"/>
  <c r="AI53" i="1"/>
  <c r="AI54" i="1"/>
  <c r="AI55" i="1"/>
  <c r="AH53" i="1"/>
  <c r="AH54" i="1"/>
  <c r="AH55" i="1"/>
  <c r="AG53" i="1"/>
  <c r="AG54" i="1"/>
  <c r="AG55" i="1"/>
  <c r="L5"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AH44" i="2" l="1"/>
  <c r="AI44" i="2"/>
  <c r="AJ44" i="2"/>
  <c r="BG20" i="2"/>
  <c r="BH20" i="2"/>
  <c r="BI20" i="2"/>
  <c r="BF20" i="2"/>
  <c r="AG44" i="2"/>
  <c r="AZ44" i="2"/>
  <c r="AU44" i="2"/>
  <c r="AP44" i="2"/>
  <c r="BE44" i="2"/>
  <c r="BC20" i="2"/>
  <c r="BC43" i="2" s="1"/>
  <c r="AV20" i="2"/>
  <c r="AV43" i="2" s="1"/>
  <c r="AK56" i="1"/>
  <c r="AW20" i="2"/>
  <c r="AW43" i="2" s="1"/>
  <c r="BA20" i="2"/>
  <c r="BA43" i="2" s="1"/>
  <c r="AK55" i="1"/>
  <c r="AA20" i="2"/>
  <c r="AA43" i="2" s="1"/>
  <c r="AK54" i="1"/>
  <c r="AR20" i="2"/>
  <c r="AR43" i="2" s="1"/>
  <c r="V20" i="2"/>
  <c r="V43" i="2" s="1"/>
  <c r="BD20" i="2"/>
  <c r="BD43" i="2" s="1"/>
  <c r="AY20" i="2"/>
  <c r="AY43" i="2" s="1"/>
  <c r="AT20" i="2"/>
  <c r="AT43" i="2" s="1"/>
  <c r="AX20" i="2"/>
  <c r="AX43" i="2" s="1"/>
  <c r="AS20" i="2"/>
  <c r="AS43" i="2" s="1"/>
  <c r="AQ20" i="2"/>
  <c r="AQ43" i="2" s="1"/>
  <c r="Q20" i="2"/>
  <c r="Q43" i="2" s="1"/>
  <c r="AO20" i="2"/>
  <c r="AO43" i="2" s="1"/>
  <c r="L20" i="2"/>
  <c r="L43" i="2" s="1"/>
  <c r="AN20" i="2"/>
  <c r="AN43" i="2" s="1"/>
  <c r="G20" i="2"/>
  <c r="G43" i="2" s="1"/>
  <c r="AM20" i="2"/>
  <c r="AM43" i="2" s="1"/>
  <c r="AL20" i="2"/>
  <c r="AL43" i="2" s="1"/>
  <c r="AK53" i="1"/>
  <c r="BB20" i="2"/>
  <c r="BB43" i="2" s="1"/>
  <c r="AF20" i="2"/>
  <c r="AF43" i="2" s="1"/>
  <c r="AJ52" i="1"/>
  <c r="AI52" i="1"/>
  <c r="AH52" i="1"/>
  <c r="AG52" i="1"/>
  <c r="AJ51" i="1"/>
  <c r="AI51" i="1"/>
  <c r="AH51" i="1"/>
  <c r="AG51" i="1"/>
  <c r="AF51" i="1"/>
  <c r="AA51" i="1"/>
  <c r="V51" i="1"/>
  <c r="L51" i="1"/>
  <c r="G51" i="1"/>
  <c r="AC42" i="2"/>
  <c r="AD42" i="2"/>
  <c r="AE42" i="2"/>
  <c r="AB42" i="2"/>
  <c r="X42" i="2"/>
  <c r="Y42" i="2"/>
  <c r="Z42" i="2"/>
  <c r="W42" i="2"/>
  <c r="S42" i="2"/>
  <c r="T42" i="2"/>
  <c r="U42" i="2"/>
  <c r="R42" i="2"/>
  <c r="N19" i="2"/>
  <c r="N42" i="2" s="1"/>
  <c r="O19" i="2"/>
  <c r="O42" i="2" s="1"/>
  <c r="P19" i="2"/>
  <c r="P42" i="2" s="1"/>
  <c r="M19" i="2"/>
  <c r="M42" i="2" s="1"/>
  <c r="I19" i="2"/>
  <c r="I42" i="2" s="1"/>
  <c r="J19" i="2"/>
  <c r="J42" i="2" s="1"/>
  <c r="K19" i="2"/>
  <c r="K42" i="2" s="1"/>
  <c r="H19" i="2"/>
  <c r="H42" i="2" s="1"/>
  <c r="D19" i="2"/>
  <c r="D42" i="2" s="1"/>
  <c r="E19" i="2"/>
  <c r="E42" i="2" s="1"/>
  <c r="F19" i="2"/>
  <c r="F42" i="2" s="1"/>
  <c r="C19" i="2"/>
  <c r="C42" i="2" s="1"/>
  <c r="AJ50" i="1"/>
  <c r="AI50" i="1"/>
  <c r="AH50" i="1"/>
  <c r="AG50" i="1"/>
  <c r="AF50" i="1"/>
  <c r="AA50" i="1"/>
  <c r="V50" i="1"/>
  <c r="L50" i="1"/>
  <c r="G50" i="1"/>
  <c r="AC63" i="2"/>
  <c r="AD63" i="2"/>
  <c r="AE63" i="2"/>
  <c r="AB63" i="2"/>
  <c r="X63" i="2"/>
  <c r="Y63" i="2"/>
  <c r="Z63" i="2"/>
  <c r="W63" i="2"/>
  <c r="S63" i="2"/>
  <c r="T63" i="2"/>
  <c r="U63" i="2"/>
  <c r="R63" i="2"/>
  <c r="N18" i="2"/>
  <c r="N63" i="2" s="1"/>
  <c r="O18" i="2"/>
  <c r="O63" i="2" s="1"/>
  <c r="P18" i="2"/>
  <c r="P63" i="2" s="1"/>
  <c r="M18" i="2"/>
  <c r="M63" i="2" s="1"/>
  <c r="K18" i="2"/>
  <c r="K63" i="2" s="1"/>
  <c r="J18" i="2"/>
  <c r="J63" i="2" s="1"/>
  <c r="I18" i="2"/>
  <c r="I63" i="2" s="1"/>
  <c r="H18" i="2"/>
  <c r="H63" i="2" s="1"/>
  <c r="F18" i="2"/>
  <c r="F63" i="2" s="1"/>
  <c r="E18" i="2"/>
  <c r="E63" i="2" s="1"/>
  <c r="D18" i="2"/>
  <c r="D63" i="2" s="1"/>
  <c r="C18" i="2"/>
  <c r="C63" i="2" s="1"/>
  <c r="V47" i="1"/>
  <c r="V48" i="1"/>
  <c r="V49" i="1"/>
  <c r="AG47" i="1"/>
  <c r="AH47" i="1"/>
  <c r="AI47" i="1"/>
  <c r="AJ47" i="1"/>
  <c r="AG48" i="1"/>
  <c r="AH48" i="1"/>
  <c r="AI48" i="1"/>
  <c r="AJ48" i="1"/>
  <c r="AG49" i="1"/>
  <c r="AH49" i="1"/>
  <c r="AI49" i="1"/>
  <c r="AJ49" i="1"/>
  <c r="AF47" i="1"/>
  <c r="AF48" i="1"/>
  <c r="AF49" i="1"/>
  <c r="AA47" i="1"/>
  <c r="AA48" i="1"/>
  <c r="AA49" i="1"/>
  <c r="L47" i="1"/>
  <c r="L48" i="1"/>
  <c r="L49" i="1"/>
  <c r="G47" i="1"/>
  <c r="G48" i="1"/>
  <c r="G49" i="1"/>
  <c r="AC61" i="2"/>
  <c r="AD61" i="2"/>
  <c r="AE61" i="2"/>
  <c r="AC62" i="2"/>
  <c r="AD62" i="2"/>
  <c r="AE62" i="2"/>
  <c r="AB62" i="2"/>
  <c r="AB61" i="2"/>
  <c r="X61" i="2"/>
  <c r="Y61" i="2"/>
  <c r="Z61" i="2"/>
  <c r="X62" i="2"/>
  <c r="Y62" i="2"/>
  <c r="Z62" i="2"/>
  <c r="W62" i="2"/>
  <c r="W61" i="2"/>
  <c r="S61" i="2"/>
  <c r="T61" i="2"/>
  <c r="U61" i="2"/>
  <c r="S62" i="2"/>
  <c r="T62" i="2"/>
  <c r="U62" i="2"/>
  <c r="R62" i="2"/>
  <c r="R61" i="2"/>
  <c r="N16" i="2"/>
  <c r="N61" i="2" s="1"/>
  <c r="O16" i="2"/>
  <c r="O61" i="2" s="1"/>
  <c r="P16" i="2"/>
  <c r="P61" i="2" s="1"/>
  <c r="N17" i="2"/>
  <c r="N62" i="2" s="1"/>
  <c r="O17" i="2"/>
  <c r="O62" i="2" s="1"/>
  <c r="P17" i="2"/>
  <c r="P62" i="2" s="1"/>
  <c r="M17" i="2"/>
  <c r="M62" i="2" s="1"/>
  <c r="M16" i="2"/>
  <c r="M61" i="2" s="1"/>
  <c r="I16" i="2"/>
  <c r="I61" i="2" s="1"/>
  <c r="J16" i="2"/>
  <c r="J61" i="2" s="1"/>
  <c r="K16" i="2"/>
  <c r="K61" i="2" s="1"/>
  <c r="I17" i="2"/>
  <c r="I62" i="2" s="1"/>
  <c r="J17" i="2"/>
  <c r="J62" i="2" s="1"/>
  <c r="K17" i="2"/>
  <c r="K62" i="2" s="1"/>
  <c r="H17" i="2"/>
  <c r="H62" i="2" s="1"/>
  <c r="H16" i="2"/>
  <c r="H61" i="2" s="1"/>
  <c r="D17" i="2"/>
  <c r="D62" i="2" s="1"/>
  <c r="E17" i="2"/>
  <c r="E62" i="2" s="1"/>
  <c r="F17" i="2"/>
  <c r="F62" i="2" s="1"/>
  <c r="D16" i="2"/>
  <c r="D61" i="2" s="1"/>
  <c r="E16" i="2"/>
  <c r="E61" i="2" s="1"/>
  <c r="F16" i="2"/>
  <c r="F61" i="2" s="1"/>
  <c r="C17" i="2"/>
  <c r="C62" i="2" s="1"/>
  <c r="C16" i="2"/>
  <c r="C61" i="2" s="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L46" i="1"/>
  <c r="AG41" i="1"/>
  <c r="AH41" i="1"/>
  <c r="AI41" i="1"/>
  <c r="AJ41" i="1"/>
  <c r="AG42" i="1"/>
  <c r="AH42" i="1"/>
  <c r="AI42" i="1"/>
  <c r="AJ42" i="1"/>
  <c r="AG43" i="1"/>
  <c r="AH43" i="1"/>
  <c r="AI43" i="1"/>
  <c r="AJ43" i="1"/>
  <c r="AG44" i="1"/>
  <c r="AH44" i="1"/>
  <c r="AI44" i="1"/>
  <c r="AJ44" i="1"/>
  <c r="AG45" i="1"/>
  <c r="AH45" i="1"/>
  <c r="AI45" i="1"/>
  <c r="AJ45" i="1"/>
  <c r="AG46" i="1"/>
  <c r="AH46" i="1"/>
  <c r="AI46" i="1"/>
  <c r="AJ46" i="1"/>
  <c r="AF41" i="1"/>
  <c r="AF42" i="1"/>
  <c r="AF43" i="1"/>
  <c r="AF44" i="1"/>
  <c r="AF45" i="1"/>
  <c r="AF46" i="1"/>
  <c r="AA41" i="1"/>
  <c r="AA42" i="1"/>
  <c r="AA43" i="1"/>
  <c r="AA44" i="1"/>
  <c r="AA45" i="1"/>
  <c r="AA46" i="1"/>
  <c r="V41" i="1"/>
  <c r="V42" i="1"/>
  <c r="V43" i="1"/>
  <c r="V44" i="1"/>
  <c r="V45" i="1"/>
  <c r="V46" i="1"/>
  <c r="D15" i="2"/>
  <c r="E15" i="2"/>
  <c r="F15" i="2"/>
  <c r="N15" i="2"/>
  <c r="O15" i="2"/>
  <c r="P15" i="2"/>
  <c r="M15" i="2"/>
  <c r="I15" i="2"/>
  <c r="J15" i="2"/>
  <c r="K15" i="2"/>
  <c r="H15" i="2"/>
  <c r="C15" i="2"/>
  <c r="AG39" i="1"/>
  <c r="AH39" i="1"/>
  <c r="AI39" i="1"/>
  <c r="AJ39" i="1"/>
  <c r="AG40" i="1"/>
  <c r="AH40" i="1"/>
  <c r="AI40" i="1"/>
  <c r="AJ40" i="1"/>
  <c r="AF39" i="1"/>
  <c r="AF40" i="1"/>
  <c r="AA38" i="1"/>
  <c r="AA39" i="1"/>
  <c r="AA40" i="1"/>
  <c r="V36" i="1"/>
  <c r="V37" i="1"/>
  <c r="V38" i="1"/>
  <c r="V39" i="1"/>
  <c r="V40" i="1"/>
  <c r="B40" i="1"/>
  <c r="B41" i="1" s="1"/>
  <c r="B42" i="1" s="1"/>
  <c r="B43" i="1" s="1"/>
  <c r="B44" i="1" s="1"/>
  <c r="B45" i="1" s="1"/>
  <c r="B46" i="1" s="1"/>
  <c r="B47" i="1" s="1"/>
  <c r="B48" i="1" s="1"/>
  <c r="B49" i="1" s="1"/>
  <c r="B50" i="1" s="1"/>
  <c r="B51" i="1" s="1"/>
  <c r="B52" i="1" s="1"/>
  <c r="B53" i="1" s="1"/>
  <c r="B54" i="1" s="1"/>
  <c r="B55" i="1" s="1"/>
  <c r="B56" i="1" s="1"/>
  <c r="B57" i="1" s="1"/>
  <c r="B58" i="1" s="1"/>
  <c r="AG38" i="1"/>
  <c r="AH38" i="1"/>
  <c r="AI38" i="1"/>
  <c r="AJ38" i="1"/>
  <c r="AF38" i="1"/>
  <c r="C4" i="2"/>
  <c r="C14" i="2"/>
  <c r="C13" i="2"/>
  <c r="C12" i="2"/>
  <c r="C11" i="2"/>
  <c r="C10" i="2"/>
  <c r="C9" i="2"/>
  <c r="C8" i="2"/>
  <c r="C7" i="2"/>
  <c r="C6" i="2"/>
  <c r="C5" i="2"/>
  <c r="P14" i="2"/>
  <c r="O14" i="2"/>
  <c r="N14" i="2"/>
  <c r="M14" i="2"/>
  <c r="K14" i="2"/>
  <c r="J14" i="2"/>
  <c r="I14" i="2"/>
  <c r="H14" i="2"/>
  <c r="F14" i="2"/>
  <c r="E14" i="2"/>
  <c r="D14" i="2"/>
  <c r="P13" i="2"/>
  <c r="O13" i="2"/>
  <c r="N13" i="2"/>
  <c r="M13" i="2"/>
  <c r="K13" i="2"/>
  <c r="J13" i="2"/>
  <c r="I13" i="2"/>
  <c r="H13" i="2"/>
  <c r="F13" i="2"/>
  <c r="E13" i="2"/>
  <c r="D13" i="2"/>
  <c r="P12" i="2"/>
  <c r="O12" i="2"/>
  <c r="N12" i="2"/>
  <c r="M12" i="2"/>
  <c r="K12" i="2"/>
  <c r="J12" i="2"/>
  <c r="I12" i="2"/>
  <c r="H12" i="2"/>
  <c r="F12" i="2"/>
  <c r="E12" i="2"/>
  <c r="D12" i="2"/>
  <c r="P11" i="2"/>
  <c r="O11" i="2"/>
  <c r="N11" i="2"/>
  <c r="M11" i="2"/>
  <c r="K11" i="2"/>
  <c r="J11" i="2"/>
  <c r="I11" i="2"/>
  <c r="H11" i="2"/>
  <c r="F11" i="2"/>
  <c r="E11" i="2"/>
  <c r="D11" i="2"/>
  <c r="P10" i="2"/>
  <c r="O10" i="2"/>
  <c r="N10" i="2"/>
  <c r="M10" i="2"/>
  <c r="K10" i="2"/>
  <c r="J10" i="2"/>
  <c r="I10" i="2"/>
  <c r="H10" i="2"/>
  <c r="F10" i="2"/>
  <c r="E10" i="2"/>
  <c r="D10" i="2"/>
  <c r="P9" i="2"/>
  <c r="O9" i="2"/>
  <c r="N9" i="2"/>
  <c r="M9" i="2"/>
  <c r="K9" i="2"/>
  <c r="J9" i="2"/>
  <c r="I9" i="2"/>
  <c r="H9" i="2"/>
  <c r="F9" i="2"/>
  <c r="E9" i="2"/>
  <c r="D9" i="2"/>
  <c r="P8" i="2"/>
  <c r="O8" i="2"/>
  <c r="N8" i="2"/>
  <c r="M8" i="2"/>
  <c r="K8" i="2"/>
  <c r="J8" i="2"/>
  <c r="I8" i="2"/>
  <c r="H8" i="2"/>
  <c r="F8" i="2"/>
  <c r="E8" i="2"/>
  <c r="D8" i="2"/>
  <c r="P7" i="2"/>
  <c r="O7" i="2"/>
  <c r="N7" i="2"/>
  <c r="M7" i="2"/>
  <c r="F7" i="2"/>
  <c r="E7" i="2"/>
  <c r="D7" i="2"/>
  <c r="P6" i="2"/>
  <c r="O6" i="2"/>
  <c r="N6" i="2"/>
  <c r="M6" i="2"/>
  <c r="F6" i="2"/>
  <c r="E6" i="2"/>
  <c r="D6" i="2"/>
  <c r="P5" i="2"/>
  <c r="O5" i="2"/>
  <c r="N5" i="2"/>
  <c r="M5" i="2"/>
  <c r="F5" i="2"/>
  <c r="E5" i="2"/>
  <c r="D5" i="2"/>
  <c r="P4" i="2"/>
  <c r="O4" i="2"/>
  <c r="N4" i="2"/>
  <c r="M4" i="2"/>
  <c r="F4" i="2"/>
  <c r="E4" i="2"/>
  <c r="D4" i="2"/>
  <c r="BF25" i="2"/>
  <c r="BF47" i="2" s="1"/>
  <c r="BA25" i="2"/>
  <c r="BA47" i="2" s="1"/>
  <c r="AV25" i="2"/>
  <c r="AV47" i="2" s="1"/>
  <c r="AQ25" i="2"/>
  <c r="AQ47" i="2" s="1"/>
  <c r="AL25" i="2"/>
  <c r="AL47" i="2" s="1"/>
  <c r="AG25" i="2"/>
  <c r="AG47" i="2" s="1"/>
  <c r="AB25" i="2"/>
  <c r="AB47" i="2" s="1"/>
  <c r="W25" i="2"/>
  <c r="W47" i="2" s="1"/>
  <c r="R25" i="2"/>
  <c r="R47" i="2" s="1"/>
  <c r="M25" i="2"/>
  <c r="M47" i="2" s="1"/>
  <c r="H25" i="2"/>
  <c r="H47" i="2" s="1"/>
  <c r="C25" i="2"/>
  <c r="C47" i="2" s="1"/>
  <c r="AH5" i="1"/>
  <c r="AI5" i="1"/>
  <c r="AJ5" i="1"/>
  <c r="AH6" i="1"/>
  <c r="AI6" i="1"/>
  <c r="AJ6" i="1"/>
  <c r="AH7" i="1"/>
  <c r="AI7" i="1"/>
  <c r="AJ7" i="1"/>
  <c r="AH8" i="1"/>
  <c r="AI8" i="1"/>
  <c r="AJ8" i="1"/>
  <c r="AH9" i="1"/>
  <c r="AI9" i="1"/>
  <c r="AJ9" i="1"/>
  <c r="AH10" i="1"/>
  <c r="AI10" i="1"/>
  <c r="AJ10" i="1"/>
  <c r="AH11" i="1"/>
  <c r="AI11" i="1"/>
  <c r="AJ11" i="1"/>
  <c r="AH12" i="1"/>
  <c r="AI12" i="1"/>
  <c r="AJ12" i="1"/>
  <c r="AH13" i="1"/>
  <c r="AI13" i="1"/>
  <c r="AJ13" i="1"/>
  <c r="AH14" i="1"/>
  <c r="AI14" i="1"/>
  <c r="AJ14" i="1"/>
  <c r="AH15" i="1"/>
  <c r="AI15" i="1"/>
  <c r="AJ15" i="1"/>
  <c r="AH16" i="1"/>
  <c r="AI16" i="1"/>
  <c r="AJ16" i="1"/>
  <c r="AH17" i="1"/>
  <c r="AI17" i="1"/>
  <c r="AJ17" i="1"/>
  <c r="AH18" i="1"/>
  <c r="AI18" i="1"/>
  <c r="AJ18" i="1"/>
  <c r="AH19" i="1"/>
  <c r="AI19" i="1"/>
  <c r="AJ19" i="1"/>
  <c r="AH20" i="1"/>
  <c r="AI20" i="1"/>
  <c r="AJ20" i="1"/>
  <c r="AH21" i="1"/>
  <c r="AI21" i="1"/>
  <c r="AJ21" i="1"/>
  <c r="AH22" i="1"/>
  <c r="AI22" i="1"/>
  <c r="AJ22" i="1"/>
  <c r="AH23" i="1"/>
  <c r="AI23" i="1"/>
  <c r="AJ23" i="1"/>
  <c r="AH24" i="1"/>
  <c r="AI24" i="1"/>
  <c r="AJ24" i="1"/>
  <c r="AH25" i="1"/>
  <c r="AI25" i="1"/>
  <c r="AJ25" i="1"/>
  <c r="AH26" i="1"/>
  <c r="AI26" i="1"/>
  <c r="AJ26" i="1"/>
  <c r="AH27" i="1"/>
  <c r="AI27" i="1"/>
  <c r="AJ27" i="1"/>
  <c r="AH28" i="1"/>
  <c r="AI28" i="1"/>
  <c r="AJ28" i="1"/>
  <c r="AH29" i="1"/>
  <c r="AI29" i="1"/>
  <c r="AJ29" i="1"/>
  <c r="AH30" i="1"/>
  <c r="AI30" i="1"/>
  <c r="AJ30" i="1"/>
  <c r="AH31" i="1"/>
  <c r="AI31" i="1"/>
  <c r="AJ31" i="1"/>
  <c r="AH32" i="1"/>
  <c r="AI32" i="1"/>
  <c r="AJ32" i="1"/>
  <c r="AH33" i="1"/>
  <c r="AI33" i="1"/>
  <c r="AJ33" i="1"/>
  <c r="AH34" i="1"/>
  <c r="AI34" i="1"/>
  <c r="AJ34" i="1"/>
  <c r="AH35" i="1"/>
  <c r="AI35" i="1"/>
  <c r="AJ35" i="1"/>
  <c r="AH36" i="1"/>
  <c r="AI36" i="1"/>
  <c r="AJ36" i="1"/>
  <c r="AH37" i="1"/>
  <c r="AI37" i="1"/>
  <c r="AJ37" i="1"/>
  <c r="AG7" i="1"/>
  <c r="AG8" i="1"/>
  <c r="AG9" i="1"/>
  <c r="AG10" i="1"/>
  <c r="AG11" i="1"/>
  <c r="AG12" i="1"/>
  <c r="AG13" i="1"/>
  <c r="AG14" i="1"/>
  <c r="AG15" i="1"/>
  <c r="AG16" i="1"/>
  <c r="AG17" i="1"/>
  <c r="AG18" i="1"/>
  <c r="AG19" i="1"/>
  <c r="AG20" i="1"/>
  <c r="AG21" i="1"/>
  <c r="AG22" i="1"/>
  <c r="AG23" i="1"/>
  <c r="AG24" i="1"/>
  <c r="AG25" i="1"/>
  <c r="AG26" i="1"/>
  <c r="AG27" i="1"/>
  <c r="AG28" i="1"/>
  <c r="AG29" i="1"/>
  <c r="AG30" i="1"/>
  <c r="AG31" i="1"/>
  <c r="AG32" i="1"/>
  <c r="AG33" i="1"/>
  <c r="AG34" i="1"/>
  <c r="AG35" i="1"/>
  <c r="AG36" i="1"/>
  <c r="AG37" i="1"/>
  <c r="AF37" i="1"/>
  <c r="AA37" i="1"/>
  <c r="L6" i="4"/>
  <c r="L7" i="4"/>
  <c r="L8" i="4"/>
  <c r="L9" i="4"/>
  <c r="L10" i="4"/>
  <c r="L11" i="4"/>
  <c r="L12" i="4"/>
  <c r="L13" i="4"/>
  <c r="L14" i="4"/>
  <c r="L15" i="4"/>
  <c r="L16" i="4"/>
  <c r="L17" i="4"/>
  <c r="L18" i="4"/>
  <c r="L19" i="4"/>
  <c r="L20" i="4"/>
  <c r="L21" i="4"/>
  <c r="L22" i="4"/>
  <c r="L23" i="4"/>
  <c r="L24" i="4"/>
  <c r="L25" i="4"/>
  <c r="L26" i="4"/>
  <c r="L27" i="4"/>
  <c r="L28" i="4"/>
  <c r="L29" i="4"/>
  <c r="L30" i="4"/>
  <c r="L31" i="4"/>
  <c r="L32" i="4"/>
  <c r="L33" i="4"/>
  <c r="L34" i="4"/>
  <c r="L35" i="4"/>
  <c r="L36" i="4"/>
  <c r="L37" i="4"/>
  <c r="L5" i="4"/>
  <c r="G37" i="4"/>
  <c r="B37" i="4"/>
  <c r="G36" i="4"/>
  <c r="G35" i="4"/>
  <c r="G34" i="4"/>
  <c r="G33" i="4"/>
  <c r="G32" i="4"/>
  <c r="G31" i="4"/>
  <c r="G30" i="4"/>
  <c r="G29" i="4"/>
  <c r="G28" i="4"/>
  <c r="G27" i="4"/>
  <c r="G26" i="4"/>
  <c r="G25" i="4"/>
  <c r="G24" i="4"/>
  <c r="G23" i="4"/>
  <c r="G22" i="4"/>
  <c r="G21" i="4"/>
  <c r="G20" i="4"/>
  <c r="G19" i="4"/>
  <c r="G18" i="4"/>
  <c r="B18" i="4"/>
  <c r="B19" i="4"/>
  <c r="B20" i="4"/>
  <c r="B21" i="4"/>
  <c r="B22" i="4"/>
  <c r="B23" i="4"/>
  <c r="B24" i="4"/>
  <c r="B25" i="4"/>
  <c r="B26" i="4"/>
  <c r="B27" i="4"/>
  <c r="B28" i="4"/>
  <c r="B29" i="4"/>
  <c r="B30" i="4"/>
  <c r="B31" i="4"/>
  <c r="B32" i="4"/>
  <c r="B33" i="4"/>
  <c r="B34" i="4"/>
  <c r="B35" i="4"/>
  <c r="B36" i="4"/>
  <c r="G17" i="4"/>
  <c r="G16" i="4"/>
  <c r="G15" i="4"/>
  <c r="G14" i="4"/>
  <c r="G13" i="4"/>
  <c r="G12" i="4"/>
  <c r="G11" i="4"/>
  <c r="G10" i="4"/>
  <c r="G9" i="4"/>
  <c r="G8" i="4"/>
  <c r="G7" i="4"/>
  <c r="G6" i="4"/>
  <c r="G5" i="4"/>
  <c r="AA36" i="1"/>
  <c r="AF36" i="1"/>
  <c r="AF35" i="1"/>
  <c r="AA35" i="1"/>
  <c r="V35" i="1"/>
  <c r="AF16" i="1"/>
  <c r="AF15" i="1"/>
  <c r="AF14" i="1"/>
  <c r="AF13" i="1"/>
  <c r="AF12" i="1"/>
  <c r="AF11" i="1"/>
  <c r="AF10" i="1"/>
  <c r="AF9" i="1"/>
  <c r="AF8" i="1"/>
  <c r="AF7" i="1"/>
  <c r="AF6" i="1"/>
  <c r="AF5" i="1"/>
  <c r="AA16" i="1"/>
  <c r="AA15" i="1"/>
  <c r="AA14" i="1"/>
  <c r="AA13" i="1"/>
  <c r="AA12" i="1"/>
  <c r="AA11" i="1"/>
  <c r="AA10" i="1"/>
  <c r="AA9" i="1"/>
  <c r="AA8" i="1"/>
  <c r="AA7" i="1"/>
  <c r="AA6" i="1"/>
  <c r="AA5" i="1"/>
  <c r="V16" i="1"/>
  <c r="V15" i="1"/>
  <c r="V14" i="1"/>
  <c r="V13" i="1"/>
  <c r="V12" i="1"/>
  <c r="V11" i="1"/>
  <c r="V10" i="1"/>
  <c r="V9" i="1"/>
  <c r="V8" i="1"/>
  <c r="V7" i="1"/>
  <c r="V6" i="1"/>
  <c r="V5" i="1"/>
  <c r="Q5" i="1"/>
  <c r="G5" i="1"/>
  <c r="V24" i="1"/>
  <c r="V31" i="1"/>
  <c r="V32" i="1"/>
  <c r="V33" i="1"/>
  <c r="V34" i="1"/>
  <c r="AF34" i="1"/>
  <c r="AA34" i="1"/>
  <c r="V25" i="1"/>
  <c r="V26" i="1"/>
  <c r="V27" i="1"/>
  <c r="V28" i="1"/>
  <c r="V29" i="1"/>
  <c r="V30" i="1"/>
  <c r="AF33" i="1"/>
  <c r="AF32" i="1"/>
  <c r="AF31" i="1"/>
  <c r="AF30" i="1"/>
  <c r="AF29" i="1"/>
  <c r="AF28" i="1"/>
  <c r="AF27" i="1"/>
  <c r="AF26" i="1"/>
  <c r="AF25" i="1"/>
  <c r="AF24" i="1"/>
  <c r="AF23" i="1"/>
  <c r="AF22" i="1"/>
  <c r="AF21" i="1"/>
  <c r="AF20" i="1"/>
  <c r="AF19" i="1"/>
  <c r="AF18" i="1"/>
  <c r="AF17" i="1"/>
  <c r="AA33" i="1"/>
  <c r="AA32" i="1"/>
  <c r="AA31" i="1"/>
  <c r="AA30" i="1"/>
  <c r="AA29" i="1"/>
  <c r="AA28" i="1"/>
  <c r="AA27" i="1"/>
  <c r="AA26" i="1"/>
  <c r="AA25" i="1"/>
  <c r="AA24" i="1"/>
  <c r="AA23" i="1"/>
  <c r="AA22" i="1"/>
  <c r="AA21" i="1"/>
  <c r="AA20" i="1"/>
  <c r="AA19" i="1"/>
  <c r="AA18" i="1"/>
  <c r="AA17" i="1"/>
  <c r="V23" i="1"/>
  <c r="V22" i="1"/>
  <c r="V21" i="1"/>
  <c r="V20" i="1"/>
  <c r="V19" i="1"/>
  <c r="V18" i="1"/>
  <c r="V17" i="1"/>
  <c r="B18" i="1"/>
  <c r="B19" i="1" s="1"/>
  <c r="B20" i="1" s="1"/>
  <c r="B21" i="1" s="1"/>
  <c r="B22" i="1" s="1"/>
  <c r="B23" i="1" s="1"/>
  <c r="B24" i="1" s="1"/>
  <c r="B25" i="1" s="1"/>
  <c r="B26" i="1" s="1"/>
  <c r="B27" i="1" s="1"/>
  <c r="B28" i="1" s="1"/>
  <c r="B29" i="1" s="1"/>
  <c r="B30" i="1" s="1"/>
  <c r="B31" i="1" s="1"/>
  <c r="B32" i="1" s="1"/>
  <c r="B33" i="1" s="1"/>
  <c r="B34" i="1" s="1"/>
  <c r="B35" i="1" s="1"/>
  <c r="B36" i="1" s="1"/>
  <c r="B37" i="1" s="1"/>
  <c r="B38" i="1" s="1"/>
  <c r="AJ62" i="2" l="1"/>
  <c r="BI13" i="2"/>
  <c r="AI63" i="2"/>
  <c r="BG4" i="2"/>
  <c r="BH17" i="2"/>
  <c r="AG63" i="2"/>
  <c r="BF15" i="2"/>
  <c r="BG14" i="2"/>
  <c r="BF12" i="2"/>
  <c r="BG6" i="2"/>
  <c r="BG13" i="2"/>
  <c r="BI15" i="2"/>
  <c r="BF13" i="2"/>
  <c r="BI14" i="2"/>
  <c r="BH7" i="2"/>
  <c r="BG15" i="2"/>
  <c r="BI10" i="2"/>
  <c r="BI21" i="2"/>
  <c r="BI44" i="2" s="1"/>
  <c r="BI9" i="2"/>
  <c r="BG9" i="2"/>
  <c r="BI12" i="2"/>
  <c r="BH12" i="2"/>
  <c r="BG5" i="2"/>
  <c r="BG12" i="2"/>
  <c r="AK21" i="2"/>
  <c r="AK44" i="2" s="1"/>
  <c r="AG43" i="2"/>
  <c r="BF21" i="2"/>
  <c r="BF44" i="2" s="1"/>
  <c r="AH43" i="2"/>
  <c r="BG21" i="2"/>
  <c r="BG44" i="2" s="1"/>
  <c r="AI43" i="2"/>
  <c r="BH21" i="2"/>
  <c r="BH44" i="2" s="1"/>
  <c r="AJ43" i="2"/>
  <c r="AK20" i="2"/>
  <c r="BJ20" i="2" s="1"/>
  <c r="AZ20" i="2"/>
  <c r="AZ43" i="2" s="1"/>
  <c r="AK21" i="1"/>
  <c r="AU20" i="2"/>
  <c r="AU43" i="2" s="1"/>
  <c r="AP20" i="2"/>
  <c r="AP43" i="2" s="1"/>
  <c r="BE20" i="2"/>
  <c r="BE43" i="2" s="1"/>
  <c r="AK20" i="1"/>
  <c r="AK19" i="1"/>
  <c r="AJ63" i="2"/>
  <c r="AK46" i="1"/>
  <c r="AK39" i="1"/>
  <c r="AK44" i="1"/>
  <c r="AK40" i="1"/>
  <c r="AK33" i="1"/>
  <c r="AK45" i="1"/>
  <c r="AH63" i="2"/>
  <c r="AK41" i="1"/>
  <c r="AK37" i="1"/>
  <c r="O41" i="2"/>
  <c r="G18" i="2"/>
  <c r="G63" i="2" s="1"/>
  <c r="R41" i="2"/>
  <c r="AB59" i="2"/>
  <c r="W41" i="2"/>
  <c r="AK51" i="1"/>
  <c r="AK52" i="1"/>
  <c r="AK50" i="1"/>
  <c r="AK48" i="1"/>
  <c r="AK47" i="1"/>
  <c r="AD60" i="2"/>
  <c r="AC60" i="2"/>
  <c r="AG42" i="2"/>
  <c r="BI11" i="2"/>
  <c r="BH4" i="2"/>
  <c r="AK49" i="1"/>
  <c r="F60" i="2"/>
  <c r="M41" i="2"/>
  <c r="P41" i="2"/>
  <c r="F41" i="2"/>
  <c r="AO19" i="2"/>
  <c r="AO42" i="2" s="1"/>
  <c r="C60" i="2"/>
  <c r="Q15" i="2"/>
  <c r="Z41" i="2"/>
  <c r="K32" i="2"/>
  <c r="E60" i="2"/>
  <c r="I41" i="2"/>
  <c r="Y41" i="2"/>
  <c r="D40" i="2"/>
  <c r="E41" i="2"/>
  <c r="Q18" i="2"/>
  <c r="Q63" i="2" s="1"/>
  <c r="AA9" i="2"/>
  <c r="U59" i="2"/>
  <c r="T59" i="2"/>
  <c r="J41" i="2"/>
  <c r="X41" i="2"/>
  <c r="S40" i="2"/>
  <c r="P60" i="2"/>
  <c r="AB60" i="2"/>
  <c r="AE60" i="2"/>
  <c r="O60" i="2"/>
  <c r="Z60" i="2"/>
  <c r="D41" i="2"/>
  <c r="H41" i="2"/>
  <c r="X59" i="2"/>
  <c r="N60" i="2"/>
  <c r="U41" i="2"/>
  <c r="T41" i="2"/>
  <c r="AC59" i="2"/>
  <c r="S60" i="2"/>
  <c r="AD41" i="2"/>
  <c r="AB41" i="2"/>
  <c r="AE41" i="2"/>
  <c r="AC41" i="2"/>
  <c r="X60" i="2"/>
  <c r="Y60" i="2"/>
  <c r="W60" i="2"/>
  <c r="U60" i="2"/>
  <c r="T60" i="2"/>
  <c r="S41" i="2"/>
  <c r="R60" i="2"/>
  <c r="AR19" i="2"/>
  <c r="AR42" i="2" s="1"/>
  <c r="AT19" i="2"/>
  <c r="AT42" i="2" s="1"/>
  <c r="AY19" i="2"/>
  <c r="AY42" i="2" s="1"/>
  <c r="BD19" i="2"/>
  <c r="BD42" i="2" s="1"/>
  <c r="AS19" i="2"/>
  <c r="AS42" i="2" s="1"/>
  <c r="AX19" i="2"/>
  <c r="AX42" i="2" s="1"/>
  <c r="BC19" i="2"/>
  <c r="BC42" i="2" s="1"/>
  <c r="AW19" i="2"/>
  <c r="AW42" i="2" s="1"/>
  <c r="BB19" i="2"/>
  <c r="BB42" i="2" s="1"/>
  <c r="N41" i="2"/>
  <c r="Q19" i="2"/>
  <c r="Q42" i="2" s="1"/>
  <c r="AQ19" i="2"/>
  <c r="AQ42" i="2" s="1"/>
  <c r="AV19" i="2"/>
  <c r="AV42" i="2" s="1"/>
  <c r="M60" i="2"/>
  <c r="BA19" i="2"/>
  <c r="BA42" i="2" s="1"/>
  <c r="K60" i="2"/>
  <c r="K41" i="2"/>
  <c r="J60" i="2"/>
  <c r="I60" i="2"/>
  <c r="L19" i="2"/>
  <c r="L42" i="2" s="1"/>
  <c r="H60" i="2"/>
  <c r="D60" i="2"/>
  <c r="AM19" i="2"/>
  <c r="AM42" i="2" s="1"/>
  <c r="AN19" i="2"/>
  <c r="AN42" i="2" s="1"/>
  <c r="G19" i="2"/>
  <c r="G42" i="2" s="1"/>
  <c r="AL19" i="2"/>
  <c r="AL42" i="2" s="1"/>
  <c r="C41" i="2"/>
  <c r="V18" i="2"/>
  <c r="V63" i="2" s="1"/>
  <c r="AA18" i="2"/>
  <c r="AA63" i="2" s="1"/>
  <c r="Z40" i="2"/>
  <c r="AE40" i="2"/>
  <c r="AD59" i="2"/>
  <c r="V19" i="2"/>
  <c r="V42" i="2" s="1"/>
  <c r="AA19" i="2"/>
  <c r="AA42" i="2" s="1"/>
  <c r="E40" i="2"/>
  <c r="F40" i="2"/>
  <c r="H40" i="2"/>
  <c r="AF19" i="2"/>
  <c r="AF42" i="2" s="1"/>
  <c r="I40" i="2"/>
  <c r="AN18" i="2"/>
  <c r="AN63" i="2" s="1"/>
  <c r="K40" i="2"/>
  <c r="AF14" i="2"/>
  <c r="P59" i="2"/>
  <c r="O59" i="2"/>
  <c r="N40" i="2"/>
  <c r="AX18" i="2"/>
  <c r="AX63" i="2" s="1"/>
  <c r="O40" i="2"/>
  <c r="W40" i="2"/>
  <c r="C59" i="2"/>
  <c r="K59" i="2"/>
  <c r="S59" i="2"/>
  <c r="P40" i="2"/>
  <c r="X40" i="2"/>
  <c r="D59" i="2"/>
  <c r="AL18" i="2"/>
  <c r="AL63" i="2" s="1"/>
  <c r="BA18" i="2"/>
  <c r="BA63" i="2" s="1"/>
  <c r="AO18" i="2"/>
  <c r="AO63" i="2" s="1"/>
  <c r="Y40" i="2"/>
  <c r="E59" i="2"/>
  <c r="M59" i="2"/>
  <c r="AM18" i="2"/>
  <c r="AM63" i="2" s="1"/>
  <c r="AT18" i="2"/>
  <c r="AT63" i="2" s="1"/>
  <c r="BD18" i="2"/>
  <c r="BD63" i="2" s="1"/>
  <c r="AW18" i="2"/>
  <c r="AW63" i="2" s="1"/>
  <c r="J40" i="2"/>
  <c r="R40" i="2"/>
  <c r="F59" i="2"/>
  <c r="N59" i="2"/>
  <c r="AS18" i="2"/>
  <c r="AS63" i="2" s="1"/>
  <c r="BC18" i="2"/>
  <c r="BC63" i="2" s="1"/>
  <c r="C40" i="2"/>
  <c r="W59" i="2"/>
  <c r="AE59" i="2"/>
  <c r="AR18" i="2"/>
  <c r="AR63" i="2" s="1"/>
  <c r="BB18" i="2"/>
  <c r="BB63" i="2" s="1"/>
  <c r="T40" i="2"/>
  <c r="AB40" i="2"/>
  <c r="H59" i="2"/>
  <c r="M40" i="2"/>
  <c r="U40" i="2"/>
  <c r="AC40" i="2"/>
  <c r="I59" i="2"/>
  <c r="Y59" i="2"/>
  <c r="AY18" i="2"/>
  <c r="AY63" i="2" s="1"/>
  <c r="AD40" i="2"/>
  <c r="J59" i="2"/>
  <c r="R59" i="2"/>
  <c r="Z59" i="2"/>
  <c r="V7" i="2"/>
  <c r="AA8" i="2"/>
  <c r="V11" i="2"/>
  <c r="AF18" i="2"/>
  <c r="AF63" i="2" s="1"/>
  <c r="AV18" i="2"/>
  <c r="AV63" i="2" s="1"/>
  <c r="AQ18" i="2"/>
  <c r="AQ63" i="2" s="1"/>
  <c r="L8" i="2"/>
  <c r="L18" i="2"/>
  <c r="L63" i="2" s="1"/>
  <c r="AB57" i="2"/>
  <c r="AB38" i="2"/>
  <c r="AB58" i="2"/>
  <c r="AB39" i="2"/>
  <c r="AE58" i="2"/>
  <c r="AE39" i="2"/>
  <c r="AD58" i="2"/>
  <c r="AD39" i="2"/>
  <c r="AC58" i="2"/>
  <c r="AC39" i="2"/>
  <c r="AE57" i="2"/>
  <c r="AE38" i="2"/>
  <c r="AD57" i="2"/>
  <c r="AD38" i="2"/>
  <c r="AC57" i="2"/>
  <c r="AC38" i="2"/>
  <c r="BF10" i="2"/>
  <c r="BF4" i="2"/>
  <c r="AK28" i="1"/>
  <c r="AK27" i="1"/>
  <c r="AK25" i="1"/>
  <c r="BI8" i="2"/>
  <c r="AK16" i="1"/>
  <c r="AK15" i="1"/>
  <c r="BI7" i="2"/>
  <c r="AK6" i="1"/>
  <c r="AH62" i="2"/>
  <c r="BF17" i="2"/>
  <c r="AK43" i="1"/>
  <c r="AK42" i="1"/>
  <c r="W57" i="2"/>
  <c r="W38" i="2"/>
  <c r="AA16" i="2"/>
  <c r="AA61" i="2" s="1"/>
  <c r="W58" i="2"/>
  <c r="W39" i="2"/>
  <c r="AA17" i="2"/>
  <c r="AA62" i="2" s="1"/>
  <c r="Z58" i="2"/>
  <c r="Z39" i="2"/>
  <c r="Y58" i="2"/>
  <c r="Y39" i="2"/>
  <c r="X58" i="2"/>
  <c r="X39" i="2"/>
  <c r="Z57" i="2"/>
  <c r="Z38" i="2"/>
  <c r="Y57" i="2"/>
  <c r="Y38" i="2"/>
  <c r="X57" i="2"/>
  <c r="X38" i="2"/>
  <c r="V16" i="2"/>
  <c r="V61" i="2" s="1"/>
  <c r="R57" i="2"/>
  <c r="R38" i="2"/>
  <c r="V17" i="2"/>
  <c r="V62" i="2" s="1"/>
  <c r="R58" i="2"/>
  <c r="R39" i="2"/>
  <c r="U58" i="2"/>
  <c r="U39" i="2"/>
  <c r="T58" i="2"/>
  <c r="T39" i="2"/>
  <c r="S58" i="2"/>
  <c r="S39" i="2"/>
  <c r="U57" i="2"/>
  <c r="U38" i="2"/>
  <c r="T57" i="2"/>
  <c r="T38" i="2"/>
  <c r="S57" i="2"/>
  <c r="S38" i="2"/>
  <c r="BA4" i="2"/>
  <c r="AV4" i="2"/>
  <c r="AQ4" i="2"/>
  <c r="BB4" i="2"/>
  <c r="AW4" i="2"/>
  <c r="AR4" i="2"/>
  <c r="BC4" i="2"/>
  <c r="AX4" i="2"/>
  <c r="AS4" i="2"/>
  <c r="BD4" i="2"/>
  <c r="AY4" i="2"/>
  <c r="AT4" i="2"/>
  <c r="BA5" i="2"/>
  <c r="AV5" i="2"/>
  <c r="AQ5" i="2"/>
  <c r="BB5" i="2"/>
  <c r="AW5" i="2"/>
  <c r="AR5" i="2"/>
  <c r="BC5" i="2"/>
  <c r="AX5" i="2"/>
  <c r="AS5" i="2"/>
  <c r="BD5" i="2"/>
  <c r="AY5" i="2"/>
  <c r="AT5" i="2"/>
  <c r="BA6" i="2"/>
  <c r="AV6" i="2"/>
  <c r="AQ6" i="2"/>
  <c r="N29" i="2"/>
  <c r="BB6" i="2"/>
  <c r="AW6" i="2"/>
  <c r="AR6" i="2"/>
  <c r="O29" i="2"/>
  <c r="BC6" i="2"/>
  <c r="AX6" i="2"/>
  <c r="AS6" i="2"/>
  <c r="BD6" i="2"/>
  <c r="AY6" i="2"/>
  <c r="AT6" i="2"/>
  <c r="BA7" i="2"/>
  <c r="AV7" i="2"/>
  <c r="AQ7" i="2"/>
  <c r="BB7" i="2"/>
  <c r="AW7" i="2"/>
  <c r="AR7" i="2"/>
  <c r="BC7" i="2"/>
  <c r="AX7" i="2"/>
  <c r="AS7" i="2"/>
  <c r="BD7" i="2"/>
  <c r="AY7" i="2"/>
  <c r="AT7" i="2"/>
  <c r="Q8" i="2"/>
  <c r="BA8" i="2"/>
  <c r="AV8" i="2"/>
  <c r="AQ8" i="2"/>
  <c r="BB8" i="2"/>
  <c r="AW8" i="2"/>
  <c r="AR8" i="2"/>
  <c r="BC8" i="2"/>
  <c r="AX8" i="2"/>
  <c r="AS8" i="2"/>
  <c r="BD8" i="2"/>
  <c r="AY8" i="2"/>
  <c r="AT8" i="2"/>
  <c r="BA9" i="2"/>
  <c r="AV9" i="2"/>
  <c r="AQ9" i="2"/>
  <c r="BB9" i="2"/>
  <c r="AW9" i="2"/>
  <c r="AR9" i="2"/>
  <c r="BC9" i="2"/>
  <c r="AX9" i="2"/>
  <c r="AS9" i="2"/>
  <c r="BD9" i="2"/>
  <c r="AY9" i="2"/>
  <c r="AT9" i="2"/>
  <c r="BA10" i="2"/>
  <c r="AV10" i="2"/>
  <c r="AQ10" i="2"/>
  <c r="BB10" i="2"/>
  <c r="AW10" i="2"/>
  <c r="AR10" i="2"/>
  <c r="BC10" i="2"/>
  <c r="AX10" i="2"/>
  <c r="AS10" i="2"/>
  <c r="BD10" i="2"/>
  <c r="AY10" i="2"/>
  <c r="AT10" i="2"/>
  <c r="BA11" i="2"/>
  <c r="AV11" i="2"/>
  <c r="AQ11" i="2"/>
  <c r="BB11" i="2"/>
  <c r="AW11" i="2"/>
  <c r="AR11" i="2"/>
  <c r="BC11" i="2"/>
  <c r="AX11" i="2"/>
  <c r="AS11" i="2"/>
  <c r="BD11" i="2"/>
  <c r="AY11" i="2"/>
  <c r="AT11" i="2"/>
  <c r="BA12" i="2"/>
  <c r="AV12" i="2"/>
  <c r="AQ12" i="2"/>
  <c r="BB12" i="2"/>
  <c r="AW12" i="2"/>
  <c r="AR12" i="2"/>
  <c r="BC12" i="2"/>
  <c r="AX12" i="2"/>
  <c r="AS12" i="2"/>
  <c r="BD12" i="2"/>
  <c r="AY12" i="2"/>
  <c r="AT12" i="2"/>
  <c r="BA13" i="2"/>
  <c r="AV13" i="2"/>
  <c r="AQ13" i="2"/>
  <c r="BB13" i="2"/>
  <c r="AW13" i="2"/>
  <c r="AR13" i="2"/>
  <c r="BC13" i="2"/>
  <c r="AX13" i="2"/>
  <c r="AS13" i="2"/>
  <c r="BD13" i="2"/>
  <c r="AY13" i="2"/>
  <c r="AT13" i="2"/>
  <c r="BA14" i="2"/>
  <c r="AV14" i="2"/>
  <c r="AQ14" i="2"/>
  <c r="BB14" i="2"/>
  <c r="AW14" i="2"/>
  <c r="AR14" i="2"/>
  <c r="BC14" i="2"/>
  <c r="AX14" i="2"/>
  <c r="AS14" i="2"/>
  <c r="BD14" i="2"/>
  <c r="AY14" i="2"/>
  <c r="AT14" i="2"/>
  <c r="BA15" i="2"/>
  <c r="AV15" i="2"/>
  <c r="AQ15" i="2"/>
  <c r="BD15" i="2"/>
  <c r="AY15" i="2"/>
  <c r="AT15" i="2"/>
  <c r="BC15" i="2"/>
  <c r="AX15" i="2"/>
  <c r="AS15" i="2"/>
  <c r="BB15" i="2"/>
  <c r="AW15" i="2"/>
  <c r="AR15" i="2"/>
  <c r="BA16" i="2"/>
  <c r="BA61" i="2" s="1"/>
  <c r="AV16" i="2"/>
  <c r="AV61" i="2" s="1"/>
  <c r="AQ16" i="2"/>
  <c r="AQ61" i="2" s="1"/>
  <c r="M57" i="2"/>
  <c r="M38" i="2"/>
  <c r="Q17" i="2"/>
  <c r="Q62" i="2" s="1"/>
  <c r="BA17" i="2"/>
  <c r="BA62" i="2" s="1"/>
  <c r="AV17" i="2"/>
  <c r="AV62" i="2" s="1"/>
  <c r="AQ17" i="2"/>
  <c r="AQ62" i="2" s="1"/>
  <c r="M58" i="2"/>
  <c r="M39" i="2"/>
  <c r="BD17" i="2"/>
  <c r="BD62" i="2" s="1"/>
  <c r="AY17" i="2"/>
  <c r="AY62" i="2" s="1"/>
  <c r="AT17" i="2"/>
  <c r="AT62" i="2" s="1"/>
  <c r="P58" i="2"/>
  <c r="P39" i="2"/>
  <c r="BC17" i="2"/>
  <c r="BC62" i="2" s="1"/>
  <c r="AX17" i="2"/>
  <c r="AX62" i="2" s="1"/>
  <c r="AS17" i="2"/>
  <c r="AS62" i="2" s="1"/>
  <c r="O58" i="2"/>
  <c r="O39" i="2"/>
  <c r="BB17" i="2"/>
  <c r="BB62" i="2" s="1"/>
  <c r="AW17" i="2"/>
  <c r="AW62" i="2" s="1"/>
  <c r="AR17" i="2"/>
  <c r="AR62" i="2" s="1"/>
  <c r="N58" i="2"/>
  <c r="N39" i="2"/>
  <c r="BD16" i="2"/>
  <c r="BD61" i="2" s="1"/>
  <c r="AY16" i="2"/>
  <c r="AY61" i="2" s="1"/>
  <c r="AT16" i="2"/>
  <c r="AT61" i="2" s="1"/>
  <c r="P57" i="2"/>
  <c r="P38" i="2"/>
  <c r="BC16" i="2"/>
  <c r="BC61" i="2" s="1"/>
  <c r="AX16" i="2"/>
  <c r="AX61" i="2" s="1"/>
  <c r="AS16" i="2"/>
  <c r="AS61" i="2" s="1"/>
  <c r="O57" i="2"/>
  <c r="O38" i="2"/>
  <c r="BB16" i="2"/>
  <c r="BB61" i="2" s="1"/>
  <c r="AW16" i="2"/>
  <c r="AW61" i="2" s="1"/>
  <c r="AR16" i="2"/>
  <c r="AR61" i="2" s="1"/>
  <c r="N57" i="2"/>
  <c r="N38" i="2"/>
  <c r="H28" i="2"/>
  <c r="H57" i="2"/>
  <c r="H38" i="2"/>
  <c r="H58" i="2"/>
  <c r="H39" i="2"/>
  <c r="L17" i="2"/>
  <c r="L62" i="2" s="1"/>
  <c r="K58" i="2"/>
  <c r="K39" i="2"/>
  <c r="J58" i="2"/>
  <c r="J39" i="2"/>
  <c r="I58" i="2"/>
  <c r="I39" i="2"/>
  <c r="K57" i="2"/>
  <c r="K38" i="2"/>
  <c r="J57" i="2"/>
  <c r="J38" i="2"/>
  <c r="L16" i="2"/>
  <c r="L61" i="2" s="1"/>
  <c r="I57" i="2"/>
  <c r="I38" i="2"/>
  <c r="G16" i="2"/>
  <c r="G61" i="2" s="1"/>
  <c r="C57" i="2"/>
  <c r="C38" i="2"/>
  <c r="AL16" i="2"/>
  <c r="AL61" i="2" s="1"/>
  <c r="AL17" i="2"/>
  <c r="AL62" i="2" s="1"/>
  <c r="C58" i="2"/>
  <c r="C39" i="2"/>
  <c r="F57" i="2"/>
  <c r="F38" i="2"/>
  <c r="E57" i="2"/>
  <c r="E38" i="2"/>
  <c r="AN16" i="2"/>
  <c r="AN61" i="2" s="1"/>
  <c r="D57" i="2"/>
  <c r="D38" i="2"/>
  <c r="AO17" i="2"/>
  <c r="AO62" i="2" s="1"/>
  <c r="F58" i="2"/>
  <c r="F39" i="2"/>
  <c r="E58" i="2"/>
  <c r="E39" i="2"/>
  <c r="D58" i="2"/>
  <c r="D39" i="2"/>
  <c r="AN17" i="2"/>
  <c r="AN62" i="2" s="1"/>
  <c r="AM17" i="2"/>
  <c r="AM62" i="2" s="1"/>
  <c r="AO16" i="2"/>
  <c r="AO61" i="2" s="1"/>
  <c r="H29" i="2"/>
  <c r="AF17" i="2"/>
  <c r="AF62" i="2" s="1"/>
  <c r="AF16" i="2"/>
  <c r="AF61" i="2" s="1"/>
  <c r="Q16" i="2"/>
  <c r="Q61" i="2" s="1"/>
  <c r="AN5" i="2"/>
  <c r="AO5" i="2"/>
  <c r="H52" i="2"/>
  <c r="G17" i="2"/>
  <c r="G62" i="2" s="1"/>
  <c r="Z30" i="2"/>
  <c r="AE34" i="2"/>
  <c r="AM12" i="2"/>
  <c r="AM16" i="2"/>
  <c r="AM61" i="2" s="1"/>
  <c r="AF11" i="2"/>
  <c r="C49" i="2"/>
  <c r="V14" i="2"/>
  <c r="P49" i="2"/>
  <c r="Q10" i="2"/>
  <c r="AB32" i="2"/>
  <c r="O52" i="2"/>
  <c r="AC53" i="2"/>
  <c r="U51" i="2"/>
  <c r="H27" i="2"/>
  <c r="K27" i="2"/>
  <c r="H36" i="2"/>
  <c r="S53" i="2"/>
  <c r="J36" i="2"/>
  <c r="AM6" i="2"/>
  <c r="E27" i="2"/>
  <c r="F27" i="2"/>
  <c r="C30" i="2"/>
  <c r="F28" i="2"/>
  <c r="AL5" i="2"/>
  <c r="L14" i="2"/>
  <c r="AK24" i="1"/>
  <c r="BH10" i="2"/>
  <c r="AK22" i="1"/>
  <c r="AK32" i="1"/>
  <c r="AK17" i="1"/>
  <c r="AK26" i="1"/>
  <c r="AK12" i="1"/>
  <c r="AC49" i="2"/>
  <c r="AK31" i="1"/>
  <c r="AK9" i="1"/>
  <c r="AK14" i="1"/>
  <c r="AK29" i="1"/>
  <c r="AK7" i="1"/>
  <c r="BF5" i="2"/>
  <c r="AK13" i="1"/>
  <c r="AK23" i="1"/>
  <c r="BI6" i="2"/>
  <c r="AK11" i="1"/>
  <c r="AK30" i="1"/>
  <c r="AK5" i="1"/>
  <c r="AK8" i="1"/>
  <c r="AK34" i="1"/>
  <c r="Z51" i="2"/>
  <c r="Z32" i="2"/>
  <c r="AK10" i="1"/>
  <c r="X51" i="2"/>
  <c r="S30" i="2"/>
  <c r="V5" i="2"/>
  <c r="M37" i="2"/>
  <c r="Q7" i="2"/>
  <c r="AK18" i="1"/>
  <c r="BG10" i="2"/>
  <c r="BH9" i="2"/>
  <c r="BI5" i="2"/>
  <c r="D27" i="2"/>
  <c r="AM5" i="2"/>
  <c r="J28" i="2"/>
  <c r="AO6" i="2"/>
  <c r="E50" i="2"/>
  <c r="I50" i="2"/>
  <c r="J50" i="2"/>
  <c r="K50" i="2"/>
  <c r="P31" i="2"/>
  <c r="D51" i="2"/>
  <c r="E34" i="2"/>
  <c r="I34" i="2"/>
  <c r="N34" i="2"/>
  <c r="I54" i="2"/>
  <c r="G5" i="2"/>
  <c r="AL6" i="2"/>
  <c r="G7" i="2"/>
  <c r="AL8" i="2"/>
  <c r="C33" i="2"/>
  <c r="G13" i="2"/>
  <c r="S28" i="2"/>
  <c r="U29" i="2"/>
  <c r="U49" i="2"/>
  <c r="AB49" i="2"/>
  <c r="AE30" i="2"/>
  <c r="S31" i="2"/>
  <c r="T50" i="2"/>
  <c r="U50" i="2"/>
  <c r="AC32" i="2"/>
  <c r="AD32" i="2"/>
  <c r="S52" i="2"/>
  <c r="T52" i="2"/>
  <c r="U52" i="2"/>
  <c r="W52" i="2"/>
  <c r="X52" i="2"/>
  <c r="Y33" i="2"/>
  <c r="Z33" i="2"/>
  <c r="U34" i="2"/>
  <c r="Y54" i="2"/>
  <c r="AC54" i="2"/>
  <c r="AD54" i="2"/>
  <c r="AE35" i="2"/>
  <c r="S36" i="2"/>
  <c r="T36" i="2"/>
  <c r="U55" i="2"/>
  <c r="Y55" i="2"/>
  <c r="Z55" i="2"/>
  <c r="AD55" i="2"/>
  <c r="M56" i="2"/>
  <c r="P56" i="2"/>
  <c r="P37" i="2"/>
  <c r="O56" i="2"/>
  <c r="O37" i="2"/>
  <c r="N56" i="2"/>
  <c r="N37" i="2"/>
  <c r="R56" i="2"/>
  <c r="R37" i="2"/>
  <c r="U56" i="2"/>
  <c r="U37" i="2"/>
  <c r="T56" i="2"/>
  <c r="T37" i="2"/>
  <c r="S56" i="2"/>
  <c r="S37" i="2"/>
  <c r="AA15" i="2"/>
  <c r="W56" i="2"/>
  <c r="W37" i="2"/>
  <c r="Z56" i="2"/>
  <c r="Z37" i="2"/>
  <c r="Y56" i="2"/>
  <c r="Y37" i="2"/>
  <c r="X56" i="2"/>
  <c r="X37" i="2"/>
  <c r="AB56" i="2"/>
  <c r="AB37" i="2"/>
  <c r="AE56" i="2"/>
  <c r="AE37" i="2"/>
  <c r="AD56" i="2"/>
  <c r="AD37" i="2"/>
  <c r="AF15" i="2"/>
  <c r="AC56" i="2"/>
  <c r="AC37" i="2"/>
  <c r="K56" i="2"/>
  <c r="K37" i="2"/>
  <c r="J56" i="2"/>
  <c r="J37" i="2"/>
  <c r="I56" i="2"/>
  <c r="I37" i="2"/>
  <c r="H56" i="2"/>
  <c r="H37" i="2"/>
  <c r="C56" i="2"/>
  <c r="C37" i="2"/>
  <c r="F56" i="2"/>
  <c r="F37" i="2"/>
  <c r="E56" i="2"/>
  <c r="E37" i="2"/>
  <c r="D56" i="2"/>
  <c r="D37" i="2"/>
  <c r="AL15" i="2"/>
  <c r="AO15" i="2"/>
  <c r="AN15" i="2"/>
  <c r="AM15" i="2"/>
  <c r="AC51" i="2"/>
  <c r="AN4" i="2"/>
  <c r="AC30" i="2"/>
  <c r="AF13" i="2"/>
  <c r="AF10" i="2"/>
  <c r="G10" i="2"/>
  <c r="AD51" i="2"/>
  <c r="AE33" i="2"/>
  <c r="K54" i="2"/>
  <c r="R34" i="2"/>
  <c r="Z49" i="2"/>
  <c r="AB33" i="2"/>
  <c r="D52" i="2"/>
  <c r="AB53" i="2"/>
  <c r="C54" i="2"/>
  <c r="O50" i="2"/>
  <c r="D55" i="2"/>
  <c r="J49" i="2"/>
  <c r="R51" i="2"/>
  <c r="M34" i="2"/>
  <c r="G6" i="2"/>
  <c r="S51" i="2"/>
  <c r="M31" i="2"/>
  <c r="AB29" i="2"/>
  <c r="AD29" i="2"/>
  <c r="AB28" i="2"/>
  <c r="AE28" i="2"/>
  <c r="W49" i="2"/>
  <c r="T34" i="2"/>
  <c r="E33" i="2"/>
  <c r="X30" i="2"/>
  <c r="F33" i="2"/>
  <c r="V15" i="2"/>
  <c r="F55" i="2"/>
  <c r="T51" i="2"/>
  <c r="E29" i="2"/>
  <c r="J34" i="2"/>
  <c r="T27" i="2"/>
  <c r="N53" i="2"/>
  <c r="K52" i="2"/>
  <c r="U27" i="2"/>
  <c r="AB30" i="2"/>
  <c r="F29" i="2"/>
  <c r="Q11" i="2"/>
  <c r="AO14" i="2"/>
  <c r="AD33" i="2"/>
  <c r="S34" i="2"/>
  <c r="N35" i="2"/>
  <c r="AC50" i="2"/>
  <c r="W29" i="2"/>
  <c r="N52" i="2"/>
  <c r="T35" i="2"/>
  <c r="E32" i="2"/>
  <c r="AC33" i="2"/>
  <c r="L15" i="2"/>
  <c r="L5" i="2"/>
  <c r="X31" i="2"/>
  <c r="AB51" i="2"/>
  <c r="Y31" i="2"/>
  <c r="AD35" i="2"/>
  <c r="AC27" i="2"/>
  <c r="AM8" i="2"/>
  <c r="AB50" i="2"/>
  <c r="P50" i="2"/>
  <c r="K30" i="2"/>
  <c r="M33" i="2"/>
  <c r="AN6" i="2"/>
  <c r="U32" i="2"/>
  <c r="W31" i="2"/>
  <c r="D50" i="2"/>
  <c r="AA10" i="2"/>
  <c r="V13" i="2"/>
  <c r="C28" i="2"/>
  <c r="AC34" i="2"/>
  <c r="AN10" i="2"/>
  <c r="W36" i="2"/>
  <c r="AD34" i="2"/>
  <c r="F49" i="2"/>
  <c r="AB27" i="2"/>
  <c r="AE55" i="2"/>
  <c r="D49" i="2"/>
  <c r="AN9" i="2"/>
  <c r="P52" i="2"/>
  <c r="G15" i="2"/>
  <c r="AD31" i="2"/>
  <c r="AM11" i="2"/>
  <c r="E52" i="2"/>
  <c r="O27" i="2"/>
  <c r="AF6" i="2"/>
  <c r="W27" i="2"/>
  <c r="D32" i="2"/>
  <c r="N30" i="2"/>
  <c r="AA5" i="2"/>
  <c r="U54" i="2"/>
  <c r="Q6" i="2"/>
  <c r="Z52" i="2"/>
  <c r="V10" i="2"/>
  <c r="AA12" i="2"/>
  <c r="AB55" i="2"/>
  <c r="H30" i="2"/>
  <c r="P27" i="2"/>
  <c r="F34" i="2"/>
  <c r="T54" i="2"/>
  <c r="AM4" i="2"/>
  <c r="Y50" i="2"/>
  <c r="AC28" i="2"/>
  <c r="AF7" i="2"/>
  <c r="Z31" i="2"/>
  <c r="Z34" i="2"/>
  <c r="W34" i="2"/>
  <c r="AE27" i="2"/>
  <c r="AN11" i="2"/>
  <c r="P33" i="2"/>
  <c r="AN12" i="2"/>
  <c r="M53" i="2"/>
  <c r="M51" i="2"/>
  <c r="X29" i="2"/>
  <c r="AO7" i="2"/>
  <c r="AO12" i="2"/>
  <c r="R50" i="2"/>
  <c r="AO11" i="2"/>
  <c r="F31" i="2"/>
  <c r="W54" i="2"/>
  <c r="D28" i="2"/>
  <c r="J54" i="2"/>
  <c r="Y29" i="2"/>
  <c r="O35" i="2"/>
  <c r="AC35" i="2"/>
  <c r="C29" i="2"/>
  <c r="W28" i="2"/>
  <c r="G8" i="2"/>
  <c r="AE52" i="2"/>
  <c r="P29" i="2"/>
  <c r="W51" i="2"/>
  <c r="AB31" i="2"/>
  <c r="J27" i="2"/>
  <c r="R36" i="2"/>
  <c r="AL7" i="2"/>
  <c r="Y32" i="2"/>
  <c r="Z54" i="2"/>
  <c r="P28" i="2"/>
  <c r="J35" i="2"/>
  <c r="AD36" i="2"/>
  <c r="S35" i="2"/>
  <c r="I52" i="2"/>
  <c r="R29" i="2"/>
  <c r="AD53" i="2"/>
  <c r="AD49" i="2"/>
  <c r="P53" i="2"/>
  <c r="V6" i="2"/>
  <c r="O32" i="2"/>
  <c r="AC52" i="2"/>
  <c r="AC29" i="2"/>
  <c r="Y28" i="2"/>
  <c r="AE51" i="2"/>
  <c r="M29" i="2"/>
  <c r="T29" i="2"/>
  <c r="W32" i="2"/>
  <c r="AB52" i="2"/>
  <c r="K35" i="2"/>
  <c r="O54" i="2"/>
  <c r="U36" i="2"/>
  <c r="H55" i="2"/>
  <c r="D54" i="2"/>
  <c r="C27" i="2"/>
  <c r="P51" i="2"/>
  <c r="M32" i="2"/>
  <c r="T30" i="2"/>
  <c r="AE53" i="2"/>
  <c r="G12" i="2"/>
  <c r="Y53" i="2"/>
  <c r="F52" i="2"/>
  <c r="AE36" i="2"/>
  <c r="AA13" i="2"/>
  <c r="C35" i="2"/>
  <c r="Y34" i="2"/>
  <c r="F51" i="2"/>
  <c r="G14" i="2"/>
  <c r="I27" i="2"/>
  <c r="P32" i="2"/>
  <c r="E35" i="2"/>
  <c r="V4" i="2"/>
  <c r="U28" i="2"/>
  <c r="W30" i="2"/>
  <c r="K53" i="2"/>
  <c r="T32" i="2"/>
  <c r="F35" i="2"/>
  <c r="AA6" i="2"/>
  <c r="H49" i="2"/>
  <c r="AE49" i="2"/>
  <c r="E28" i="2"/>
  <c r="AC31" i="2"/>
  <c r="W33" i="2"/>
  <c r="W35" i="2"/>
  <c r="K33" i="2"/>
  <c r="O33" i="2"/>
  <c r="L13" i="2"/>
  <c r="Y51" i="2"/>
  <c r="AF8" i="2"/>
  <c r="U33" i="2"/>
  <c r="Y35" i="2"/>
  <c r="Y36" i="2"/>
  <c r="AK38" i="1"/>
  <c r="BF14" i="2"/>
  <c r="AK35" i="1"/>
  <c r="AK36" i="1"/>
  <c r="AA14" i="2"/>
  <c r="Q14" i="2"/>
  <c r="M36" i="2"/>
  <c r="O36" i="2"/>
  <c r="O55" i="2"/>
  <c r="C55" i="2"/>
  <c r="AE50" i="2"/>
  <c r="AE31" i="2"/>
  <c r="AF9" i="2"/>
  <c r="AE32" i="2"/>
  <c r="U53" i="2"/>
  <c r="U35" i="2"/>
  <c r="Z36" i="2"/>
  <c r="T28" i="2"/>
  <c r="H53" i="2"/>
  <c r="H34" i="2"/>
  <c r="L12" i="2"/>
  <c r="AL12" i="2"/>
  <c r="R33" i="2"/>
  <c r="R32" i="2"/>
  <c r="K49" i="2"/>
  <c r="Q9" i="2"/>
  <c r="N50" i="2"/>
  <c r="AD50" i="2"/>
  <c r="AF5" i="2"/>
  <c r="AD30" i="2"/>
  <c r="S33" i="2"/>
  <c r="S32" i="2"/>
  <c r="AN7" i="2"/>
  <c r="J52" i="2"/>
  <c r="D35" i="2"/>
  <c r="AB36" i="2"/>
  <c r="C31" i="2"/>
  <c r="C53" i="2"/>
  <c r="AD28" i="2"/>
  <c r="C32" i="2"/>
  <c r="V8" i="2"/>
  <c r="E54" i="2"/>
  <c r="T33" i="2"/>
  <c r="Z53" i="2"/>
  <c r="Q12" i="2"/>
  <c r="G11" i="2"/>
  <c r="C52" i="2"/>
  <c r="R49" i="2"/>
  <c r="R30" i="2"/>
  <c r="AF12" i="2"/>
  <c r="AB34" i="2"/>
  <c r="AE29" i="2"/>
  <c r="N31" i="2"/>
  <c r="W55" i="2"/>
  <c r="AA11" i="2"/>
  <c r="O53" i="2"/>
  <c r="O34" i="2"/>
  <c r="S29" i="2"/>
  <c r="X32" i="2"/>
  <c r="X33" i="2"/>
  <c r="L4" i="2"/>
  <c r="U30" i="2"/>
  <c r="U31" i="2"/>
  <c r="G4" i="2"/>
  <c r="I31" i="2"/>
  <c r="I53" i="2"/>
  <c r="N51" i="2"/>
  <c r="N32" i="2"/>
  <c r="X54" i="2"/>
  <c r="X36" i="2"/>
  <c r="R55" i="2"/>
  <c r="E30" i="2"/>
  <c r="E53" i="2"/>
  <c r="E31" i="2"/>
  <c r="E49" i="2"/>
  <c r="X53" i="2"/>
  <c r="AN8" i="2"/>
  <c r="AA4" i="2"/>
  <c r="Q4" i="2"/>
  <c r="J32" i="2"/>
  <c r="J55" i="2"/>
  <c r="J29" i="2"/>
  <c r="AD27" i="2"/>
  <c r="Z27" i="2"/>
  <c r="C36" i="2"/>
  <c r="AO4" i="2"/>
  <c r="J30" i="2"/>
  <c r="J31" i="2"/>
  <c r="J53" i="2"/>
  <c r="Q13" i="2"/>
  <c r="M54" i="2"/>
  <c r="Y49" i="2"/>
  <c r="S27" i="2"/>
  <c r="S49" i="2"/>
  <c r="H51" i="2"/>
  <c r="AL10" i="2"/>
  <c r="H32" i="2"/>
  <c r="D30" i="2"/>
  <c r="D53" i="2"/>
  <c r="F54" i="2"/>
  <c r="AO13" i="2"/>
  <c r="I55" i="2"/>
  <c r="I51" i="2"/>
  <c r="I32" i="2"/>
  <c r="N27" i="2"/>
  <c r="F53" i="2"/>
  <c r="F30" i="2"/>
  <c r="AM13" i="2"/>
  <c r="I36" i="2"/>
  <c r="I35" i="2"/>
  <c r="R31" i="2"/>
  <c r="Y27" i="2"/>
  <c r="AL11" i="2"/>
  <c r="D36" i="2"/>
  <c r="AM14" i="2"/>
  <c r="S54" i="2"/>
  <c r="S50" i="2"/>
  <c r="M50" i="2"/>
  <c r="Q5" i="2"/>
  <c r="K51" i="2"/>
  <c r="AO10" i="2"/>
  <c r="K55" i="2"/>
  <c r="M55" i="2"/>
  <c r="I33" i="2"/>
  <c r="AL14" i="2"/>
  <c r="M35" i="2"/>
  <c r="T53" i="2"/>
  <c r="I28" i="2"/>
  <c r="I29" i="2"/>
  <c r="L6" i="2"/>
  <c r="O31" i="2"/>
  <c r="O30" i="2"/>
  <c r="O49" i="2"/>
  <c r="H33" i="2"/>
  <c r="L11" i="2"/>
  <c r="E36" i="2"/>
  <c r="E55" i="2"/>
  <c r="AN14" i="2"/>
  <c r="H50" i="2"/>
  <c r="H31" i="2"/>
  <c r="F32" i="2"/>
  <c r="P34" i="2"/>
  <c r="AO8" i="2"/>
  <c r="P54" i="2"/>
  <c r="P35" i="2"/>
  <c r="AL4" i="2"/>
  <c r="L7" i="2"/>
  <c r="F36" i="2"/>
  <c r="S55" i="2"/>
  <c r="L9" i="2"/>
  <c r="AM10" i="2"/>
  <c r="AB54" i="2"/>
  <c r="AB35" i="2"/>
  <c r="C51" i="2"/>
  <c r="AL9" i="2"/>
  <c r="N33" i="2"/>
  <c r="R28" i="2"/>
  <c r="I30" i="2"/>
  <c r="X35" i="2"/>
  <c r="C50" i="2"/>
  <c r="X49" i="2"/>
  <c r="I49" i="2"/>
  <c r="K28" i="2"/>
  <c r="K29" i="2"/>
  <c r="P30" i="2"/>
  <c r="J33" i="2"/>
  <c r="X34" i="2"/>
  <c r="W53" i="2"/>
  <c r="Z35" i="2"/>
  <c r="X28" i="2"/>
  <c r="X50" i="2"/>
  <c r="X27" i="2"/>
  <c r="T49" i="2"/>
  <c r="T31" i="2"/>
  <c r="J51" i="2"/>
  <c r="N54" i="2"/>
  <c r="N36" i="2"/>
  <c r="M28" i="2"/>
  <c r="L10" i="2"/>
  <c r="AN13" i="2"/>
  <c r="D31" i="2"/>
  <c r="AM9" i="2"/>
  <c r="M27" i="2"/>
  <c r="C34" i="2"/>
  <c r="N55" i="2"/>
  <c r="G9" i="2"/>
  <c r="N28" i="2"/>
  <c r="M52" i="2"/>
  <c r="AA7" i="2"/>
  <c r="H54" i="2"/>
  <c r="F50" i="2"/>
  <c r="H35" i="2"/>
  <c r="AL13" i="2"/>
  <c r="R27" i="2"/>
  <c r="O28" i="2"/>
  <c r="O51" i="2"/>
  <c r="Z50" i="2"/>
  <c r="M49" i="2"/>
  <c r="T55" i="2"/>
  <c r="D33" i="2"/>
  <c r="D34" i="2"/>
  <c r="N49" i="2"/>
  <c r="M30" i="2"/>
  <c r="D29" i="2"/>
  <c r="AM7" i="2"/>
  <c r="P36" i="2"/>
  <c r="Y52" i="2"/>
  <c r="K36" i="2"/>
  <c r="W50" i="2"/>
  <c r="P55" i="2"/>
  <c r="AO9" i="2"/>
  <c r="K31" i="2"/>
  <c r="AE54" i="2"/>
  <c r="AD52" i="2"/>
  <c r="Y30" i="2"/>
  <c r="E51" i="2"/>
  <c r="Z28" i="2"/>
  <c r="K34" i="2"/>
  <c r="Z29" i="2"/>
  <c r="R35" i="2"/>
  <c r="R53" i="2"/>
  <c r="V12" i="2"/>
  <c r="X55" i="2"/>
  <c r="R52" i="2"/>
  <c r="AC36" i="2"/>
  <c r="V9" i="2"/>
  <c r="R54" i="2"/>
  <c r="AC55" i="2"/>
  <c r="AF4" i="2"/>
  <c r="BI43" i="2" l="1"/>
  <c r="BF18" i="2"/>
  <c r="BF63" i="2" s="1"/>
  <c r="BG18" i="2"/>
  <c r="BG63" i="2" s="1"/>
  <c r="BH18" i="2"/>
  <c r="BH63" i="2" s="1"/>
  <c r="BG43" i="2"/>
  <c r="BF43" i="2"/>
  <c r="BJ21" i="2"/>
  <c r="BJ44" i="2" s="1"/>
  <c r="BI18" i="2"/>
  <c r="BI63" i="2" s="1"/>
  <c r="BH43" i="2"/>
  <c r="BH62" i="2"/>
  <c r="BF62" i="2"/>
  <c r="AG62" i="2"/>
  <c r="AI62" i="2"/>
  <c r="AK43" i="2"/>
  <c r="BI19" i="2"/>
  <c r="BI42" i="2" s="1"/>
  <c r="AJ42" i="2"/>
  <c r="BI16" i="2"/>
  <c r="BI61" i="2" s="1"/>
  <c r="AJ61" i="2"/>
  <c r="BH16" i="2"/>
  <c r="BH61" i="2" s="1"/>
  <c r="AI61" i="2"/>
  <c r="BH19" i="2"/>
  <c r="BH42" i="2" s="1"/>
  <c r="AI42" i="2"/>
  <c r="BG19" i="2"/>
  <c r="BG42" i="2" s="1"/>
  <c r="AH42" i="2"/>
  <c r="BG16" i="2"/>
  <c r="BG61" i="2" s="1"/>
  <c r="AH61" i="2"/>
  <c r="BF16" i="2"/>
  <c r="BF61" i="2" s="1"/>
  <c r="AG61" i="2"/>
  <c r="AG41" i="2"/>
  <c r="AK18" i="2"/>
  <c r="AK63" i="2" s="1"/>
  <c r="G59" i="2"/>
  <c r="AI59" i="2"/>
  <c r="AH53" i="2"/>
  <c r="AH35" i="2"/>
  <c r="AH40" i="2"/>
  <c r="AJ40" i="2"/>
  <c r="AJ41" i="2"/>
  <c r="AI34" i="2"/>
  <c r="AP16" i="2"/>
  <c r="AP61" i="2" s="1"/>
  <c r="G40" i="2"/>
  <c r="AA59" i="2"/>
  <c r="AO60" i="2"/>
  <c r="AI49" i="2"/>
  <c r="AX27" i="2"/>
  <c r="AI41" i="2"/>
  <c r="AI60" i="2"/>
  <c r="AK19" i="2"/>
  <c r="AK42" i="2" s="1"/>
  <c r="AH41" i="2"/>
  <c r="BF19" i="2"/>
  <c r="AA50" i="2"/>
  <c r="AA31" i="2"/>
  <c r="AZ15" i="2"/>
  <c r="AU18" i="2"/>
  <c r="AU63" i="2" s="1"/>
  <c r="AA32" i="2"/>
  <c r="BD55" i="2"/>
  <c r="AA53" i="2"/>
  <c r="AU15" i="2"/>
  <c r="V52" i="2"/>
  <c r="BE15" i="2"/>
  <c r="AR41" i="2"/>
  <c r="AO41" i="2"/>
  <c r="AO27" i="2"/>
  <c r="AI52" i="2"/>
  <c r="L30" i="2"/>
  <c r="L41" i="2"/>
  <c r="AF36" i="2"/>
  <c r="Q59" i="2"/>
  <c r="Q40" i="2"/>
  <c r="AG60" i="2"/>
  <c r="V59" i="2"/>
  <c r="AW34" i="2"/>
  <c r="BH11" i="2"/>
  <c r="BH33" i="2" s="1"/>
  <c r="AZ18" i="2"/>
  <c r="AZ63" i="2" s="1"/>
  <c r="AJ52" i="2"/>
  <c r="AH49" i="2"/>
  <c r="AT52" i="2"/>
  <c r="AL41" i="2"/>
  <c r="BA55" i="2"/>
  <c r="AX28" i="2"/>
  <c r="AA54" i="2"/>
  <c r="AT58" i="2"/>
  <c r="AA40" i="2"/>
  <c r="BB57" i="2"/>
  <c r="BA58" i="2"/>
  <c r="AN59" i="2"/>
  <c r="AH54" i="2"/>
  <c r="BG8" i="2"/>
  <c r="BG49" i="2" s="1"/>
  <c r="V40" i="2"/>
  <c r="AN40" i="2"/>
  <c r="AH60" i="2"/>
  <c r="AJ60" i="2"/>
  <c r="AG51" i="2"/>
  <c r="AR60" i="2"/>
  <c r="AF60" i="2"/>
  <c r="AF41" i="2"/>
  <c r="AA41" i="2"/>
  <c r="AA60" i="2"/>
  <c r="V60" i="2"/>
  <c r="V41" i="2"/>
  <c r="BE19" i="2"/>
  <c r="BE42" i="2" s="1"/>
  <c r="BD41" i="2"/>
  <c r="BD60" i="2"/>
  <c r="AY41" i="2"/>
  <c r="AY60" i="2"/>
  <c r="AT41" i="2"/>
  <c r="AT60" i="2"/>
  <c r="AZ19" i="2"/>
  <c r="AZ42" i="2" s="1"/>
  <c r="AU19" i="2"/>
  <c r="AU42" i="2" s="1"/>
  <c r="AX41" i="2"/>
  <c r="AX60" i="2"/>
  <c r="BC60" i="2"/>
  <c r="BC41" i="2"/>
  <c r="AS60" i="2"/>
  <c r="AS41" i="2"/>
  <c r="Q60" i="2"/>
  <c r="Q41" i="2"/>
  <c r="BB60" i="2"/>
  <c r="BB41" i="2"/>
  <c r="AW60" i="2"/>
  <c r="AW41" i="2"/>
  <c r="BA60" i="2"/>
  <c r="BA41" i="2"/>
  <c r="AV41" i="2"/>
  <c r="AV60" i="2"/>
  <c r="AQ41" i="2"/>
  <c r="AQ60" i="2"/>
  <c r="AP19" i="2"/>
  <c r="AP42" i="2" s="1"/>
  <c r="L60" i="2"/>
  <c r="AL60" i="2"/>
  <c r="AM41" i="2"/>
  <c r="AM60" i="2"/>
  <c r="AN60" i="2"/>
  <c r="AN41" i="2"/>
  <c r="G41" i="2"/>
  <c r="G60" i="2"/>
  <c r="AO28" i="2"/>
  <c r="AY38" i="2"/>
  <c r="AX38" i="2"/>
  <c r="AM53" i="2"/>
  <c r="BA39" i="2"/>
  <c r="AM34" i="2"/>
  <c r="BG17" i="2"/>
  <c r="BC35" i="2"/>
  <c r="AY49" i="2"/>
  <c r="BC36" i="2"/>
  <c r="L49" i="2"/>
  <c r="BI17" i="2"/>
  <c r="BI62" i="2" s="1"/>
  <c r="AX50" i="2"/>
  <c r="AL40" i="2"/>
  <c r="AL59" i="2"/>
  <c r="AX59" i="2"/>
  <c r="AX40" i="2"/>
  <c r="AP5" i="2"/>
  <c r="AX29" i="2"/>
  <c r="AW38" i="2"/>
  <c r="AQ58" i="2"/>
  <c r="AR30" i="2"/>
  <c r="AT29" i="2"/>
  <c r="AJ59" i="2"/>
  <c r="AP18" i="2"/>
  <c r="AP63" i="2" s="1"/>
  <c r="L40" i="2"/>
  <c r="L59" i="2"/>
  <c r="AI40" i="2"/>
  <c r="AY40" i="2"/>
  <c r="AY59" i="2"/>
  <c r="AG40" i="2"/>
  <c r="AN27" i="2"/>
  <c r="AQ39" i="2"/>
  <c r="BF6" i="2"/>
  <c r="BF51" i="2" s="1"/>
  <c r="AQ40" i="2"/>
  <c r="AQ59" i="2"/>
  <c r="AG59" i="2"/>
  <c r="BC59" i="2"/>
  <c r="BC40" i="2"/>
  <c r="AW59" i="2"/>
  <c r="AW40" i="2"/>
  <c r="AJ30" i="2"/>
  <c r="AK16" i="2"/>
  <c r="BF59" i="2"/>
  <c r="AH59" i="2"/>
  <c r="AS40" i="2"/>
  <c r="AS59" i="2"/>
  <c r="BD59" i="2"/>
  <c r="BD40" i="2"/>
  <c r="AS38" i="2"/>
  <c r="AV59" i="2"/>
  <c r="AV40" i="2"/>
  <c r="BB40" i="2"/>
  <c r="BB59" i="2"/>
  <c r="AT40" i="2"/>
  <c r="AT59" i="2"/>
  <c r="AO59" i="2"/>
  <c r="AO40" i="2"/>
  <c r="AA28" i="2"/>
  <c r="BE18" i="2"/>
  <c r="BE63" i="2" s="1"/>
  <c r="AF59" i="2"/>
  <c r="AF40" i="2"/>
  <c r="AR40" i="2"/>
  <c r="AR59" i="2"/>
  <c r="AM59" i="2"/>
  <c r="AM40" i="2"/>
  <c r="BA40" i="2"/>
  <c r="BA59" i="2"/>
  <c r="AN50" i="2"/>
  <c r="AN28" i="2"/>
  <c r="AH28" i="2"/>
  <c r="AI51" i="2"/>
  <c r="AF57" i="2"/>
  <c r="AF38" i="2"/>
  <c r="AF58" i="2"/>
  <c r="AF39" i="2"/>
  <c r="AJ49" i="2"/>
  <c r="BI4" i="2"/>
  <c r="BI49" i="2" s="1"/>
  <c r="AI28" i="2"/>
  <c r="BH5" i="2"/>
  <c r="AI29" i="2"/>
  <c r="BH6" i="2"/>
  <c r="BH29" i="2" s="1"/>
  <c r="AH30" i="2"/>
  <c r="BG7" i="2"/>
  <c r="AI35" i="2"/>
  <c r="BH13" i="2"/>
  <c r="BH35" i="2" s="1"/>
  <c r="AI55" i="2"/>
  <c r="BH14" i="2"/>
  <c r="AG29" i="2"/>
  <c r="BF7" i="2"/>
  <c r="AG49" i="2"/>
  <c r="BF8" i="2"/>
  <c r="BF49" i="2" s="1"/>
  <c r="AG34" i="2"/>
  <c r="BF11" i="2"/>
  <c r="BF33" i="2" s="1"/>
  <c r="AG54" i="2"/>
  <c r="BF9" i="2"/>
  <c r="BF32" i="2" s="1"/>
  <c r="AH34" i="2"/>
  <c r="BG11" i="2"/>
  <c r="BG34" i="2" s="1"/>
  <c r="AI56" i="2"/>
  <c r="BH15" i="2"/>
  <c r="AI53" i="2"/>
  <c r="BH8" i="2"/>
  <c r="BH49" i="2" s="1"/>
  <c r="BF58" i="2"/>
  <c r="AA58" i="2"/>
  <c r="AA39" i="2"/>
  <c r="AA57" i="2"/>
  <c r="AA38" i="2"/>
  <c r="AG57" i="2"/>
  <c r="AG38" i="2"/>
  <c r="AH57" i="2"/>
  <c r="AH38" i="2"/>
  <c r="AI57" i="2"/>
  <c r="AI38" i="2"/>
  <c r="AJ57" i="2"/>
  <c r="AJ38" i="2"/>
  <c r="AK17" i="2"/>
  <c r="AK62" i="2" s="1"/>
  <c r="AG58" i="2"/>
  <c r="AG39" i="2"/>
  <c r="AH58" i="2"/>
  <c r="AH39" i="2"/>
  <c r="AI58" i="2"/>
  <c r="AI39" i="2"/>
  <c r="AJ58" i="2"/>
  <c r="AJ39" i="2"/>
  <c r="V55" i="2"/>
  <c r="V58" i="2"/>
  <c r="V39" i="2"/>
  <c r="V57" i="2"/>
  <c r="V38" i="2"/>
  <c r="BE5" i="2"/>
  <c r="AZ5" i="2"/>
  <c r="AU5" i="2"/>
  <c r="Q36" i="2"/>
  <c r="BE13" i="2"/>
  <c r="AZ13" i="2"/>
  <c r="AU13" i="2"/>
  <c r="Q49" i="2"/>
  <c r="BE4" i="2"/>
  <c r="AZ4" i="2"/>
  <c r="AU4" i="2"/>
  <c r="BE12" i="2"/>
  <c r="AZ12" i="2"/>
  <c r="AU12" i="2"/>
  <c r="BE9" i="2"/>
  <c r="AZ9" i="2"/>
  <c r="AU9" i="2"/>
  <c r="Q37" i="2"/>
  <c r="BE14" i="2"/>
  <c r="AZ14" i="2"/>
  <c r="AU14" i="2"/>
  <c r="BE6" i="2"/>
  <c r="AZ6" i="2"/>
  <c r="AU6" i="2"/>
  <c r="Q52" i="2"/>
  <c r="BE11" i="2"/>
  <c r="AZ11" i="2"/>
  <c r="AU11" i="2"/>
  <c r="BE7" i="2"/>
  <c r="AZ7" i="2"/>
  <c r="AU7" i="2"/>
  <c r="Q33" i="2"/>
  <c r="BE10" i="2"/>
  <c r="AZ10" i="2"/>
  <c r="AU10" i="2"/>
  <c r="BE16" i="2"/>
  <c r="BE61" i="2" s="1"/>
  <c r="AZ16" i="2"/>
  <c r="AZ61" i="2" s="1"/>
  <c r="AU16" i="2"/>
  <c r="AU61" i="2" s="1"/>
  <c r="Q57" i="2"/>
  <c r="Q38" i="2"/>
  <c r="BC57" i="2"/>
  <c r="BC38" i="2"/>
  <c r="BD57" i="2"/>
  <c r="BD38" i="2"/>
  <c r="AR39" i="2"/>
  <c r="AW39" i="2"/>
  <c r="BB39" i="2"/>
  <c r="AS39" i="2"/>
  <c r="AX58" i="2"/>
  <c r="AX39" i="2"/>
  <c r="BC58" i="2"/>
  <c r="BC39" i="2"/>
  <c r="AT39" i="2"/>
  <c r="AY39" i="2"/>
  <c r="AY58" i="2"/>
  <c r="BD58" i="2"/>
  <c r="BD39" i="2"/>
  <c r="AV58" i="2"/>
  <c r="AV39" i="2"/>
  <c r="BE17" i="2"/>
  <c r="BE62" i="2" s="1"/>
  <c r="AZ17" i="2"/>
  <c r="AZ62" i="2" s="1"/>
  <c r="AU17" i="2"/>
  <c r="AU62" i="2" s="1"/>
  <c r="Q58" i="2"/>
  <c r="Q39" i="2"/>
  <c r="AQ38" i="2"/>
  <c r="AQ57" i="2"/>
  <c r="AV38" i="2"/>
  <c r="AV57" i="2"/>
  <c r="BA57" i="2"/>
  <c r="BA38" i="2"/>
  <c r="AR38" i="2"/>
  <c r="BB38" i="2"/>
  <c r="AT38" i="2"/>
  <c r="AS58" i="2"/>
  <c r="AR58" i="2"/>
  <c r="AW58" i="2"/>
  <c r="BB58" i="2"/>
  <c r="AT57" i="2"/>
  <c r="AY57" i="2"/>
  <c r="AS57" i="2"/>
  <c r="AX57" i="2"/>
  <c r="AR57" i="2"/>
  <c r="AW57" i="2"/>
  <c r="BE8" i="2"/>
  <c r="AZ8" i="2"/>
  <c r="AU8" i="2"/>
  <c r="L57" i="2"/>
  <c r="L38" i="2"/>
  <c r="L58" i="2"/>
  <c r="L39" i="2"/>
  <c r="AM57" i="2"/>
  <c r="AM38" i="2"/>
  <c r="AP17" i="2"/>
  <c r="AP62" i="2" s="1"/>
  <c r="G58" i="2"/>
  <c r="G39" i="2"/>
  <c r="AO57" i="2"/>
  <c r="AO38" i="2"/>
  <c r="AM58" i="2"/>
  <c r="AM39" i="2"/>
  <c r="AN58" i="2"/>
  <c r="AN39" i="2"/>
  <c r="AO58" i="2"/>
  <c r="AO39" i="2"/>
  <c r="AN57" i="2"/>
  <c r="AN38" i="2"/>
  <c r="AL58" i="2"/>
  <c r="AL39" i="2"/>
  <c r="AL57" i="2"/>
  <c r="AL38" i="2"/>
  <c r="G57" i="2"/>
  <c r="G38" i="2"/>
  <c r="G54" i="2"/>
  <c r="AF33" i="2"/>
  <c r="BA30" i="2"/>
  <c r="AT51" i="2"/>
  <c r="AT28" i="2"/>
  <c r="V28" i="2"/>
  <c r="AF52" i="2"/>
  <c r="AK8" i="2"/>
  <c r="AJ27" i="2"/>
  <c r="AI27" i="2"/>
  <c r="AH33" i="2"/>
  <c r="V36" i="2"/>
  <c r="BA34" i="2"/>
  <c r="AJ51" i="2"/>
  <c r="Q32" i="2"/>
  <c r="AH56" i="2"/>
  <c r="AG28" i="2"/>
  <c r="AG32" i="2"/>
  <c r="AF54" i="2"/>
  <c r="BH32" i="2"/>
  <c r="AK4" i="2"/>
  <c r="BJ4" i="2" s="1"/>
  <c r="G29" i="2"/>
  <c r="AJ31" i="2"/>
  <c r="AI33" i="2"/>
  <c r="V27" i="2"/>
  <c r="AN34" i="2"/>
  <c r="G30" i="2"/>
  <c r="AR53" i="2"/>
  <c r="AW53" i="2"/>
  <c r="Q30" i="2"/>
  <c r="AL30" i="2"/>
  <c r="BC31" i="2"/>
  <c r="AG31" i="2"/>
  <c r="AJ33" i="2"/>
  <c r="AG35" i="2"/>
  <c r="AK5" i="2"/>
  <c r="BJ5" i="2" s="1"/>
  <c r="AS33" i="2"/>
  <c r="AH50" i="2"/>
  <c r="AF55" i="2"/>
  <c r="AL28" i="2"/>
  <c r="AM29" i="2"/>
  <c r="G55" i="2"/>
  <c r="G49" i="2"/>
  <c r="AM28" i="2"/>
  <c r="L36" i="2"/>
  <c r="AM49" i="2"/>
  <c r="AL49" i="2"/>
  <c r="AL29" i="2"/>
  <c r="AO29" i="2"/>
  <c r="BI36" i="2"/>
  <c r="AG50" i="2"/>
  <c r="AH52" i="2"/>
  <c r="BI29" i="2"/>
  <c r="AK11" i="2"/>
  <c r="BJ11" i="2" s="1"/>
  <c r="AJ55" i="2"/>
  <c r="AJ32" i="2"/>
  <c r="AK15" i="2"/>
  <c r="BI32" i="2"/>
  <c r="BC54" i="2"/>
  <c r="AH27" i="2"/>
  <c r="AJ50" i="2"/>
  <c r="AI36" i="2"/>
  <c r="AK14" i="2"/>
  <c r="AK6" i="2"/>
  <c r="BJ6" i="2" s="1"/>
  <c r="BD33" i="2"/>
  <c r="BC32" i="2"/>
  <c r="BG50" i="2"/>
  <c r="AJ29" i="2"/>
  <c r="AG27" i="2"/>
  <c r="AJ28" i="2"/>
  <c r="BC30" i="2"/>
  <c r="AJ36" i="2"/>
  <c r="BC28" i="2"/>
  <c r="AG56" i="2"/>
  <c r="BC49" i="2"/>
  <c r="AH31" i="2"/>
  <c r="AI30" i="2"/>
  <c r="AI32" i="2"/>
  <c r="AJ34" i="2"/>
  <c r="AK13" i="2"/>
  <c r="BJ13" i="2" s="1"/>
  <c r="AG52" i="2"/>
  <c r="AK12" i="2"/>
  <c r="AH32" i="2"/>
  <c r="AX36" i="2"/>
  <c r="AJ35" i="2"/>
  <c r="AI37" i="2"/>
  <c r="AV29" i="2"/>
  <c r="BI54" i="2"/>
  <c r="AJ53" i="2"/>
  <c r="AG30" i="2"/>
  <c r="AK9" i="2"/>
  <c r="BJ9" i="2" s="1"/>
  <c r="BI30" i="2"/>
  <c r="AJ54" i="2"/>
  <c r="AK7" i="2"/>
  <c r="BJ7" i="2" s="1"/>
  <c r="AK10" i="2"/>
  <c r="BJ10" i="2" s="1"/>
  <c r="AI54" i="2"/>
  <c r="AI31" i="2"/>
  <c r="AJ37" i="2"/>
  <c r="AI50" i="2"/>
  <c r="AJ56" i="2"/>
  <c r="AV37" i="2"/>
  <c r="AG53" i="2"/>
  <c r="AG33" i="2"/>
  <c r="AS54" i="2"/>
  <c r="AS31" i="2"/>
  <c r="AS29" i="2"/>
  <c r="AQ31" i="2"/>
  <c r="AS52" i="2"/>
  <c r="AQ37" i="2"/>
  <c r="AS36" i="2"/>
  <c r="BI52" i="2"/>
  <c r="BD52" i="2"/>
  <c r="AV31" i="2"/>
  <c r="BB52" i="2"/>
  <c r="AY35" i="2"/>
  <c r="AQ28" i="2"/>
  <c r="AX53" i="2"/>
  <c r="AS34" i="2"/>
  <c r="AR49" i="2"/>
  <c r="BG27" i="2"/>
  <c r="AT32" i="2"/>
  <c r="AQ29" i="2"/>
  <c r="AY54" i="2"/>
  <c r="BA37" i="2"/>
  <c r="AW36" i="2"/>
  <c r="AG55" i="2"/>
  <c r="AG37" i="2"/>
  <c r="AH36" i="2"/>
  <c r="AH37" i="2"/>
  <c r="AO34" i="2"/>
  <c r="AV32" i="2"/>
  <c r="AN32" i="2"/>
  <c r="AV56" i="2"/>
  <c r="BB56" i="2"/>
  <c r="BB37" i="2"/>
  <c r="AO55" i="2"/>
  <c r="Q56" i="2"/>
  <c r="AX49" i="2"/>
  <c r="AR52" i="2"/>
  <c r="BI31" i="2"/>
  <c r="V56" i="2"/>
  <c r="V37" i="2"/>
  <c r="AX35" i="2"/>
  <c r="BA31" i="2"/>
  <c r="AF56" i="2"/>
  <c r="AF37" i="2"/>
  <c r="BC56" i="2"/>
  <c r="BC37" i="2"/>
  <c r="BD56" i="2"/>
  <c r="BD37" i="2"/>
  <c r="AA56" i="2"/>
  <c r="AA37" i="2"/>
  <c r="AR56" i="2"/>
  <c r="AR37" i="2"/>
  <c r="AS56" i="2"/>
  <c r="AS37" i="2"/>
  <c r="AT56" i="2"/>
  <c r="AT37" i="2"/>
  <c r="AQ56" i="2"/>
  <c r="AW56" i="2"/>
  <c r="AW37" i="2"/>
  <c r="AX56" i="2"/>
  <c r="AX37" i="2"/>
  <c r="AY56" i="2"/>
  <c r="AY37" i="2"/>
  <c r="BA56" i="2"/>
  <c r="BI56" i="2"/>
  <c r="BI37" i="2"/>
  <c r="AH29" i="2"/>
  <c r="AH51" i="2"/>
  <c r="L56" i="2"/>
  <c r="L37" i="2"/>
  <c r="G56" i="2"/>
  <c r="G37" i="2"/>
  <c r="AM56" i="2"/>
  <c r="AM37" i="2"/>
  <c r="AN56" i="2"/>
  <c r="AN37" i="2"/>
  <c r="AO56" i="2"/>
  <c r="AO37" i="2"/>
  <c r="AL56" i="2"/>
  <c r="AL37" i="2"/>
  <c r="AF30" i="2"/>
  <c r="AQ50" i="2"/>
  <c r="AO52" i="2"/>
  <c r="AS32" i="2"/>
  <c r="BC55" i="2"/>
  <c r="BA32" i="2"/>
  <c r="AF29" i="2"/>
  <c r="AY51" i="2"/>
  <c r="AY33" i="2"/>
  <c r="BF35" i="2"/>
  <c r="BC33" i="2"/>
  <c r="AV36" i="2"/>
  <c r="AV53" i="2"/>
  <c r="AF51" i="2"/>
  <c r="BG28" i="2"/>
  <c r="AS53" i="2"/>
  <c r="AP15" i="2"/>
  <c r="G51" i="2"/>
  <c r="AP14" i="2"/>
  <c r="G53" i="2"/>
  <c r="BA49" i="2"/>
  <c r="AN33" i="2"/>
  <c r="AX54" i="2"/>
  <c r="AV34" i="2"/>
  <c r="AN51" i="2"/>
  <c r="BD51" i="2"/>
  <c r="AO36" i="2"/>
  <c r="BA53" i="2"/>
  <c r="AM30" i="2"/>
  <c r="V33" i="2"/>
  <c r="AX31" i="2"/>
  <c r="G28" i="2"/>
  <c r="Q28" i="2"/>
  <c r="AR34" i="2"/>
  <c r="AW30" i="2"/>
  <c r="BC34" i="2"/>
  <c r="BD27" i="2"/>
  <c r="BC53" i="2"/>
  <c r="AX30" i="2"/>
  <c r="V32" i="2"/>
  <c r="AN31" i="2"/>
  <c r="AG36" i="2"/>
  <c r="AP8" i="2"/>
  <c r="AL27" i="2"/>
  <c r="BF27" i="2"/>
  <c r="BI28" i="2"/>
  <c r="BD28" i="2"/>
  <c r="AA35" i="2"/>
  <c r="Q55" i="2"/>
  <c r="L35" i="2"/>
  <c r="G35" i="2"/>
  <c r="AP13" i="2"/>
  <c r="AV51" i="2"/>
  <c r="AA51" i="2"/>
  <c r="AM27" i="2"/>
  <c r="AW49" i="2"/>
  <c r="BI50" i="2"/>
  <c r="G36" i="2"/>
  <c r="BC51" i="2"/>
  <c r="AA36" i="2"/>
  <c r="BC27" i="2"/>
  <c r="AA27" i="2"/>
  <c r="Q51" i="2"/>
  <c r="BB27" i="2"/>
  <c r="AT33" i="2"/>
  <c r="BC50" i="2"/>
  <c r="BD29" i="2"/>
  <c r="AY29" i="2"/>
  <c r="V29" i="2"/>
  <c r="AV49" i="2"/>
  <c r="Q29" i="2"/>
  <c r="BA52" i="2"/>
  <c r="BA33" i="2"/>
  <c r="AH55" i="2"/>
  <c r="AS35" i="2"/>
  <c r="AV50" i="2"/>
  <c r="AS51" i="2"/>
  <c r="AX55" i="2"/>
  <c r="AW29" i="2"/>
  <c r="V51" i="2"/>
  <c r="AW52" i="2"/>
  <c r="AA55" i="2"/>
  <c r="AV55" i="2"/>
  <c r="AW55" i="2"/>
  <c r="AS55" i="2"/>
  <c r="AQ53" i="2"/>
  <c r="AQ34" i="2"/>
  <c r="AA29" i="2"/>
  <c r="AO30" i="2"/>
  <c r="AO49" i="2"/>
  <c r="AL55" i="2"/>
  <c r="AL36" i="2"/>
  <c r="BC52" i="2"/>
  <c r="BC29" i="2"/>
  <c r="AT36" i="2"/>
  <c r="AT55" i="2"/>
  <c r="AX33" i="2"/>
  <c r="AX52" i="2"/>
  <c r="AQ33" i="2"/>
  <c r="AQ52" i="2"/>
  <c r="AL31" i="2"/>
  <c r="AL50" i="2"/>
  <c r="V35" i="2"/>
  <c r="V34" i="2"/>
  <c r="V53" i="2"/>
  <c r="AR51" i="2"/>
  <c r="AR32" i="2"/>
  <c r="AR55" i="2"/>
  <c r="AF27" i="2"/>
  <c r="G27" i="2"/>
  <c r="AF34" i="2"/>
  <c r="AF53" i="2"/>
  <c r="BB35" i="2"/>
  <c r="BB54" i="2"/>
  <c r="BB28" i="2"/>
  <c r="BB29" i="2"/>
  <c r="AW27" i="2"/>
  <c r="AW28" i="2"/>
  <c r="BI35" i="2"/>
  <c r="BI34" i="2"/>
  <c r="BI53" i="2"/>
  <c r="AA49" i="2"/>
  <c r="AW50" i="2"/>
  <c r="AW31" i="2"/>
  <c r="BB31" i="2"/>
  <c r="BB50" i="2"/>
  <c r="V49" i="2"/>
  <c r="V30" i="2"/>
  <c r="BA27" i="2"/>
  <c r="AQ36" i="2"/>
  <c r="AQ35" i="2"/>
  <c r="AQ54" i="2"/>
  <c r="AW35" i="2"/>
  <c r="AW54" i="2"/>
  <c r="AY52" i="2"/>
  <c r="BD31" i="2"/>
  <c r="BD50" i="2"/>
  <c r="BD32" i="2"/>
  <c r="Q54" i="2"/>
  <c r="Q35" i="2"/>
  <c r="AO53" i="2"/>
  <c r="BB51" i="2"/>
  <c r="BB32" i="2"/>
  <c r="AY36" i="2"/>
  <c r="AY55" i="2"/>
  <c r="AQ49" i="2"/>
  <c r="AQ30" i="2"/>
  <c r="AY30" i="2"/>
  <c r="Q50" i="2"/>
  <c r="Q31" i="2"/>
  <c r="G52" i="2"/>
  <c r="G33" i="2"/>
  <c r="G34" i="2"/>
  <c r="AR27" i="2"/>
  <c r="AP4" i="2"/>
  <c r="L27" i="2"/>
  <c r="L52" i="2"/>
  <c r="AP11" i="2"/>
  <c r="L33" i="2"/>
  <c r="BB53" i="2"/>
  <c r="BB34" i="2"/>
  <c r="AQ51" i="2"/>
  <c r="AQ55" i="2"/>
  <c r="AQ32" i="2"/>
  <c r="BB33" i="2"/>
  <c r="AO50" i="2"/>
  <c r="AO31" i="2"/>
  <c r="AR50" i="2"/>
  <c r="AR31" i="2"/>
  <c r="AR35" i="2"/>
  <c r="AR54" i="2"/>
  <c r="AR36" i="2"/>
  <c r="BB55" i="2"/>
  <c r="BA54" i="2"/>
  <c r="BA35" i="2"/>
  <c r="BA36" i="2"/>
  <c r="Q34" i="2"/>
  <c r="Q53" i="2"/>
  <c r="AN30" i="2"/>
  <c r="AN49" i="2"/>
  <c r="BD49" i="2"/>
  <c r="BD30" i="2"/>
  <c r="AV28" i="2"/>
  <c r="AV27" i="2"/>
  <c r="L51" i="2"/>
  <c r="AP10" i="2"/>
  <c r="L32" i="2"/>
  <c r="L55" i="2"/>
  <c r="AA30" i="2"/>
  <c r="AO35" i="2"/>
  <c r="AO54" i="2"/>
  <c r="AA33" i="2"/>
  <c r="AA52" i="2"/>
  <c r="AS27" i="2"/>
  <c r="AS28" i="2"/>
  <c r="AT35" i="2"/>
  <c r="AT54" i="2"/>
  <c r="AM32" i="2"/>
  <c r="AM51" i="2"/>
  <c r="AN36" i="2"/>
  <c r="AN55" i="2"/>
  <c r="AV30" i="2"/>
  <c r="AM36" i="2"/>
  <c r="AM55" i="2"/>
  <c r="AW51" i="2"/>
  <c r="AW33" i="2"/>
  <c r="AW32" i="2"/>
  <c r="AX51" i="2"/>
  <c r="AX32" i="2"/>
  <c r="BD54" i="2"/>
  <c r="BD35" i="2"/>
  <c r="AL52" i="2"/>
  <c r="AL33" i="2"/>
  <c r="AN29" i="2"/>
  <c r="AN52" i="2"/>
  <c r="AL35" i="2"/>
  <c r="AL54" i="2"/>
  <c r="AY53" i="2"/>
  <c r="AY34" i="2"/>
  <c r="V31" i="2"/>
  <c r="V50" i="2"/>
  <c r="V54" i="2"/>
  <c r="AL51" i="2"/>
  <c r="AL32" i="2"/>
  <c r="AA34" i="2"/>
  <c r="G50" i="2"/>
  <c r="G31" i="2"/>
  <c r="G32" i="2"/>
  <c r="Q27" i="2"/>
  <c r="L50" i="2"/>
  <c r="L31" i="2"/>
  <c r="AP9" i="2"/>
  <c r="L54" i="2"/>
  <c r="AY31" i="2"/>
  <c r="AY50" i="2"/>
  <c r="BD53" i="2"/>
  <c r="BD34" i="2"/>
  <c r="L28" i="2"/>
  <c r="AP6" i="2"/>
  <c r="AV35" i="2"/>
  <c r="AV54" i="2"/>
  <c r="AR28" i="2"/>
  <c r="AR29" i="2"/>
  <c r="AF35" i="2"/>
  <c r="AS30" i="2"/>
  <c r="AS49" i="2"/>
  <c r="AL34" i="2"/>
  <c r="AL53" i="2"/>
  <c r="BB36" i="2"/>
  <c r="AF49" i="2"/>
  <c r="AT49" i="2"/>
  <c r="AT30" i="2"/>
  <c r="AT31" i="2"/>
  <c r="L34" i="2"/>
  <c r="AP12" i="2"/>
  <c r="L53" i="2"/>
  <c r="AM52" i="2"/>
  <c r="BD36" i="2"/>
  <c r="AO32" i="2"/>
  <c r="AO51" i="2"/>
  <c r="AO33" i="2"/>
  <c r="AM35" i="2"/>
  <c r="AM54" i="2"/>
  <c r="AT53" i="2"/>
  <c r="AT34" i="2"/>
  <c r="AY27" i="2"/>
  <c r="AY28" i="2"/>
  <c r="AQ27" i="2"/>
  <c r="BA28" i="2"/>
  <c r="BA51" i="2"/>
  <c r="BA29" i="2"/>
  <c r="AS50" i="2"/>
  <c r="AF50" i="2"/>
  <c r="AF31" i="2"/>
  <c r="AF32" i="2"/>
  <c r="AR33" i="2"/>
  <c r="AM50" i="2"/>
  <c r="AM31" i="2"/>
  <c r="BG35" i="2"/>
  <c r="AN54" i="2"/>
  <c r="AN35" i="2"/>
  <c r="AX34" i="2"/>
  <c r="AN53" i="2"/>
  <c r="BB49" i="2"/>
  <c r="BB30" i="2"/>
  <c r="AP7" i="2"/>
  <c r="L29" i="2"/>
  <c r="AM33" i="2"/>
  <c r="AT27" i="2"/>
  <c r="AT50" i="2"/>
  <c r="AF28" i="2"/>
  <c r="AV52" i="2"/>
  <c r="AV33" i="2"/>
  <c r="AY32" i="2"/>
  <c r="BA50" i="2"/>
  <c r="BF40" i="2" l="1"/>
  <c r="BH40" i="2"/>
  <c r="BG59" i="2"/>
  <c r="BH59" i="2"/>
  <c r="BJ43" i="2"/>
  <c r="BI59" i="2"/>
  <c r="BJ18" i="2"/>
  <c r="BJ63" i="2" s="1"/>
  <c r="BG58" i="2"/>
  <c r="BG62" i="2"/>
  <c r="BI38" i="2"/>
  <c r="BI57" i="2"/>
  <c r="BI39" i="2"/>
  <c r="BH41" i="2"/>
  <c r="BH60" i="2"/>
  <c r="BH39" i="2"/>
  <c r="BH57" i="2"/>
  <c r="BI41" i="2"/>
  <c r="BI60" i="2"/>
  <c r="BG57" i="2"/>
  <c r="BG41" i="2"/>
  <c r="BG60" i="2"/>
  <c r="BG38" i="2"/>
  <c r="BJ16" i="2"/>
  <c r="BJ61" i="2" s="1"/>
  <c r="AK61" i="2"/>
  <c r="BF39" i="2"/>
  <c r="BF57" i="2"/>
  <c r="BF38" i="2"/>
  <c r="BF41" i="2"/>
  <c r="BF42" i="2"/>
  <c r="AK41" i="2"/>
  <c r="AK40" i="2"/>
  <c r="AP57" i="2"/>
  <c r="AU52" i="2"/>
  <c r="AU40" i="2"/>
  <c r="AP38" i="2"/>
  <c r="BE60" i="2"/>
  <c r="AU59" i="2"/>
  <c r="AZ60" i="2"/>
  <c r="AU41" i="2"/>
  <c r="AK60" i="2"/>
  <c r="BJ19" i="2"/>
  <c r="BF60" i="2"/>
  <c r="AZ40" i="2"/>
  <c r="AU56" i="2"/>
  <c r="BH34" i="2"/>
  <c r="BH52" i="2"/>
  <c r="AZ59" i="2"/>
  <c r="BF54" i="2"/>
  <c r="BF28" i="2"/>
  <c r="BH38" i="2"/>
  <c r="BF50" i="2"/>
  <c r="AZ53" i="2"/>
  <c r="AP28" i="2"/>
  <c r="BH56" i="2"/>
  <c r="BG39" i="2"/>
  <c r="BG40" i="2"/>
  <c r="BI40" i="2"/>
  <c r="BG53" i="2"/>
  <c r="BI58" i="2"/>
  <c r="AU28" i="2"/>
  <c r="AP41" i="2"/>
  <c r="AZ41" i="2"/>
  <c r="AU60" i="2"/>
  <c r="AU51" i="2"/>
  <c r="AU29" i="2"/>
  <c r="BE41" i="2"/>
  <c r="AP60" i="2"/>
  <c r="BH55" i="2"/>
  <c r="BH58" i="2"/>
  <c r="BE33" i="2"/>
  <c r="BE30" i="2"/>
  <c r="AP59" i="2"/>
  <c r="AP40" i="2"/>
  <c r="BJ17" i="2"/>
  <c r="BE49" i="2"/>
  <c r="BF29" i="2"/>
  <c r="BE59" i="2"/>
  <c r="BE40" i="2"/>
  <c r="BJ14" i="2"/>
  <c r="AK59" i="2"/>
  <c r="BH28" i="2"/>
  <c r="BH51" i="2"/>
  <c r="AK34" i="2"/>
  <c r="AK57" i="2"/>
  <c r="BJ12" i="2"/>
  <c r="BJ34" i="2" s="1"/>
  <c r="BJ15" i="2"/>
  <c r="AK38" i="2"/>
  <c r="AK49" i="2"/>
  <c r="BJ8" i="2"/>
  <c r="BJ31" i="2" s="1"/>
  <c r="AK58" i="2"/>
  <c r="AK39" i="2"/>
  <c r="AU58" i="2"/>
  <c r="AU39" i="2"/>
  <c r="AZ58" i="2"/>
  <c r="AZ39" i="2"/>
  <c r="BE58" i="2"/>
  <c r="BE39" i="2"/>
  <c r="AU57" i="2"/>
  <c r="AU38" i="2"/>
  <c r="AZ57" i="2"/>
  <c r="AZ38" i="2"/>
  <c r="BE57" i="2"/>
  <c r="BE38" i="2"/>
  <c r="AP58" i="2"/>
  <c r="AP39" i="2"/>
  <c r="BF53" i="2"/>
  <c r="BE36" i="2"/>
  <c r="BI27" i="2"/>
  <c r="AK30" i="2"/>
  <c r="AK52" i="2"/>
  <c r="AK27" i="2"/>
  <c r="AZ51" i="2"/>
  <c r="BH30" i="2"/>
  <c r="BG54" i="2"/>
  <c r="BF31" i="2"/>
  <c r="AK33" i="2"/>
  <c r="AK50" i="2"/>
  <c r="BH31" i="2"/>
  <c r="BE52" i="2"/>
  <c r="BH53" i="2"/>
  <c r="AK53" i="2"/>
  <c r="BE29" i="2"/>
  <c r="AK36" i="2"/>
  <c r="AK28" i="2"/>
  <c r="BE51" i="2"/>
  <c r="AK31" i="2"/>
  <c r="AU33" i="2"/>
  <c r="BG56" i="2"/>
  <c r="AP49" i="2"/>
  <c r="AP27" i="2"/>
  <c r="BI33" i="2"/>
  <c r="BF52" i="2"/>
  <c r="AK35" i="2"/>
  <c r="AK54" i="2"/>
  <c r="BH54" i="2"/>
  <c r="BG52" i="2"/>
  <c r="AK37" i="2"/>
  <c r="AK56" i="2"/>
  <c r="BI55" i="2"/>
  <c r="BI51" i="2"/>
  <c r="BH37" i="2"/>
  <c r="BE55" i="2"/>
  <c r="BG31" i="2"/>
  <c r="BF56" i="2"/>
  <c r="BF34" i="2"/>
  <c r="BE28" i="2"/>
  <c r="BF30" i="2"/>
  <c r="BG33" i="2"/>
  <c r="BH50" i="2"/>
  <c r="AK29" i="2"/>
  <c r="AK55" i="2"/>
  <c r="AK32" i="2"/>
  <c r="BH36" i="2"/>
  <c r="BH27" i="2"/>
  <c r="AK51" i="2"/>
  <c r="BG51" i="2"/>
  <c r="BG32" i="2"/>
  <c r="BG30" i="2"/>
  <c r="BJ29" i="2"/>
  <c r="BG29" i="2"/>
  <c r="AZ28" i="2"/>
  <c r="AZ37" i="2"/>
  <c r="AZ49" i="2"/>
  <c r="AZ27" i="2"/>
  <c r="AZ54" i="2"/>
  <c r="BG55" i="2"/>
  <c r="BG37" i="2"/>
  <c r="AZ56" i="2"/>
  <c r="BE56" i="2"/>
  <c r="BE37" i="2"/>
  <c r="AU36" i="2"/>
  <c r="AU37" i="2"/>
  <c r="BF36" i="2"/>
  <c r="BF37" i="2"/>
  <c r="AP56" i="2"/>
  <c r="AP37" i="2"/>
  <c r="BG36" i="2"/>
  <c r="AU54" i="2"/>
  <c r="BF55" i="2"/>
  <c r="AP36" i="2"/>
  <c r="AZ35" i="2"/>
  <c r="AZ36" i="2"/>
  <c r="AP29" i="2"/>
  <c r="AU55" i="2"/>
  <c r="AU27" i="2"/>
  <c r="AZ55" i="2"/>
  <c r="AZ52" i="2"/>
  <c r="AZ33" i="2"/>
  <c r="AU53" i="2"/>
  <c r="AU34" i="2"/>
  <c r="AP34" i="2"/>
  <c r="AP53" i="2"/>
  <c r="AP32" i="2"/>
  <c r="AP51" i="2"/>
  <c r="AP50" i="2"/>
  <c r="AP31" i="2"/>
  <c r="BJ33" i="2"/>
  <c r="AZ34" i="2"/>
  <c r="AP52" i="2"/>
  <c r="AP33" i="2"/>
  <c r="BE31" i="2"/>
  <c r="BE50" i="2"/>
  <c r="BJ32" i="2"/>
  <c r="BJ51" i="2"/>
  <c r="BJ50" i="2"/>
  <c r="BE54" i="2"/>
  <c r="AU32" i="2"/>
  <c r="AZ29" i="2"/>
  <c r="AZ30" i="2"/>
  <c r="AP55" i="2"/>
  <c r="AP35" i="2"/>
  <c r="BE32" i="2"/>
  <c r="BE27" i="2"/>
  <c r="AU35" i="2"/>
  <c r="AU30" i="2"/>
  <c r="AU49" i="2"/>
  <c r="AP30" i="2"/>
  <c r="BE34" i="2"/>
  <c r="BE53" i="2"/>
  <c r="BJ27" i="2"/>
  <c r="AU50" i="2"/>
  <c r="AU31" i="2"/>
  <c r="AP54" i="2"/>
  <c r="BE35" i="2"/>
  <c r="BJ28" i="2"/>
  <c r="AZ31" i="2"/>
  <c r="AZ50" i="2"/>
  <c r="AZ32" i="2"/>
  <c r="BJ59" i="2" l="1"/>
  <c r="BJ40" i="2"/>
  <c r="BJ62" i="2"/>
  <c r="BJ41" i="2"/>
  <c r="BJ42" i="2"/>
  <c r="BJ56" i="2"/>
  <c r="BJ60" i="2"/>
  <c r="BJ39" i="2"/>
  <c r="BJ36" i="2"/>
  <c r="BJ55" i="2"/>
  <c r="BJ58" i="2"/>
  <c r="BJ57" i="2"/>
  <c r="BJ37" i="2"/>
  <c r="BJ38" i="2"/>
  <c r="BJ49" i="2"/>
  <c r="BJ53" i="2"/>
  <c r="BJ54" i="2"/>
  <c r="BJ35" i="2"/>
  <c r="BJ52" i="2"/>
  <c r="BJ30" i="2"/>
</calcChain>
</file>

<file path=xl/sharedStrings.xml><?xml version="1.0" encoding="utf-8"?>
<sst xmlns="http://schemas.openxmlformats.org/spreadsheetml/2006/main" count="305" uniqueCount="50">
  <si>
    <t>Clientes Registrados</t>
  </si>
  <si>
    <t>Capacidad Registrada (KW)</t>
  </si>
  <si>
    <t>Clientes Facturados</t>
  </si>
  <si>
    <t>Exportaciones (KWh)</t>
  </si>
  <si>
    <t>Consumo LUMA (KWh)</t>
  </si>
  <si>
    <t>Consumo Neto Facturado (KWh)</t>
  </si>
  <si>
    <t>Acreditado (KWh)</t>
  </si>
  <si>
    <t>Mes/Año</t>
  </si>
  <si>
    <t>Residencial</t>
  </si>
  <si>
    <t>Comercial</t>
  </si>
  <si>
    <t>Industrial</t>
  </si>
  <si>
    <t>Agrícola</t>
  </si>
  <si>
    <t>Total</t>
  </si>
  <si>
    <t>Normalización por Cliente</t>
  </si>
  <si>
    <t>Promedio de Clientes Registrados</t>
  </si>
  <si>
    <t>Capacidad Registrada Promedio (KW)</t>
  </si>
  <si>
    <t>Clientes Promedio Facturados</t>
  </si>
  <si>
    <t>Exportaciones (MWh)</t>
  </si>
  <si>
    <t>Consumo LUMA (MWh)</t>
  </si>
  <si>
    <t>Consumo Neto Facturado (MWh)</t>
  </si>
  <si>
    <t>Acreditado (MWh)</t>
  </si>
  <si>
    <t>Capacidad (KW) por cliente registrado</t>
  </si>
  <si>
    <t>Exportaciones (KWh) por cliente</t>
  </si>
  <si>
    <t>Consumo LUMA (MWh) por cliente</t>
  </si>
  <si>
    <t>Consumo Neto Facturado (MWH) por cliente</t>
  </si>
  <si>
    <t>Acreditado (MWh) por cliente</t>
  </si>
  <si>
    <t>Trimestre</t>
  </si>
  <si>
    <t>julio-sept 2021</t>
  </si>
  <si>
    <t>oct-dic 2021</t>
  </si>
  <si>
    <t>ene-mar 2022</t>
  </si>
  <si>
    <t>abril-junio 2022</t>
  </si>
  <si>
    <t>julio-sept 2022</t>
  </si>
  <si>
    <t>oct-dic 2022</t>
  </si>
  <si>
    <t>ene-mar 2023</t>
  </si>
  <si>
    <t>abril-junio 2023</t>
  </si>
  <si>
    <t>julio-sept 2023</t>
  </si>
  <si>
    <t>oct-dic 2023</t>
  </si>
  <si>
    <t>ene-mar 2024</t>
  </si>
  <si>
    <t>abril-jun 2024</t>
  </si>
  <si>
    <t>julio-sept 2024</t>
  </si>
  <si>
    <t>oct-dic 2024</t>
  </si>
  <si>
    <t>ene-mar 2025</t>
  </si>
  <si>
    <t>abril-jun 2025</t>
  </si>
  <si>
    <t>julio-sept 2025</t>
  </si>
  <si>
    <t>oct-dic 2025</t>
  </si>
  <si>
    <t>Varianza trimestre anterior (%)</t>
  </si>
  <si>
    <t>Varianza con el mismo trimestre del año anterior</t>
  </si>
  <si>
    <t>Clientes comenzaron tarifa de MN (Nuevos)</t>
  </si>
  <si>
    <t>Clientes terminaron su tarifa de MN</t>
  </si>
  <si>
    <t>ene-mar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</si>
</sst>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409]mmm\-yyyy;@"/>
    <numFmt numFmtId="165" formatCode="_(* #,##0_);_(* \(#,##0\);_(* &quot;-&quot;??_);_(@_)"/>
    <numFmt numFmtId="166" formatCode="0.0"/>
    <numFmt numFmtId="167" formatCode="_(* #,##0.0_);_(* \(#,##0.0\);_(* &quot;-&quot;??_);_(@_)"/>
  </numFmts>
  <fonts count="13" x14ac:knownFonts="1">
    <font>
      <sz val="11"/>
      <color theme="1"/>
      <name val="Calibri"/>
      <family val="2"/>
      <scheme val="minor"/>
    </font>
    <font>
      <sz val="12"/>
      <color theme="1"/>
      <name val="Arial"/>
      <family val="2"/>
    </font>
    <font>
      <sz val="12"/>
      <color theme="1"/>
      <name val="Arial"/>
      <family val="2"/>
    </font>
    <font>
      <sz val="11"/>
      <color theme="1"/>
      <name val="Calibri"/>
      <family val="2"/>
      <scheme val="minor"/>
    </font>
    <font>
      <sz val="12"/>
      <color rgb="FF0000FF"/>
      <name val="Arial"/>
      <family val="2"/>
    </font>
    <font>
      <sz val="12"/>
      <name val="Arial"/>
      <family val="2"/>
    </font>
    <font>
      <b/>
      <sz val="12"/>
      <color theme="0"/>
      <name val="Arial"/>
      <family val="2"/>
    </font>
    <font>
      <b/>
      <sz val="12"/>
      <color theme="1"/>
      <name val="Arial"/>
      <family val="2"/>
    </font>
    <font>
      <b/>
      <sz val="16"/>
      <color theme="1"/>
      <name val="Arial"/>
      <family val="2"/>
    </font>
    <font>
      <b/>
      <sz val="14"/>
      <color theme="0"/>
      <name val="Arial"/>
      <family val="2"/>
    </font>
    <font>
      <sz val="14"/>
      <color theme="0"/>
      <name val="Arial"/>
      <family val="2"/>
    </font>
    <font>
      <sz val="8"/>
      <name val="Calibri"/>
      <family val="2"/>
      <scheme val="minor"/>
    </font>
    <font>
      <sz val="12"/>
      <color rgb="FF0000FF"/>
      <name val="Arial"/>
      <family val="2"/>
    </font>
  </fonts>
  <fills count="5">
    <fill>
      <patternFill patternType="none"/>
    </fill>
    <fill>
      <patternFill patternType="gray125"/>
    </fill>
    <fill>
      <patternFill patternType="solid">
        <fgColor theme="4" tint="-0.499984740745262"/>
        <bgColor indexed="64"/>
      </patternFill>
    </fill>
    <fill>
      <patternFill patternType="solid">
        <fgColor rgb="FF002060"/>
        <bgColor indexed="64"/>
      </patternFill>
    </fill>
    <fill>
      <patternFill patternType="solid">
        <fgColor theme="9" tint="-0.499984740745262"/>
        <bgColor indexed="64"/>
      </patternFill>
    </fill>
  </fills>
  <borders count="8">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right style="thin">
        <color indexed="64"/>
      </right>
      <top/>
      <bottom style="medium">
        <color indexed="64"/>
      </bottom>
      <diagonal/>
    </border>
    <border>
      <left/>
      <right/>
      <top/>
      <bottom style="thin">
        <color indexed="64"/>
      </bottom>
      <diagonal/>
    </border>
    <border>
      <left/>
      <right style="thin">
        <color indexed="64"/>
      </right>
      <top style="medium">
        <color indexed="64"/>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50">
    <xf numFmtId="0" fontId="0" fillId="0" borderId="0" xfId="0"/>
    <xf numFmtId="165" fontId="4" fillId="0" borderId="0" xfId="1" applyNumberFormat="1" applyFont="1" applyFill="1" applyBorder="1" applyAlignment="1">
      <alignment horizontal="right" wrapText="1"/>
    </xf>
    <xf numFmtId="3" fontId="4" fillId="0" borderId="0" xfId="1" applyNumberFormat="1" applyFont="1" applyFill="1" applyBorder="1" applyAlignment="1">
      <alignment horizontal="right" wrapText="1"/>
    </xf>
    <xf numFmtId="3" fontId="4" fillId="0" borderId="0" xfId="1" applyNumberFormat="1" applyFont="1"/>
    <xf numFmtId="0" fontId="2" fillId="0" borderId="0" xfId="0" applyFont="1"/>
    <xf numFmtId="165" fontId="5" fillId="0" borderId="0" xfId="1" applyNumberFormat="1" applyFont="1" applyFill="1" applyBorder="1" applyAlignment="1">
      <alignment horizontal="right" wrapText="1"/>
    </xf>
    <xf numFmtId="165" fontId="4" fillId="0" borderId="0" xfId="1" applyNumberFormat="1" applyFont="1" applyAlignment="1">
      <alignment horizontal="right" wrapText="1"/>
    </xf>
    <xf numFmtId="3" fontId="0" fillId="0" borderId="0" xfId="0" applyNumberFormat="1"/>
    <xf numFmtId="0" fontId="8" fillId="0" borderId="0" xfId="0" applyFont="1"/>
    <xf numFmtId="14" fontId="8" fillId="0" borderId="0" xfId="0" applyNumberFormat="1" applyFont="1"/>
    <xf numFmtId="165" fontId="5" fillId="0" borderId="1" xfId="1" applyNumberFormat="1" applyFont="1" applyFill="1" applyBorder="1" applyAlignment="1">
      <alignment horizontal="right" wrapText="1"/>
    </xf>
    <xf numFmtId="0" fontId="7" fillId="0" borderId="2" xfId="0" applyFont="1" applyBorder="1"/>
    <xf numFmtId="0" fontId="6" fillId="2" borderId="2" xfId="0" applyFont="1" applyFill="1" applyBorder="1" applyAlignment="1">
      <alignment horizontal="centerContinuous"/>
    </xf>
    <xf numFmtId="0" fontId="6" fillId="2" borderId="3" xfId="0" applyFont="1" applyFill="1" applyBorder="1" applyAlignment="1">
      <alignment horizontal="centerContinuous"/>
    </xf>
    <xf numFmtId="0" fontId="6" fillId="4" borderId="2" xfId="0" applyFont="1" applyFill="1" applyBorder="1" applyAlignment="1">
      <alignment horizontal="centerContinuous"/>
    </xf>
    <xf numFmtId="0" fontId="6" fillId="4" borderId="3" xfId="0" applyFont="1" applyFill="1" applyBorder="1" applyAlignment="1">
      <alignment horizontal="centerContinuous"/>
    </xf>
    <xf numFmtId="164" fontId="7" fillId="0" borderId="4" xfId="0" applyNumberFormat="1" applyFont="1" applyBorder="1" applyAlignment="1">
      <alignment horizontal="center"/>
    </xf>
    <xf numFmtId="0" fontId="6" fillId="2" borderId="4" xfId="0" applyFont="1" applyFill="1" applyBorder="1" applyAlignment="1">
      <alignment horizontal="center" wrapText="1"/>
    </xf>
    <xf numFmtId="0" fontId="6" fillId="2" borderId="4" xfId="0" applyFont="1" applyFill="1" applyBorder="1" applyAlignment="1">
      <alignment horizontal="center"/>
    </xf>
    <xf numFmtId="0" fontId="6" fillId="2" borderId="5" xfId="0" applyFont="1" applyFill="1" applyBorder="1" applyAlignment="1">
      <alignment horizontal="center" wrapText="1"/>
    </xf>
    <xf numFmtId="0" fontId="6" fillId="4" borderId="4" xfId="0" applyFont="1" applyFill="1" applyBorder="1" applyAlignment="1">
      <alignment horizontal="center" wrapText="1"/>
    </xf>
    <xf numFmtId="0" fontId="6" fillId="4" borderId="4" xfId="0" applyFont="1" applyFill="1" applyBorder="1" applyAlignment="1">
      <alignment horizontal="center"/>
    </xf>
    <xf numFmtId="0" fontId="6" fillId="4" borderId="5" xfId="0" applyFont="1" applyFill="1" applyBorder="1" applyAlignment="1">
      <alignment horizontal="center" wrapText="1"/>
    </xf>
    <xf numFmtId="3" fontId="4" fillId="0" borderId="0" xfId="1" applyNumberFormat="1" applyFont="1" applyFill="1"/>
    <xf numFmtId="0" fontId="9" fillId="3" borderId="0" xfId="0" applyFont="1" applyFill="1" applyAlignment="1">
      <alignment horizontal="centerContinuous"/>
    </xf>
    <xf numFmtId="0" fontId="10" fillId="3" borderId="0" xfId="0" applyFont="1" applyFill="1" applyAlignment="1">
      <alignment horizontal="centerContinuous"/>
    </xf>
    <xf numFmtId="167" fontId="5" fillId="0" borderId="1" xfId="1" applyNumberFormat="1" applyFont="1" applyFill="1" applyBorder="1" applyAlignment="1">
      <alignment horizontal="right" wrapText="1"/>
    </xf>
    <xf numFmtId="165" fontId="0" fillId="0" borderId="0" xfId="0" applyNumberFormat="1"/>
    <xf numFmtId="164" fontId="1" fillId="0" borderId="0" xfId="0" applyNumberFormat="1" applyFont="1" applyAlignment="1">
      <alignment horizontal="left"/>
    </xf>
    <xf numFmtId="0" fontId="1" fillId="0" borderId="0" xfId="0" applyFont="1"/>
    <xf numFmtId="0" fontId="1" fillId="0" borderId="6" xfId="0" applyFont="1" applyBorder="1"/>
    <xf numFmtId="164" fontId="1" fillId="0" borderId="0" xfId="0" applyNumberFormat="1" applyFont="1" applyAlignment="1">
      <alignment horizontal="right"/>
    </xf>
    <xf numFmtId="3" fontId="1" fillId="0" borderId="0" xfId="0" applyNumberFormat="1" applyFont="1"/>
    <xf numFmtId="165" fontId="1" fillId="0" borderId="0" xfId="0" applyNumberFormat="1" applyFont="1"/>
    <xf numFmtId="165" fontId="1" fillId="0" borderId="0" xfId="1" applyNumberFormat="1" applyFont="1" applyFill="1" applyBorder="1" applyAlignment="1">
      <alignment horizontal="right" wrapText="1"/>
    </xf>
    <xf numFmtId="167" fontId="1" fillId="0" borderId="0" xfId="1" applyNumberFormat="1" applyFont="1" applyFill="1" applyBorder="1" applyAlignment="1">
      <alignment horizontal="right" wrapText="1"/>
    </xf>
    <xf numFmtId="167" fontId="1" fillId="0" borderId="1" xfId="1" applyNumberFormat="1" applyFont="1" applyFill="1" applyBorder="1" applyAlignment="1">
      <alignment horizontal="right" wrapText="1"/>
    </xf>
    <xf numFmtId="4" fontId="1" fillId="0" borderId="0" xfId="1" applyNumberFormat="1" applyFont="1"/>
    <xf numFmtId="4" fontId="1" fillId="0" borderId="1" xfId="1" applyNumberFormat="1" applyFont="1" applyBorder="1"/>
    <xf numFmtId="4" fontId="1" fillId="0" borderId="0" xfId="1" applyNumberFormat="1" applyFont="1" applyAlignment="1">
      <alignment horizontal="right"/>
    </xf>
    <xf numFmtId="4" fontId="1" fillId="0" borderId="1" xfId="1" applyNumberFormat="1" applyFont="1" applyBorder="1" applyAlignment="1">
      <alignment horizontal="right"/>
    </xf>
    <xf numFmtId="166" fontId="1" fillId="0" borderId="0" xfId="0" applyNumberFormat="1" applyFont="1"/>
    <xf numFmtId="167" fontId="1" fillId="0" borderId="7" xfId="1" applyNumberFormat="1" applyFont="1" applyFill="1" applyBorder="1" applyAlignment="1">
      <alignment horizontal="right" wrapText="1"/>
    </xf>
    <xf numFmtId="3" fontId="4" fillId="0" borderId="0" xfId="1" applyNumberFormat="1" applyFont="1" applyAlignment="1">
      <alignment wrapText="1"/>
    </xf>
    <xf numFmtId="167" fontId="5" fillId="0" borderId="0" xfId="1" applyNumberFormat="1" applyFont="1" applyFill="1" applyBorder="1" applyAlignment="1">
      <alignment horizontal="right" wrapText="1"/>
    </xf>
    <xf numFmtId="4" fontId="1" fillId="0" borderId="0" xfId="1" applyNumberFormat="1" applyFont="1" applyBorder="1"/>
    <xf numFmtId="2" fontId="1" fillId="0" borderId="0" xfId="0" applyNumberFormat="1" applyFont="1"/>
    <xf numFmtId="9" fontId="1" fillId="0" borderId="0" xfId="2" applyFont="1"/>
    <xf numFmtId="3" fontId="12" fillId="0" borderId="0" xfId="1" applyNumberFormat="1" applyFont="1" applyAlignment="1">
      <alignment wrapText="1"/>
    </xf>
    <xf numFmtId="1" fontId="1" fillId="0" borderId="0" xfId="0" applyNumberFormat="1" applyFont="1"/>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haredStrings" Target="sharedStrings.xml" Id="rId8" /><Relationship Type="http://schemas.openxmlformats.org/officeDocument/2006/relationships/worksheet" Target="worksheets/sheet3.xml" Id="rId3" /><Relationship Type="http://schemas.openxmlformats.org/officeDocument/2006/relationships/styles" Target="styles.xml" Id="rId7" /><Relationship Type="http://schemas.openxmlformats.org/officeDocument/2006/relationships/customXml" Target="../customXml/item3.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theme" Target="theme/theme1.xml" Id="rId6" /><Relationship Type="http://schemas.openxmlformats.org/officeDocument/2006/relationships/customXml" Target="../customXml/item2.xml" Id="rId11" /><Relationship Type="http://schemas.openxmlformats.org/officeDocument/2006/relationships/externalLink" Target="externalLinks/externalLink1.xml" Id="rId5" /><Relationship Type="http://schemas.openxmlformats.org/officeDocument/2006/relationships/customXml" Target="../customXml/item1.xml" Id="rId10" /><Relationship Type="http://schemas.openxmlformats.org/officeDocument/2006/relationships/worksheet" Target="worksheets/sheet4.xml" Id="rId4" /><Relationship Type="http://schemas.openxmlformats.org/officeDocument/2006/relationships/calcChain" Target="calcChain.xml" Id="rId9" /><Relationship Type="http://schemas.openxmlformats.org/officeDocument/2006/relationships/customXml" Target="/customXML/item4.xml" Id="imanage.xml" /></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600" b="1"/>
              <a:t>Clase Residencial (MWh) </a:t>
            </a:r>
          </a:p>
          <a:p>
            <a:pPr>
              <a:defRPr sz="1600" b="1"/>
            </a:pPr>
            <a:r>
              <a:rPr lang="en-US" sz="1600" b="1"/>
              <a:t>Comportamiento Trimestral</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6.3619450117460952E-2"/>
          <c:y val="0.15239481934026317"/>
          <c:w val="0.93121045438272743"/>
          <c:h val="0.79426886480478975"/>
        </c:manualLayout>
      </c:layout>
      <c:barChart>
        <c:barDir val="col"/>
        <c:grouping val="clustered"/>
        <c:varyColors val="0"/>
        <c:ser>
          <c:idx val="1"/>
          <c:order val="1"/>
          <c:tx>
            <c:v>Energía Acreditada</c:v>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Graphics!#REF!</c:f>
              <c:strCache>
                <c:ptCount val="1"/>
                <c:pt idx="0">
                  <c:v>#REF!</c:v>
                </c:pt>
              </c:strCache>
            </c:strRef>
          </c:cat>
          <c:val>
            <c:numRef>
              <c:f>Quarterly!$AG$16:$AG$21</c:f>
              <c:numCache>
                <c:formatCode>_(* #,##0_);_(* \(#,##0\);_(* "-"??_);_(@_)</c:formatCode>
                <c:ptCount val="6"/>
                <c:pt idx="0">
                  <c:v>139108.72</c:v>
                </c:pt>
                <c:pt idx="1">
                  <c:v>136639.06</c:v>
                </c:pt>
                <c:pt idx="2">
                  <c:v>135318.06</c:v>
                </c:pt>
                <c:pt idx="3">
                  <c:v>164479.62</c:v>
                </c:pt>
                <c:pt idx="4">
                  <c:v>188273.57199999999</c:v>
                </c:pt>
                <c:pt idx="5">
                  <c:v>178674.443</c:v>
                </c:pt>
              </c:numCache>
            </c:numRef>
          </c:val>
          <c:extLst>
            <c:ext xmlns:c16="http://schemas.microsoft.com/office/drawing/2014/chart" uri="{C3380CC4-5D6E-409C-BE32-E72D297353CC}">
              <c16:uniqueId val="{00000000-8D73-4081-9CCB-C97308EB2A95}"/>
            </c:ext>
          </c:extLst>
        </c:ser>
        <c:ser>
          <c:idx val="2"/>
          <c:order val="3"/>
          <c:tx>
            <c:v>Energía Exportada</c:v>
          </c:tx>
          <c:spPr>
            <a:solidFill>
              <a:schemeClr val="accent1">
                <a:lumMod val="50000"/>
              </a:schemeClr>
            </a:solidFill>
            <a:ln>
              <a:no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'[1]Quarterly '!$B$105:$B$114</c:f>
              <c:numCache>
                <c:formatCode>General</c:formatCode>
                <c:ptCount val="10"/>
              </c:numCache>
            </c:numRef>
          </c:cat>
          <c:val>
            <c:numRef>
              <c:f>Quarterly!$R$16:$R$21</c:f>
              <c:numCache>
                <c:formatCode>_(* #,##0_);_(* \(#,##0\);_(* "-"??_);_(@_)</c:formatCode>
                <c:ptCount val="6"/>
                <c:pt idx="0">
                  <c:v>157275.81481899996</c:v>
                </c:pt>
                <c:pt idx="1">
                  <c:v>149961.2306659999</c:v>
                </c:pt>
                <c:pt idx="2">
                  <c:v>181335.30150800006</c:v>
                </c:pt>
                <c:pt idx="3">
                  <c:v>223544.39802000005</c:v>
                </c:pt>
                <c:pt idx="4">
                  <c:v>225765.05427900029</c:v>
                </c:pt>
                <c:pt idx="5">
                  <c:v>208491.19885399996</c:v>
                </c:pt>
              </c:numCache>
            </c:numRef>
          </c:val>
          <c:extLst>
            <c:ext xmlns:c16="http://schemas.microsoft.com/office/drawing/2014/chart" uri="{C3380CC4-5D6E-409C-BE32-E72D297353CC}">
              <c16:uniqueId val="{00000001-8D73-4081-9CCB-C97308EB2A95}"/>
            </c:ext>
          </c:extLst>
        </c:ser>
        <c:dLbls>
          <c:showLegendKey val="0"/>
          <c:showVal val="0"/>
          <c:showCatName val="0"/>
          <c:showSerName val="0"/>
          <c:showPercent val="0"/>
          <c:showBubbleSize val="0"/>
        </c:dLbls>
        <c:gapWidth val="63"/>
        <c:overlap val="-10"/>
        <c:axId val="1952058752"/>
        <c:axId val="1952057920"/>
      </c:barChart>
      <c:lineChart>
        <c:grouping val="standard"/>
        <c:varyColors val="0"/>
        <c:ser>
          <c:idx val="0"/>
          <c:order val="0"/>
          <c:tx>
            <c:v>Consumo Neto Facturado</c:v>
          </c:tx>
          <c:spPr>
            <a:ln w="28575" cap="rnd">
              <a:solidFill>
                <a:srgbClr val="00B0F0"/>
              </a:solidFill>
              <a:round/>
            </a:ln>
            <a:effectLst/>
          </c:spPr>
          <c:marker>
            <c:symbol val="circle"/>
            <c:size val="5"/>
            <c:spPr>
              <a:solidFill>
                <a:schemeClr val="accent1"/>
              </a:solidFill>
              <a:ln w="9525">
                <a:solidFill>
                  <a:schemeClr val="accent1"/>
                </a:solidFill>
              </a:ln>
              <a:effectLst/>
            </c:spPr>
          </c:marker>
          <c:dLbls>
            <c:spPr>
              <a:solidFill>
                <a:schemeClr val="bg1"/>
              </a:solidFill>
              <a:ln>
                <a:solidFill>
                  <a:srgbClr val="00B0F0"/>
                </a:solidFill>
              </a:ln>
              <a:effectLst/>
            </c:spPr>
            <c:txPr>
              <a:bodyPr rot="0" spcFirstLastPara="1" vertOverflow="ellipsis" vert="horz" wrap="square" anchor="ctr" anchorCtr="1"/>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Quarterly!$B$16:$B$21</c:f>
              <c:strCache>
                <c:ptCount val="6"/>
                <c:pt idx="0">
                  <c:v>julio-sept 2024</c:v>
                </c:pt>
                <c:pt idx="1">
                  <c:v>oct-dic 2024</c:v>
                </c:pt>
                <c:pt idx="2">
                  <c:v>ene-mar 2025</c:v>
                </c:pt>
                <c:pt idx="3">
                  <c:v>abril-jun 2025</c:v>
                </c:pt>
                <c:pt idx="4">
                  <c:v>julio-sept 2025</c:v>
                </c:pt>
                <c:pt idx="5">
                  <c:v>oct-dic 2025</c:v>
                </c:pt>
              </c:strCache>
            </c:strRef>
          </c:cat>
          <c:val>
            <c:numRef>
              <c:f>Quarterly!$AB$16:$AB$21</c:f>
              <c:numCache>
                <c:formatCode>_(* #,##0_);_(* \(#,##0\);_(* "-"??_);_(@_)</c:formatCode>
                <c:ptCount val="6"/>
                <c:pt idx="0">
                  <c:v>96627.039000000004</c:v>
                </c:pt>
                <c:pt idx="1">
                  <c:v>93640.596000000005</c:v>
                </c:pt>
                <c:pt idx="2">
                  <c:v>53329.504999999997</c:v>
                </c:pt>
                <c:pt idx="3">
                  <c:v>47959.228999999999</c:v>
                </c:pt>
                <c:pt idx="4">
                  <c:v>98275.354000000007</c:v>
                </c:pt>
                <c:pt idx="5">
                  <c:v>98679.467000000004</c:v>
                </c:pt>
              </c:numCache>
            </c:numRef>
          </c:val>
          <c:smooth val="0"/>
          <c:extLst>
            <c:ext xmlns:c16="http://schemas.microsoft.com/office/drawing/2014/chart" uri="{C3380CC4-5D6E-409C-BE32-E72D297353CC}">
              <c16:uniqueId val="{00000002-8D73-4081-9CCB-C97308EB2A95}"/>
            </c:ext>
          </c:extLst>
        </c:ser>
        <c:ser>
          <c:idx val="3"/>
          <c:order val="2"/>
          <c:tx>
            <c:v>Consumo Sistema LUMA</c:v>
          </c:tx>
          <c:spPr>
            <a:ln w="28575" cap="rnd">
              <a:solidFill>
                <a:srgbClr val="C00000"/>
              </a:solidFill>
              <a:round/>
            </a:ln>
            <a:effectLst/>
          </c:spPr>
          <c:marker>
            <c:symbol val="circle"/>
            <c:size val="4"/>
            <c:spPr>
              <a:solidFill>
                <a:schemeClr val="bg1"/>
              </a:solidFill>
              <a:ln w="9525" cap="flat">
                <a:solidFill>
                  <a:schemeClr val="tx1"/>
                </a:solidFill>
                <a:round/>
              </a:ln>
              <a:effectLst/>
            </c:spPr>
          </c:marker>
          <c:dLbls>
            <c:spPr>
              <a:solidFill>
                <a:schemeClr val="bg1"/>
              </a:solidFill>
              <a:ln>
                <a:solidFill>
                  <a:schemeClr val="accent5">
                    <a:lumMod val="50000"/>
                  </a:schemeClr>
                </a:solidFill>
              </a:ln>
              <a:effectLst/>
            </c:spPr>
            <c:txPr>
              <a:bodyPr rot="0" spcFirstLastPara="1" vertOverflow="ellipsis" vert="horz" wrap="square" anchor="ctr" anchorCtr="1"/>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Quarterly!$B$16:$B$21</c:f>
              <c:strCache>
                <c:ptCount val="6"/>
                <c:pt idx="0">
                  <c:v>julio-sept 2024</c:v>
                </c:pt>
                <c:pt idx="1">
                  <c:v>oct-dic 2024</c:v>
                </c:pt>
                <c:pt idx="2">
                  <c:v>ene-mar 2025</c:v>
                </c:pt>
                <c:pt idx="3">
                  <c:v>abril-jun 2025</c:v>
                </c:pt>
                <c:pt idx="4">
                  <c:v>julio-sept 2025</c:v>
                </c:pt>
                <c:pt idx="5">
                  <c:v>oct-dic 2025</c:v>
                </c:pt>
              </c:strCache>
            </c:strRef>
          </c:cat>
          <c:val>
            <c:numRef>
              <c:f>Quarterly!$W$16:$W$21</c:f>
              <c:numCache>
                <c:formatCode>_(* #,##0_);_(* \(#,##0\);_(* "-"??_);_(@_)</c:formatCode>
                <c:ptCount val="6"/>
                <c:pt idx="0">
                  <c:v>235735.75899999999</c:v>
                </c:pt>
                <c:pt idx="1">
                  <c:v>230279.65599999999</c:v>
                </c:pt>
                <c:pt idx="2">
                  <c:v>188647.565</c:v>
                </c:pt>
                <c:pt idx="3">
                  <c:v>212438.84899999999</c:v>
                </c:pt>
                <c:pt idx="4">
                  <c:v>286548.92599999998</c:v>
                </c:pt>
                <c:pt idx="5">
                  <c:v>277353.90999999997</c:v>
                </c:pt>
              </c:numCache>
            </c:numRef>
          </c:val>
          <c:smooth val="0"/>
          <c:extLst>
            <c:ext xmlns:c16="http://schemas.microsoft.com/office/drawing/2014/chart" uri="{C3380CC4-5D6E-409C-BE32-E72D297353CC}">
              <c16:uniqueId val="{00000003-8D73-4081-9CCB-C97308EB2A95}"/>
            </c:ext>
          </c:extLst>
        </c:ser>
        <c:dLbls>
          <c:showLegendKey val="0"/>
          <c:showVal val="0"/>
          <c:showCatName val="0"/>
          <c:showSerName val="0"/>
          <c:showPercent val="0"/>
          <c:showBubbleSize val="0"/>
        </c:dLbls>
        <c:marker val="1"/>
        <c:smooth val="0"/>
        <c:axId val="1952058752"/>
        <c:axId val="1952057920"/>
      </c:lineChart>
      <c:catAx>
        <c:axId val="195205875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7920"/>
        <c:crosses val="autoZero"/>
        <c:auto val="1"/>
        <c:lblAlgn val="ctr"/>
        <c:lblOffset val="100"/>
        <c:noMultiLvlLbl val="0"/>
      </c:catAx>
      <c:valAx>
        <c:axId val="1952057920"/>
        <c:scaling>
          <c:orientation val="minMax"/>
        </c:scaling>
        <c:delete val="0"/>
        <c:axPos val="l"/>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8752"/>
        <c:crosses val="autoZero"/>
        <c:crossBetween val="between"/>
      </c:valAx>
      <c:spPr>
        <a:noFill/>
        <a:ln>
          <a:noFill/>
        </a:ln>
        <a:effectLst/>
      </c:spPr>
    </c:plotArea>
    <c:legend>
      <c:legendPos val="b"/>
      <c:layout>
        <c:manualLayout>
          <c:xMode val="edge"/>
          <c:yMode val="edge"/>
          <c:x val="0.11358580552243563"/>
          <c:y val="0.20910583761318621"/>
          <c:w val="0.70621302379665385"/>
          <c:h val="6.5683586426696666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40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600" b="1"/>
              <a:t>Clase Total por Cliente (MWh) </a:t>
            </a:r>
          </a:p>
          <a:p>
            <a:pPr>
              <a:defRPr sz="1600" b="1"/>
            </a:pPr>
            <a:r>
              <a:rPr lang="en-US" sz="1600" b="1"/>
              <a:t>Comportamiento Trimestral</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6.3619450117460952E-2"/>
          <c:y val="0.15239481934026317"/>
          <c:w val="0.93121045438272743"/>
          <c:h val="0.79426886480478975"/>
        </c:manualLayout>
      </c:layout>
      <c:barChart>
        <c:barDir val="col"/>
        <c:grouping val="clustered"/>
        <c:varyColors val="0"/>
        <c:ser>
          <c:idx val="1"/>
          <c:order val="1"/>
          <c:tx>
            <c:v>Energía Acreditada</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Graphics!#REF!</c:f>
              <c:strCache>
                <c:ptCount val="1"/>
                <c:pt idx="0">
                  <c:v>#REF!</c:v>
                </c:pt>
              </c:strCache>
            </c:strRef>
          </c:cat>
          <c:val>
            <c:numRef>
              <c:f>Quarterly!$BJ$16:$BJ$21</c:f>
              <c:numCache>
                <c:formatCode>_(* #,##0.0_);_(* \(#,##0.0\);_(* "-"??_);_(@_)</c:formatCode>
                <c:ptCount val="6"/>
                <c:pt idx="0">
                  <c:v>1136.8608927855485</c:v>
                </c:pt>
                <c:pt idx="1">
                  <c:v>1024.0060875345489</c:v>
                </c:pt>
                <c:pt idx="2">
                  <c:v>945.14569589632458</c:v>
                </c:pt>
                <c:pt idx="3">
                  <c:v>1078.765059420057</c:v>
                </c:pt>
                <c:pt idx="4">
                  <c:v>1157.7977550855012</c:v>
                </c:pt>
                <c:pt idx="5">
                  <c:v>1041.2252155133169</c:v>
                </c:pt>
              </c:numCache>
            </c:numRef>
          </c:val>
          <c:extLst>
            <c:ext xmlns:c16="http://schemas.microsoft.com/office/drawing/2014/chart" uri="{C3380CC4-5D6E-409C-BE32-E72D297353CC}">
              <c16:uniqueId val="{00000000-EFF0-4FD2-9782-8F4FC1C2F422}"/>
            </c:ext>
          </c:extLst>
        </c:ser>
        <c:ser>
          <c:idx val="2"/>
          <c:order val="3"/>
          <c:tx>
            <c:v>Energía Exportada</c:v>
          </c:tx>
          <c:spPr>
            <a:solidFill>
              <a:schemeClr val="accent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'[1]Quarterly '!$B$105:$B$114</c:f>
              <c:numCache>
                <c:formatCode>General</c:formatCode>
                <c:ptCount val="10"/>
              </c:numCache>
            </c:numRef>
          </c:cat>
          <c:val>
            <c:numRef>
              <c:f>Quarterly!$AU$16:$AU$21</c:f>
              <c:numCache>
                <c:formatCode>_(* #,##0.0_);_(* \(#,##0.0\);_(* "-"??_);_(@_)</c:formatCode>
                <c:ptCount val="6"/>
                <c:pt idx="0">
                  <c:v>1274.5000607672109</c:v>
                </c:pt>
                <c:pt idx="1">
                  <c:v>1115.1388146730569</c:v>
                </c:pt>
                <c:pt idx="2">
                  <c:v>1250.8481797361212</c:v>
                </c:pt>
                <c:pt idx="3">
                  <c:v>1439.1828608677793</c:v>
                </c:pt>
                <c:pt idx="4">
                  <c:v>1434.6609974644871</c:v>
                </c:pt>
                <c:pt idx="5">
                  <c:v>1252.0027015190635</c:v>
                </c:pt>
              </c:numCache>
            </c:numRef>
          </c:val>
          <c:extLst>
            <c:ext xmlns:c16="http://schemas.microsoft.com/office/drawing/2014/chart" uri="{C3380CC4-5D6E-409C-BE32-E72D297353CC}">
              <c16:uniqueId val="{00000001-EFF0-4FD2-9782-8F4FC1C2F422}"/>
            </c:ext>
          </c:extLst>
        </c:ser>
        <c:dLbls>
          <c:showLegendKey val="0"/>
          <c:showVal val="0"/>
          <c:showCatName val="0"/>
          <c:showSerName val="0"/>
          <c:showPercent val="0"/>
          <c:showBubbleSize val="0"/>
        </c:dLbls>
        <c:gapWidth val="30"/>
        <c:overlap val="-10"/>
        <c:axId val="1952058752"/>
        <c:axId val="1952057920"/>
      </c:barChart>
      <c:lineChart>
        <c:grouping val="standard"/>
        <c:varyColors val="0"/>
        <c:ser>
          <c:idx val="0"/>
          <c:order val="0"/>
          <c:tx>
            <c:v>Consumo Neto Facturado</c:v>
          </c:tx>
          <c:spPr>
            <a:ln w="28575" cap="rnd">
              <a:solidFill>
                <a:srgbClr val="00B0F0"/>
              </a:solidFill>
              <a:round/>
            </a:ln>
            <a:effectLst/>
          </c:spPr>
          <c:marker>
            <c:symbol val="circle"/>
            <c:size val="5"/>
            <c:spPr>
              <a:solidFill>
                <a:schemeClr val="accent1"/>
              </a:solidFill>
              <a:ln w="9525">
                <a:solidFill>
                  <a:schemeClr val="accent1"/>
                </a:solidFill>
              </a:ln>
              <a:effectLst/>
            </c:spPr>
          </c:marker>
          <c:dLbls>
            <c:spPr>
              <a:solidFill>
                <a:schemeClr val="bg1"/>
              </a:solidFill>
              <a:ln>
                <a:solidFill>
                  <a:srgbClr val="00B0F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Quarterly!$B$16:$B$21</c:f>
              <c:strCache>
                <c:ptCount val="6"/>
                <c:pt idx="0">
                  <c:v>julio-sept 2024</c:v>
                </c:pt>
                <c:pt idx="1">
                  <c:v>oct-dic 2024</c:v>
                </c:pt>
                <c:pt idx="2">
                  <c:v>ene-mar 2025</c:v>
                </c:pt>
                <c:pt idx="3">
                  <c:v>abril-jun 2025</c:v>
                </c:pt>
                <c:pt idx="4">
                  <c:v>julio-sept 2025</c:v>
                </c:pt>
                <c:pt idx="5">
                  <c:v>oct-dic 2025</c:v>
                </c:pt>
              </c:strCache>
            </c:strRef>
          </c:cat>
          <c:val>
            <c:numRef>
              <c:f>Quarterly!$BE$16:$BE$21</c:f>
              <c:numCache>
                <c:formatCode>_(* #,##0.0_);_(* \(#,##0.0\);_(* "-"??_);_(@_)</c:formatCode>
                <c:ptCount val="6"/>
                <c:pt idx="0">
                  <c:v>1192.7712359958546</c:v>
                </c:pt>
                <c:pt idx="1">
                  <c:v>1115.8219011300428</c:v>
                </c:pt>
                <c:pt idx="2">
                  <c:v>727.30279426901257</c:v>
                </c:pt>
                <c:pt idx="3">
                  <c:v>641.33036046608595</c:v>
                </c:pt>
                <c:pt idx="4">
                  <c:v>959.54878839452135</c:v>
                </c:pt>
                <c:pt idx="5">
                  <c:v>933.72463279881413</c:v>
                </c:pt>
              </c:numCache>
            </c:numRef>
          </c:val>
          <c:smooth val="0"/>
          <c:extLst>
            <c:ext xmlns:c16="http://schemas.microsoft.com/office/drawing/2014/chart" uri="{C3380CC4-5D6E-409C-BE32-E72D297353CC}">
              <c16:uniqueId val="{00000002-EFF0-4FD2-9782-8F4FC1C2F422}"/>
            </c:ext>
          </c:extLst>
        </c:ser>
        <c:ser>
          <c:idx val="3"/>
          <c:order val="2"/>
          <c:tx>
            <c:v>Consumo Sistema LUMA</c:v>
          </c:tx>
          <c:spPr>
            <a:ln w="28575" cap="rnd">
              <a:solidFill>
                <a:srgbClr val="C00000"/>
              </a:solidFill>
              <a:round/>
            </a:ln>
            <a:effectLst/>
          </c:spPr>
          <c:marker>
            <c:symbol val="circle"/>
            <c:size val="4"/>
            <c:spPr>
              <a:solidFill>
                <a:schemeClr val="accent4"/>
              </a:solidFill>
              <a:ln w="9525">
                <a:solidFill>
                  <a:schemeClr val="accent4"/>
                </a:solidFill>
              </a:ln>
              <a:effectLst/>
            </c:spPr>
          </c:marker>
          <c:dLbls>
            <c:spPr>
              <a:solidFill>
                <a:schemeClr val="bg1"/>
              </a:solidFill>
              <a:ln>
                <a:solidFill>
                  <a:srgbClr val="00B0F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Quarterly!$B$16:$B$21</c:f>
              <c:strCache>
                <c:ptCount val="6"/>
                <c:pt idx="0">
                  <c:v>julio-sept 2024</c:v>
                </c:pt>
                <c:pt idx="1">
                  <c:v>oct-dic 2024</c:v>
                </c:pt>
                <c:pt idx="2">
                  <c:v>ene-mar 2025</c:v>
                </c:pt>
                <c:pt idx="3">
                  <c:v>abril-jun 2025</c:v>
                </c:pt>
                <c:pt idx="4">
                  <c:v>julio-sept 2025</c:v>
                </c:pt>
                <c:pt idx="5">
                  <c:v>oct-dic 2025</c:v>
                </c:pt>
              </c:strCache>
            </c:strRef>
          </c:cat>
          <c:val>
            <c:numRef>
              <c:f>Quarterly!$AZ$16:$AZ$21</c:f>
              <c:numCache>
                <c:formatCode>_(* #,##0.0_);_(* \(#,##0.0\);_(* "-"??_);_(@_)</c:formatCode>
                <c:ptCount val="6"/>
                <c:pt idx="0">
                  <c:v>2329.632128781403</c:v>
                </c:pt>
                <c:pt idx="1">
                  <c:v>2139.827988664591</c:v>
                </c:pt>
                <c:pt idx="2">
                  <c:v>1672.4484901653368</c:v>
                </c:pt>
                <c:pt idx="3">
                  <c:v>1720.0954198861434</c:v>
                </c:pt>
                <c:pt idx="4">
                  <c:v>2117.3465434800232</c:v>
                </c:pt>
                <c:pt idx="5">
                  <c:v>1974.9498483121308</c:v>
                </c:pt>
              </c:numCache>
            </c:numRef>
          </c:val>
          <c:smooth val="0"/>
          <c:extLst>
            <c:ext xmlns:c16="http://schemas.microsoft.com/office/drawing/2014/chart" uri="{C3380CC4-5D6E-409C-BE32-E72D297353CC}">
              <c16:uniqueId val="{00000003-EFF0-4FD2-9782-8F4FC1C2F422}"/>
            </c:ext>
          </c:extLst>
        </c:ser>
        <c:dLbls>
          <c:showLegendKey val="0"/>
          <c:showVal val="0"/>
          <c:showCatName val="0"/>
          <c:showSerName val="0"/>
          <c:showPercent val="0"/>
          <c:showBubbleSize val="0"/>
        </c:dLbls>
        <c:marker val="1"/>
        <c:smooth val="0"/>
        <c:axId val="1952058752"/>
        <c:axId val="1952057920"/>
      </c:lineChart>
      <c:catAx>
        <c:axId val="195205875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7920"/>
        <c:crosses val="autoZero"/>
        <c:auto val="1"/>
        <c:lblAlgn val="ctr"/>
        <c:lblOffset val="100"/>
        <c:noMultiLvlLbl val="0"/>
      </c:catAx>
      <c:valAx>
        <c:axId val="1952057920"/>
        <c:scaling>
          <c:orientation val="minMax"/>
        </c:scaling>
        <c:delete val="0"/>
        <c:axPos val="l"/>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8752"/>
        <c:crosses val="autoZero"/>
        <c:crossBetween val="between"/>
      </c:valAx>
      <c:spPr>
        <a:noFill/>
        <a:ln>
          <a:noFill/>
        </a:ln>
        <a:effectLst/>
      </c:spPr>
    </c:plotArea>
    <c:legend>
      <c:legendPos val="b"/>
      <c:layout>
        <c:manualLayout>
          <c:xMode val="edge"/>
          <c:yMode val="edge"/>
          <c:x val="0.1374985240878667"/>
          <c:y val="0.10495775232241115"/>
          <c:w val="0.70621302379665385"/>
          <c:h val="6.5683586426696666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40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600" b="1"/>
              <a:t>Clase Comercial (MWh</a:t>
            </a:r>
            <a:r>
              <a:rPr lang="en-US" sz="1600" b="1" baseline="0"/>
              <a:t>)</a:t>
            </a:r>
            <a:r>
              <a:rPr lang="en-US" sz="1600" b="1"/>
              <a:t> </a:t>
            </a:r>
          </a:p>
          <a:p>
            <a:pPr>
              <a:defRPr sz="1600" b="1"/>
            </a:pPr>
            <a:r>
              <a:rPr lang="en-US" sz="1600" b="1"/>
              <a:t>Comportamiento Trimestral</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6.6617939573696799E-2"/>
          <c:y val="0.1774700193821564"/>
          <c:w val="0.93121045438272743"/>
          <c:h val="0.76331226841089805"/>
        </c:manualLayout>
      </c:layout>
      <c:barChart>
        <c:barDir val="col"/>
        <c:grouping val="clustered"/>
        <c:varyColors val="0"/>
        <c:ser>
          <c:idx val="1"/>
          <c:order val="1"/>
          <c:tx>
            <c:v>Energía Acreditada</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Graphics!#REF!</c:f>
              <c:strCache>
                <c:ptCount val="1"/>
                <c:pt idx="0">
                  <c:v>#REF!</c:v>
                </c:pt>
              </c:strCache>
            </c:strRef>
          </c:cat>
          <c:val>
            <c:numRef>
              <c:f>Quarterly!$AH$16:$AH$21</c:f>
              <c:numCache>
                <c:formatCode>_(* #,##0_);_(* \(#,##0\);_(* "-"??_);_(@_)</c:formatCode>
                <c:ptCount val="6"/>
                <c:pt idx="0">
                  <c:v>9221.3179999999993</c:v>
                </c:pt>
                <c:pt idx="1">
                  <c:v>8440.4500000000007</c:v>
                </c:pt>
                <c:pt idx="2">
                  <c:v>8897.5370000000003</c:v>
                </c:pt>
                <c:pt idx="3">
                  <c:v>10713.877</c:v>
                </c:pt>
                <c:pt idx="4">
                  <c:v>10283.5</c:v>
                </c:pt>
                <c:pt idx="5">
                  <c:v>10995.815000000001</c:v>
                </c:pt>
              </c:numCache>
            </c:numRef>
          </c:val>
          <c:extLst>
            <c:ext xmlns:c16="http://schemas.microsoft.com/office/drawing/2014/chart" uri="{C3380CC4-5D6E-409C-BE32-E72D297353CC}">
              <c16:uniqueId val="{00000000-278A-4E4D-83D4-85E0A0332FC2}"/>
            </c:ext>
          </c:extLst>
        </c:ser>
        <c:ser>
          <c:idx val="2"/>
          <c:order val="3"/>
          <c:tx>
            <c:v>Energía Exportada</c:v>
          </c:tx>
          <c:spPr>
            <a:solidFill>
              <a:schemeClr val="accent4">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'[1]Quarterly '!$B$105:$B$114</c:f>
              <c:numCache>
                <c:formatCode>General</c:formatCode>
                <c:ptCount val="10"/>
              </c:numCache>
            </c:numRef>
          </c:cat>
          <c:val>
            <c:numRef>
              <c:f>Quarterly!$S$16:$S$21</c:f>
              <c:numCache>
                <c:formatCode>_(* #,##0_);_(* \(#,##0\);_(* "-"??_);_(@_)</c:formatCode>
                <c:ptCount val="6"/>
                <c:pt idx="0">
                  <c:v>9470.0067139999974</c:v>
                </c:pt>
                <c:pt idx="1">
                  <c:v>8065.5622329999997</c:v>
                </c:pt>
                <c:pt idx="2">
                  <c:v>9740.4109730000037</c:v>
                </c:pt>
                <c:pt idx="3">
                  <c:v>10611.26952</c:v>
                </c:pt>
                <c:pt idx="4">
                  <c:v>20438.186188999996</c:v>
                </c:pt>
                <c:pt idx="5">
                  <c:v>19667.192595999997</c:v>
                </c:pt>
              </c:numCache>
            </c:numRef>
          </c:val>
          <c:extLst>
            <c:ext xmlns:c16="http://schemas.microsoft.com/office/drawing/2014/chart" uri="{C3380CC4-5D6E-409C-BE32-E72D297353CC}">
              <c16:uniqueId val="{00000001-278A-4E4D-83D4-85E0A0332FC2}"/>
            </c:ext>
          </c:extLst>
        </c:ser>
        <c:dLbls>
          <c:showLegendKey val="0"/>
          <c:showVal val="0"/>
          <c:showCatName val="0"/>
          <c:showSerName val="0"/>
          <c:showPercent val="0"/>
          <c:showBubbleSize val="0"/>
        </c:dLbls>
        <c:gapWidth val="63"/>
        <c:overlap val="-10"/>
        <c:axId val="1952058752"/>
        <c:axId val="1952057920"/>
      </c:barChart>
      <c:lineChart>
        <c:grouping val="standard"/>
        <c:varyColors val="0"/>
        <c:ser>
          <c:idx val="0"/>
          <c:order val="0"/>
          <c:tx>
            <c:v>Consumo Neto Facturado</c:v>
          </c:tx>
          <c:spPr>
            <a:ln w="28575" cap="rnd">
              <a:solidFill>
                <a:srgbClr val="00B0F0"/>
              </a:solidFill>
              <a:round/>
            </a:ln>
            <a:effectLst/>
          </c:spPr>
          <c:marker>
            <c:symbol val="circle"/>
            <c:size val="5"/>
            <c:spPr>
              <a:solidFill>
                <a:schemeClr val="accent1"/>
              </a:solidFill>
              <a:ln w="9525">
                <a:solidFill>
                  <a:schemeClr val="accent1"/>
                </a:solidFill>
              </a:ln>
              <a:effectLst/>
            </c:spPr>
          </c:marker>
          <c:dLbls>
            <c:spPr>
              <a:solidFill>
                <a:schemeClr val="bg1"/>
              </a:solidFill>
              <a:ln>
                <a:solidFill>
                  <a:srgbClr val="00B0F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Quarterly!$B$16:$B$21</c:f>
              <c:strCache>
                <c:ptCount val="6"/>
                <c:pt idx="0">
                  <c:v>julio-sept 2024</c:v>
                </c:pt>
                <c:pt idx="1">
                  <c:v>oct-dic 2024</c:v>
                </c:pt>
                <c:pt idx="2">
                  <c:v>ene-mar 2025</c:v>
                </c:pt>
                <c:pt idx="3">
                  <c:v>abril-jun 2025</c:v>
                </c:pt>
                <c:pt idx="4">
                  <c:v>julio-sept 2025</c:v>
                </c:pt>
                <c:pt idx="5">
                  <c:v>oct-dic 2025</c:v>
                </c:pt>
              </c:strCache>
            </c:strRef>
          </c:cat>
          <c:val>
            <c:numRef>
              <c:f>Quarterly!$AC$16:$AC$21</c:f>
              <c:numCache>
                <c:formatCode>_(* #,##0_);_(* \(#,##0\);_(* "-"??_);_(@_)</c:formatCode>
                <c:ptCount val="6"/>
                <c:pt idx="0">
                  <c:v>50343.357000000004</c:v>
                </c:pt>
                <c:pt idx="1">
                  <c:v>53901.968000000001</c:v>
                </c:pt>
                <c:pt idx="2">
                  <c:v>46420.41</c:v>
                </c:pt>
                <c:pt idx="3">
                  <c:v>46388.815999999999</c:v>
                </c:pt>
                <c:pt idx="4">
                  <c:v>56080.214</c:v>
                </c:pt>
                <c:pt idx="5">
                  <c:v>59298.648000000001</c:v>
                </c:pt>
              </c:numCache>
            </c:numRef>
          </c:val>
          <c:smooth val="0"/>
          <c:extLst>
            <c:ext xmlns:c16="http://schemas.microsoft.com/office/drawing/2014/chart" uri="{C3380CC4-5D6E-409C-BE32-E72D297353CC}">
              <c16:uniqueId val="{00000002-278A-4E4D-83D4-85E0A0332FC2}"/>
            </c:ext>
          </c:extLst>
        </c:ser>
        <c:ser>
          <c:idx val="3"/>
          <c:order val="2"/>
          <c:tx>
            <c:v>Consumo Sistema LUMA</c:v>
          </c:tx>
          <c:spPr>
            <a:ln w="28575" cap="rnd">
              <a:solidFill>
                <a:srgbClr val="C00000"/>
              </a:solidFill>
              <a:round/>
            </a:ln>
            <a:effectLst/>
          </c:spPr>
          <c:marker>
            <c:symbol val="circle"/>
            <c:size val="4"/>
            <c:spPr>
              <a:solidFill>
                <a:schemeClr val="bg1"/>
              </a:solidFill>
              <a:ln w="9525" cap="flat">
                <a:solidFill>
                  <a:schemeClr val="tx1"/>
                </a:solidFill>
                <a:round/>
              </a:ln>
              <a:effectLst/>
            </c:spPr>
          </c:marker>
          <c:dLbls>
            <c:spPr>
              <a:solidFill>
                <a:schemeClr val="bg1"/>
              </a:solidFill>
              <a:ln>
                <a:solidFill>
                  <a:srgbClr val="C0000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Quarterly!$B$16:$B$21</c:f>
              <c:strCache>
                <c:ptCount val="6"/>
                <c:pt idx="0">
                  <c:v>julio-sept 2024</c:v>
                </c:pt>
                <c:pt idx="1">
                  <c:v>oct-dic 2024</c:v>
                </c:pt>
                <c:pt idx="2">
                  <c:v>ene-mar 2025</c:v>
                </c:pt>
                <c:pt idx="3">
                  <c:v>abril-jun 2025</c:v>
                </c:pt>
                <c:pt idx="4">
                  <c:v>julio-sept 2025</c:v>
                </c:pt>
                <c:pt idx="5">
                  <c:v>oct-dic 2025</c:v>
                </c:pt>
              </c:strCache>
            </c:strRef>
          </c:cat>
          <c:val>
            <c:numRef>
              <c:f>Quarterly!$X$16:$X$21</c:f>
              <c:numCache>
                <c:formatCode>_(* #,##0_);_(* \(#,##0\);_(* "-"??_);_(@_)</c:formatCode>
                <c:ptCount val="6"/>
                <c:pt idx="0">
                  <c:v>59564.675000000003</c:v>
                </c:pt>
                <c:pt idx="1">
                  <c:v>62342.417999999998</c:v>
                </c:pt>
                <c:pt idx="2">
                  <c:v>55317.947</c:v>
                </c:pt>
                <c:pt idx="3">
                  <c:v>57102.692999999999</c:v>
                </c:pt>
                <c:pt idx="4">
                  <c:v>66363.714000000007</c:v>
                </c:pt>
                <c:pt idx="5">
                  <c:v>70294.463000000003</c:v>
                </c:pt>
              </c:numCache>
            </c:numRef>
          </c:val>
          <c:smooth val="0"/>
          <c:extLst>
            <c:ext xmlns:c16="http://schemas.microsoft.com/office/drawing/2014/chart" uri="{C3380CC4-5D6E-409C-BE32-E72D297353CC}">
              <c16:uniqueId val="{00000003-278A-4E4D-83D4-85E0A0332FC2}"/>
            </c:ext>
          </c:extLst>
        </c:ser>
        <c:dLbls>
          <c:showLegendKey val="0"/>
          <c:showVal val="0"/>
          <c:showCatName val="0"/>
          <c:showSerName val="0"/>
          <c:showPercent val="0"/>
          <c:showBubbleSize val="0"/>
        </c:dLbls>
        <c:marker val="1"/>
        <c:smooth val="0"/>
        <c:axId val="1952058752"/>
        <c:axId val="1952057920"/>
      </c:lineChart>
      <c:catAx>
        <c:axId val="195205875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7920"/>
        <c:crosses val="autoZero"/>
        <c:auto val="1"/>
        <c:lblAlgn val="ctr"/>
        <c:lblOffset val="100"/>
        <c:noMultiLvlLbl val="0"/>
      </c:catAx>
      <c:valAx>
        <c:axId val="1952057920"/>
        <c:scaling>
          <c:orientation val="minMax"/>
        </c:scaling>
        <c:delete val="0"/>
        <c:axPos val="l"/>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8752"/>
        <c:crosses val="autoZero"/>
        <c:crossBetween val="between"/>
      </c:valAx>
      <c:spPr>
        <a:noFill/>
        <a:ln>
          <a:noFill/>
        </a:ln>
        <a:effectLst/>
      </c:spPr>
    </c:plotArea>
    <c:legend>
      <c:legendPos val="b"/>
      <c:layout>
        <c:manualLayout>
          <c:xMode val="edge"/>
          <c:yMode val="edge"/>
          <c:x val="0.11658430627206082"/>
          <c:y val="0.14653921117646238"/>
          <c:w val="0.70621302379665385"/>
          <c:h val="6.5683586426696666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600" b="1"/>
              <a:t>Clase Industrial (MWh) </a:t>
            </a:r>
          </a:p>
          <a:p>
            <a:pPr>
              <a:defRPr sz="1600" b="1"/>
            </a:pPr>
            <a:r>
              <a:rPr lang="en-US" sz="1600" b="1"/>
              <a:t>Comportamiento Trimestral</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6.6617974629328156E-2"/>
          <c:y val="0.15659454988170859"/>
          <c:w val="0.93121045438272743"/>
          <c:h val="0.69666545588051487"/>
        </c:manualLayout>
      </c:layout>
      <c:barChart>
        <c:barDir val="col"/>
        <c:grouping val="clustered"/>
        <c:varyColors val="0"/>
        <c:ser>
          <c:idx val="1"/>
          <c:order val="1"/>
          <c:tx>
            <c:v>Energía Acreditada</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Graphics!#REF!</c:f>
              <c:strCache>
                <c:ptCount val="1"/>
                <c:pt idx="0">
                  <c:v>#REF!</c:v>
                </c:pt>
              </c:strCache>
            </c:strRef>
          </c:cat>
          <c:val>
            <c:numRef>
              <c:f>Quarterly!$AI$16:$AI$21</c:f>
              <c:numCache>
                <c:formatCode>_(* #,##0_);_(* \(#,##0\);_(* "-"??_);_(@_)</c:formatCode>
                <c:ptCount val="6"/>
                <c:pt idx="0">
                  <c:v>1705.038</c:v>
                </c:pt>
                <c:pt idx="1">
                  <c:v>1014.328</c:v>
                </c:pt>
                <c:pt idx="2">
                  <c:v>642.80499999999995</c:v>
                </c:pt>
                <c:pt idx="3">
                  <c:v>1360.69</c:v>
                </c:pt>
                <c:pt idx="4">
                  <c:v>1198.6949999999999</c:v>
                </c:pt>
                <c:pt idx="5">
                  <c:v>716.96199999999999</c:v>
                </c:pt>
              </c:numCache>
            </c:numRef>
          </c:val>
          <c:extLst>
            <c:ext xmlns:c16="http://schemas.microsoft.com/office/drawing/2014/chart" uri="{C3380CC4-5D6E-409C-BE32-E72D297353CC}">
              <c16:uniqueId val="{00000005-DB2E-4E1E-901F-1238FDDE223A}"/>
            </c:ext>
          </c:extLst>
        </c:ser>
        <c:ser>
          <c:idx val="2"/>
          <c:order val="3"/>
          <c:tx>
            <c:v>Energía Exportada</c:v>
          </c:tx>
          <c:spPr>
            <a:solidFill>
              <a:schemeClr val="accent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'[1]Quarterly '!$B$105:$B$114</c:f>
              <c:numCache>
                <c:formatCode>General</c:formatCode>
                <c:ptCount val="10"/>
              </c:numCache>
            </c:numRef>
          </c:cat>
          <c:val>
            <c:numRef>
              <c:f>Quarterly!$T$16:$T$21</c:f>
              <c:numCache>
                <c:formatCode>_(* #,##0_);_(* \(#,##0\);_(* "-"??_);_(@_)</c:formatCode>
                <c:ptCount val="6"/>
                <c:pt idx="0">
                  <c:v>1422.3869999999999</c:v>
                </c:pt>
                <c:pt idx="1">
                  <c:v>1048.0757999999996</c:v>
                </c:pt>
                <c:pt idx="2">
                  <c:v>654.97839999999985</c:v>
                </c:pt>
                <c:pt idx="3">
                  <c:v>1406.9097999999999</c:v>
                </c:pt>
                <c:pt idx="4">
                  <c:v>1227.4562000000001</c:v>
                </c:pt>
                <c:pt idx="5">
                  <c:v>724.62139999999988</c:v>
                </c:pt>
              </c:numCache>
            </c:numRef>
          </c:val>
          <c:extLst>
            <c:ext xmlns:c16="http://schemas.microsoft.com/office/drawing/2014/chart" uri="{C3380CC4-5D6E-409C-BE32-E72D297353CC}">
              <c16:uniqueId val="{00000006-DB2E-4E1E-901F-1238FDDE223A}"/>
            </c:ext>
          </c:extLst>
        </c:ser>
        <c:dLbls>
          <c:showLegendKey val="0"/>
          <c:showVal val="0"/>
          <c:showCatName val="0"/>
          <c:showSerName val="0"/>
          <c:showPercent val="0"/>
          <c:showBubbleSize val="0"/>
        </c:dLbls>
        <c:gapWidth val="63"/>
        <c:overlap val="-10"/>
        <c:axId val="1952058752"/>
        <c:axId val="1952057920"/>
      </c:barChart>
      <c:lineChart>
        <c:grouping val="standard"/>
        <c:varyColors val="0"/>
        <c:ser>
          <c:idx val="0"/>
          <c:order val="0"/>
          <c:tx>
            <c:v>Consumo Neto Facturado</c:v>
          </c:tx>
          <c:spPr>
            <a:ln w="28575" cap="rnd">
              <a:solidFill>
                <a:srgbClr val="00B0F0"/>
              </a:solidFill>
              <a:round/>
            </a:ln>
            <a:effectLst/>
          </c:spPr>
          <c:marker>
            <c:symbol val="circle"/>
            <c:size val="5"/>
            <c:spPr>
              <a:solidFill>
                <a:schemeClr val="accent1"/>
              </a:solidFill>
              <a:ln w="9525">
                <a:solidFill>
                  <a:schemeClr val="accent1"/>
                </a:solidFill>
              </a:ln>
              <a:effectLst/>
            </c:spPr>
          </c:marker>
          <c:dLbls>
            <c:spPr>
              <a:solidFill>
                <a:schemeClr val="bg1"/>
              </a:solidFill>
              <a:ln>
                <a:solidFill>
                  <a:srgbClr val="00B0F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Quarterly!$B$16:$B$21</c:f>
              <c:strCache>
                <c:ptCount val="6"/>
                <c:pt idx="0">
                  <c:v>julio-sept 2024</c:v>
                </c:pt>
                <c:pt idx="1">
                  <c:v>oct-dic 2024</c:v>
                </c:pt>
                <c:pt idx="2">
                  <c:v>ene-mar 2025</c:v>
                </c:pt>
                <c:pt idx="3">
                  <c:v>abril-jun 2025</c:v>
                </c:pt>
                <c:pt idx="4">
                  <c:v>julio-sept 2025</c:v>
                </c:pt>
                <c:pt idx="5">
                  <c:v>oct-dic 2025</c:v>
                </c:pt>
              </c:strCache>
            </c:strRef>
          </c:cat>
          <c:val>
            <c:numRef>
              <c:f>Quarterly!$AD$16:$AD$21</c:f>
              <c:numCache>
                <c:formatCode>_(* #,##0_);_(* \(#,##0\);_(* "-"??_);_(@_)</c:formatCode>
                <c:ptCount val="6"/>
                <c:pt idx="0">
                  <c:v>9777.4789999999994</c:v>
                </c:pt>
                <c:pt idx="1">
                  <c:v>11011.616</c:v>
                </c:pt>
                <c:pt idx="2">
                  <c:v>10998.852000000001</c:v>
                </c:pt>
                <c:pt idx="3">
                  <c:v>9802.5519999999997</c:v>
                </c:pt>
                <c:pt idx="4">
                  <c:v>10413.118</c:v>
                </c:pt>
                <c:pt idx="5">
                  <c:v>11953.52</c:v>
                </c:pt>
              </c:numCache>
            </c:numRef>
          </c:val>
          <c:smooth val="0"/>
          <c:extLst>
            <c:ext xmlns:c16="http://schemas.microsoft.com/office/drawing/2014/chart" uri="{C3380CC4-5D6E-409C-BE32-E72D297353CC}">
              <c16:uniqueId val="{00000007-DB2E-4E1E-901F-1238FDDE223A}"/>
            </c:ext>
          </c:extLst>
        </c:ser>
        <c:ser>
          <c:idx val="3"/>
          <c:order val="2"/>
          <c:tx>
            <c:v>Consumo Sistema LUMA</c:v>
          </c:tx>
          <c:spPr>
            <a:ln w="28575" cap="rnd">
              <a:solidFill>
                <a:srgbClr val="C00000"/>
              </a:solidFill>
              <a:round/>
            </a:ln>
            <a:effectLst/>
          </c:spPr>
          <c:marker>
            <c:symbol val="circle"/>
            <c:size val="4"/>
            <c:spPr>
              <a:solidFill>
                <a:schemeClr val="bg1"/>
              </a:solidFill>
              <a:ln w="9525" cap="flat">
                <a:solidFill>
                  <a:schemeClr val="tx1"/>
                </a:solidFill>
                <a:round/>
              </a:ln>
              <a:effectLst/>
            </c:spPr>
          </c:marker>
          <c:dLbls>
            <c:spPr>
              <a:solidFill>
                <a:schemeClr val="bg1"/>
              </a:solidFill>
              <a:ln>
                <a:solidFill>
                  <a:srgbClr val="C0000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Quarterly!$B$16:$B$21</c:f>
              <c:strCache>
                <c:ptCount val="6"/>
                <c:pt idx="0">
                  <c:v>julio-sept 2024</c:v>
                </c:pt>
                <c:pt idx="1">
                  <c:v>oct-dic 2024</c:v>
                </c:pt>
                <c:pt idx="2">
                  <c:v>ene-mar 2025</c:v>
                </c:pt>
                <c:pt idx="3">
                  <c:v>abril-jun 2025</c:v>
                </c:pt>
                <c:pt idx="4">
                  <c:v>julio-sept 2025</c:v>
                </c:pt>
                <c:pt idx="5">
                  <c:v>oct-dic 2025</c:v>
                </c:pt>
              </c:strCache>
            </c:strRef>
          </c:cat>
          <c:val>
            <c:numRef>
              <c:f>Quarterly!$Y$16:$Y$21</c:f>
              <c:numCache>
                <c:formatCode>_(* #,##0_);_(* \(#,##0\);_(* "-"??_);_(@_)</c:formatCode>
                <c:ptCount val="6"/>
                <c:pt idx="0">
                  <c:v>11482.517</c:v>
                </c:pt>
                <c:pt idx="1">
                  <c:v>12025.944</c:v>
                </c:pt>
                <c:pt idx="2">
                  <c:v>11641.656999999999</c:v>
                </c:pt>
                <c:pt idx="3">
                  <c:v>11163.242</c:v>
                </c:pt>
                <c:pt idx="4">
                  <c:v>11611.813</c:v>
                </c:pt>
                <c:pt idx="5">
                  <c:v>12670.482</c:v>
                </c:pt>
              </c:numCache>
            </c:numRef>
          </c:val>
          <c:smooth val="0"/>
          <c:extLst>
            <c:ext xmlns:c16="http://schemas.microsoft.com/office/drawing/2014/chart" uri="{C3380CC4-5D6E-409C-BE32-E72D297353CC}">
              <c16:uniqueId val="{00000008-DB2E-4E1E-901F-1238FDDE223A}"/>
            </c:ext>
          </c:extLst>
        </c:ser>
        <c:dLbls>
          <c:showLegendKey val="0"/>
          <c:showVal val="0"/>
          <c:showCatName val="0"/>
          <c:showSerName val="0"/>
          <c:showPercent val="0"/>
          <c:showBubbleSize val="0"/>
        </c:dLbls>
        <c:marker val="1"/>
        <c:smooth val="0"/>
        <c:axId val="1952058752"/>
        <c:axId val="1952057920"/>
      </c:lineChart>
      <c:catAx>
        <c:axId val="195205875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7920"/>
        <c:crosses val="autoZero"/>
        <c:auto val="1"/>
        <c:lblAlgn val="ctr"/>
        <c:lblOffset val="100"/>
        <c:noMultiLvlLbl val="0"/>
      </c:catAx>
      <c:valAx>
        <c:axId val="1952057920"/>
        <c:scaling>
          <c:orientation val="minMax"/>
        </c:scaling>
        <c:delete val="0"/>
        <c:axPos val="l"/>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8752"/>
        <c:crosses val="autoZero"/>
        <c:crossBetween val="between"/>
      </c:valAx>
      <c:spPr>
        <a:noFill/>
        <a:ln>
          <a:noFill/>
        </a:ln>
        <a:effectLst/>
      </c:spPr>
    </c:plotArea>
    <c:legend>
      <c:legendPos val="b"/>
      <c:layout>
        <c:manualLayout>
          <c:xMode val="edge"/>
          <c:yMode val="edge"/>
          <c:x val="0.11058729123827675"/>
          <c:y val="9.4471394200724951E-2"/>
          <c:w val="0.70621302379665385"/>
          <c:h val="6.5683586426696666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600" b="1"/>
              <a:t>Clase Agrícola (MWh</a:t>
            </a:r>
            <a:r>
              <a:rPr lang="en-US" sz="1600" b="1" baseline="0"/>
              <a:t>)</a:t>
            </a:r>
            <a:r>
              <a:rPr lang="en-US" sz="1600" b="1"/>
              <a:t> </a:t>
            </a:r>
          </a:p>
          <a:p>
            <a:pPr>
              <a:defRPr sz="1600" b="1"/>
            </a:pPr>
            <a:r>
              <a:rPr lang="en-US" sz="1600" b="1"/>
              <a:t>Comportamiento Trimestral</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6.6617936159075908E-2"/>
          <c:y val="0.15239487319971529"/>
          <c:w val="0.93121045438272743"/>
          <c:h val="0.69666545588051487"/>
        </c:manualLayout>
      </c:layout>
      <c:barChart>
        <c:barDir val="col"/>
        <c:grouping val="clustered"/>
        <c:varyColors val="0"/>
        <c:ser>
          <c:idx val="1"/>
          <c:order val="1"/>
          <c:tx>
            <c:v>Energía Acreditada</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Graphics!#REF!</c:f>
              <c:strCache>
                <c:ptCount val="1"/>
                <c:pt idx="0">
                  <c:v>#REF!</c:v>
                </c:pt>
              </c:strCache>
            </c:strRef>
          </c:cat>
          <c:val>
            <c:numRef>
              <c:f>Quarterly!$AJ$16:$AJ$21</c:f>
              <c:numCache>
                <c:formatCode>_(* #,##0_);_(* \(#,##0\);_(* "-"??_);_(@_)</c:formatCode>
                <c:ptCount val="6"/>
                <c:pt idx="0">
                  <c:v>249.976</c:v>
                </c:pt>
                <c:pt idx="1">
                  <c:v>251.99199999999999</c:v>
                </c:pt>
                <c:pt idx="2">
                  <c:v>225.87299999999999</c:v>
                </c:pt>
                <c:pt idx="3">
                  <c:v>244.25899999999999</c:v>
                </c:pt>
                <c:pt idx="4">
                  <c:v>249.16399999999999</c:v>
                </c:pt>
                <c:pt idx="5">
                  <c:v>210.44399999999999</c:v>
                </c:pt>
              </c:numCache>
            </c:numRef>
          </c:val>
          <c:extLst>
            <c:ext xmlns:c16="http://schemas.microsoft.com/office/drawing/2014/chart" uri="{C3380CC4-5D6E-409C-BE32-E72D297353CC}">
              <c16:uniqueId val="{00000000-50A7-4512-A744-3899899CA9C4}"/>
            </c:ext>
          </c:extLst>
        </c:ser>
        <c:ser>
          <c:idx val="2"/>
          <c:order val="3"/>
          <c:tx>
            <c:v>Energía Exportada</c:v>
          </c:tx>
          <c:spPr>
            <a:solidFill>
              <a:schemeClr val="accent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'[1]Quarterly '!$B$105:$B$114</c:f>
              <c:numCache>
                <c:formatCode>General</c:formatCode>
                <c:ptCount val="10"/>
              </c:numCache>
            </c:numRef>
          </c:cat>
          <c:val>
            <c:numRef>
              <c:f>Quarterly!$U$16:$U$21</c:f>
              <c:numCache>
                <c:formatCode>_(* #,##0_);_(* \(#,##0\);_(* "-"??_);_(@_)</c:formatCode>
                <c:ptCount val="6"/>
                <c:pt idx="0">
                  <c:v>311.77800000000002</c:v>
                </c:pt>
                <c:pt idx="1">
                  <c:v>295.19499999999999</c:v>
                </c:pt>
                <c:pt idx="2">
                  <c:v>280.34199999999998</c:v>
                </c:pt>
                <c:pt idx="3">
                  <c:v>304.62200000000001</c:v>
                </c:pt>
                <c:pt idx="4">
                  <c:v>401.25200000000001</c:v>
                </c:pt>
                <c:pt idx="5">
                  <c:v>297.75099999999998</c:v>
                </c:pt>
              </c:numCache>
            </c:numRef>
          </c:val>
          <c:extLst>
            <c:ext xmlns:c16="http://schemas.microsoft.com/office/drawing/2014/chart" uri="{C3380CC4-5D6E-409C-BE32-E72D297353CC}">
              <c16:uniqueId val="{00000001-50A7-4512-A744-3899899CA9C4}"/>
            </c:ext>
          </c:extLst>
        </c:ser>
        <c:dLbls>
          <c:showLegendKey val="0"/>
          <c:showVal val="0"/>
          <c:showCatName val="0"/>
          <c:showSerName val="0"/>
          <c:showPercent val="0"/>
          <c:showBubbleSize val="0"/>
        </c:dLbls>
        <c:gapWidth val="63"/>
        <c:overlap val="-10"/>
        <c:axId val="1952058752"/>
        <c:axId val="1952057920"/>
      </c:barChart>
      <c:lineChart>
        <c:grouping val="standard"/>
        <c:varyColors val="0"/>
        <c:ser>
          <c:idx val="0"/>
          <c:order val="0"/>
          <c:tx>
            <c:v>Consumo Neto Facturado</c:v>
          </c:tx>
          <c:spPr>
            <a:ln w="28575" cap="rnd">
              <a:solidFill>
                <a:srgbClr val="00B0F0"/>
              </a:solidFill>
              <a:round/>
            </a:ln>
            <a:effectLst/>
          </c:spPr>
          <c:marker>
            <c:symbol val="circle"/>
            <c:size val="5"/>
            <c:spPr>
              <a:solidFill>
                <a:schemeClr val="accent1"/>
              </a:solidFill>
              <a:ln w="9525">
                <a:solidFill>
                  <a:schemeClr val="accent1"/>
                </a:solidFill>
              </a:ln>
              <a:effectLst/>
            </c:spPr>
          </c:marker>
          <c:dLbls>
            <c:spPr>
              <a:solidFill>
                <a:schemeClr val="bg1"/>
              </a:solidFill>
              <a:ln>
                <a:solidFill>
                  <a:srgbClr val="00B0F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Quarterly!$B$16:$B$21</c:f>
              <c:strCache>
                <c:ptCount val="6"/>
                <c:pt idx="0">
                  <c:v>julio-sept 2024</c:v>
                </c:pt>
                <c:pt idx="1">
                  <c:v>oct-dic 2024</c:v>
                </c:pt>
                <c:pt idx="2">
                  <c:v>ene-mar 2025</c:v>
                </c:pt>
                <c:pt idx="3">
                  <c:v>abril-jun 2025</c:v>
                </c:pt>
                <c:pt idx="4">
                  <c:v>julio-sept 2025</c:v>
                </c:pt>
                <c:pt idx="5">
                  <c:v>oct-dic 2025</c:v>
                </c:pt>
              </c:strCache>
            </c:strRef>
          </c:cat>
          <c:val>
            <c:numRef>
              <c:f>Quarterly!$AE$16:$AE$21</c:f>
              <c:numCache>
                <c:formatCode>_(* #,##0_);_(* \(#,##0\);_(* "-"??_);_(@_)</c:formatCode>
                <c:ptCount val="6"/>
                <c:pt idx="0">
                  <c:v>928.13300000000004</c:v>
                </c:pt>
                <c:pt idx="1">
                  <c:v>913.50699999999995</c:v>
                </c:pt>
                <c:pt idx="2">
                  <c:v>895.60599999999999</c:v>
                </c:pt>
                <c:pt idx="3">
                  <c:v>956.822</c:v>
                </c:pt>
                <c:pt idx="4">
                  <c:v>989.529</c:v>
                </c:pt>
                <c:pt idx="5">
                  <c:v>987.904</c:v>
                </c:pt>
              </c:numCache>
            </c:numRef>
          </c:val>
          <c:smooth val="0"/>
          <c:extLst>
            <c:ext xmlns:c16="http://schemas.microsoft.com/office/drawing/2014/chart" uri="{C3380CC4-5D6E-409C-BE32-E72D297353CC}">
              <c16:uniqueId val="{00000002-50A7-4512-A744-3899899CA9C4}"/>
            </c:ext>
          </c:extLst>
        </c:ser>
        <c:ser>
          <c:idx val="3"/>
          <c:order val="2"/>
          <c:tx>
            <c:v>Consumo Sistema LUMA</c:v>
          </c:tx>
          <c:spPr>
            <a:ln w="28575" cap="rnd">
              <a:solidFill>
                <a:srgbClr val="C00000"/>
              </a:solidFill>
              <a:round/>
            </a:ln>
            <a:effectLst/>
          </c:spPr>
          <c:marker>
            <c:symbol val="circle"/>
            <c:size val="4"/>
            <c:spPr>
              <a:solidFill>
                <a:schemeClr val="bg1"/>
              </a:solidFill>
              <a:ln w="9525" cap="flat">
                <a:solidFill>
                  <a:schemeClr val="tx1"/>
                </a:solidFill>
                <a:round/>
              </a:ln>
              <a:effectLst/>
            </c:spPr>
          </c:marker>
          <c:dLbls>
            <c:spPr>
              <a:solidFill>
                <a:schemeClr val="bg1"/>
              </a:solidFill>
              <a:ln>
                <a:solidFill>
                  <a:srgbClr val="00B0F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Quarterly!$B$16:$B$21</c:f>
              <c:strCache>
                <c:ptCount val="6"/>
                <c:pt idx="0">
                  <c:v>julio-sept 2024</c:v>
                </c:pt>
                <c:pt idx="1">
                  <c:v>oct-dic 2024</c:v>
                </c:pt>
                <c:pt idx="2">
                  <c:v>ene-mar 2025</c:v>
                </c:pt>
                <c:pt idx="3">
                  <c:v>abril-jun 2025</c:v>
                </c:pt>
                <c:pt idx="4">
                  <c:v>julio-sept 2025</c:v>
                </c:pt>
                <c:pt idx="5">
                  <c:v>oct-dic 2025</c:v>
                </c:pt>
              </c:strCache>
            </c:strRef>
          </c:cat>
          <c:val>
            <c:numRef>
              <c:f>Quarterly!$Z$16:$Z$21</c:f>
              <c:numCache>
                <c:formatCode>_(* #,##0_);_(* \(#,##0\);_(* "-"??_);_(@_)</c:formatCode>
                <c:ptCount val="6"/>
                <c:pt idx="0">
                  <c:v>1178.1089999999999</c:v>
                </c:pt>
                <c:pt idx="1">
                  <c:v>1165.499</c:v>
                </c:pt>
                <c:pt idx="2">
                  <c:v>1121.479</c:v>
                </c:pt>
                <c:pt idx="3">
                  <c:v>1201.0809999999999</c:v>
                </c:pt>
                <c:pt idx="4">
                  <c:v>1238.693</c:v>
                </c:pt>
                <c:pt idx="5">
                  <c:v>1198.348</c:v>
                </c:pt>
              </c:numCache>
            </c:numRef>
          </c:val>
          <c:smooth val="0"/>
          <c:extLst>
            <c:ext xmlns:c16="http://schemas.microsoft.com/office/drawing/2014/chart" uri="{C3380CC4-5D6E-409C-BE32-E72D297353CC}">
              <c16:uniqueId val="{00000003-50A7-4512-A744-3899899CA9C4}"/>
            </c:ext>
          </c:extLst>
        </c:ser>
        <c:dLbls>
          <c:showLegendKey val="0"/>
          <c:showVal val="0"/>
          <c:showCatName val="0"/>
          <c:showSerName val="0"/>
          <c:showPercent val="0"/>
          <c:showBubbleSize val="0"/>
        </c:dLbls>
        <c:marker val="1"/>
        <c:smooth val="0"/>
        <c:axId val="1952058752"/>
        <c:axId val="1952057920"/>
      </c:lineChart>
      <c:catAx>
        <c:axId val="195205875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7920"/>
        <c:crosses val="autoZero"/>
        <c:auto val="1"/>
        <c:lblAlgn val="ctr"/>
        <c:lblOffset val="100"/>
        <c:noMultiLvlLbl val="0"/>
      </c:catAx>
      <c:valAx>
        <c:axId val="1952057920"/>
        <c:scaling>
          <c:orientation val="minMax"/>
        </c:scaling>
        <c:delete val="0"/>
        <c:axPos val="l"/>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8752"/>
        <c:crosses val="autoZero"/>
        <c:crossBetween val="between"/>
      </c:valAx>
      <c:spPr>
        <a:noFill/>
        <a:ln>
          <a:noFill/>
        </a:ln>
        <a:effectLst/>
      </c:spPr>
    </c:plotArea>
    <c:legend>
      <c:legendPos val="b"/>
      <c:layout>
        <c:manualLayout>
          <c:xMode val="edge"/>
          <c:yMode val="edge"/>
          <c:x val="0.11058729123827675"/>
          <c:y val="9.4471394200724951E-2"/>
          <c:w val="0.70621302379665385"/>
          <c:h val="6.5683586426696666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600" b="1"/>
              <a:t>Clase Residencial (KWh</a:t>
            </a:r>
            <a:r>
              <a:rPr lang="en-US" sz="1600" b="1" baseline="0"/>
              <a:t>/Cliente)</a:t>
            </a:r>
            <a:r>
              <a:rPr lang="en-US" sz="1600" b="1"/>
              <a:t> </a:t>
            </a:r>
          </a:p>
          <a:p>
            <a:pPr>
              <a:defRPr sz="1600" b="1"/>
            </a:pPr>
            <a:r>
              <a:rPr lang="en-US" sz="1600" b="1"/>
              <a:t>Comportamiento Trimestral</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6.6617936159075908E-2"/>
          <c:y val="0.15239487319971529"/>
          <c:w val="0.93121045438272743"/>
          <c:h val="0.69666545588051487"/>
        </c:manualLayout>
      </c:layout>
      <c:barChart>
        <c:barDir val="col"/>
        <c:grouping val="clustered"/>
        <c:varyColors val="0"/>
        <c:ser>
          <c:idx val="1"/>
          <c:order val="1"/>
          <c:tx>
            <c:v>Energía Acreditada</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Graphics!#REF!</c:f>
              <c:strCache>
                <c:ptCount val="1"/>
                <c:pt idx="0">
                  <c:v>#REF!</c:v>
                </c:pt>
              </c:strCache>
            </c:strRef>
          </c:cat>
          <c:val>
            <c:numRef>
              <c:f>Quarterly!$BF$16:$BF$21</c:f>
              <c:numCache>
                <c:formatCode>_(* #,##0.0_);_(* \(#,##0.0\);_(* "-"??_);_(@_)</c:formatCode>
                <c:ptCount val="6"/>
                <c:pt idx="0">
                  <c:v>1081.5565351930895</c:v>
                </c:pt>
                <c:pt idx="1">
                  <c:v>981.84931556066533</c:v>
                </c:pt>
                <c:pt idx="2">
                  <c:v>904.27659730869379</c:v>
                </c:pt>
                <c:pt idx="3">
                  <c:v>1028.8657304600756</c:v>
                </c:pt>
                <c:pt idx="4">
                  <c:v>1116.4582924823683</c:v>
                </c:pt>
                <c:pt idx="5">
                  <c:v>999.19160156359226</c:v>
                </c:pt>
              </c:numCache>
            </c:numRef>
          </c:val>
          <c:extLst>
            <c:ext xmlns:c16="http://schemas.microsoft.com/office/drawing/2014/chart" uri="{C3380CC4-5D6E-409C-BE32-E72D297353CC}">
              <c16:uniqueId val="{00000005-3B62-4C54-88AF-4241C5D1EF44}"/>
            </c:ext>
          </c:extLst>
        </c:ser>
        <c:ser>
          <c:idx val="2"/>
          <c:order val="3"/>
          <c:tx>
            <c:v>Energía Exportada</c:v>
          </c:tx>
          <c:spPr>
            <a:solidFill>
              <a:schemeClr val="accent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'[1]Quarterly '!$B$105:$B$114</c:f>
              <c:numCache>
                <c:formatCode>General</c:formatCode>
                <c:ptCount val="10"/>
              </c:numCache>
            </c:numRef>
          </c:cat>
          <c:val>
            <c:numRef>
              <c:f>Quarterly!$AQ$16:$AQ$21</c:f>
              <c:numCache>
                <c:formatCode>_(* #,##0.0_);_(* \(#,##0.0\);_(* "-"??_);_(@_)</c:formatCode>
                <c:ptCount val="6"/>
                <c:pt idx="0">
                  <c:v>1222.8039000380968</c:v>
                </c:pt>
                <c:pt idx="1">
                  <c:v>1077.5786344698731</c:v>
                </c:pt>
                <c:pt idx="2">
                  <c:v>1211.7914594666843</c:v>
                </c:pt>
                <c:pt idx="3">
                  <c:v>1398.3323305288841</c:v>
                </c:pt>
                <c:pt idx="4">
                  <c:v>1338.7819879601682</c:v>
                </c:pt>
                <c:pt idx="5">
                  <c:v>1165.9342623211178</c:v>
                </c:pt>
              </c:numCache>
            </c:numRef>
          </c:val>
          <c:extLst>
            <c:ext xmlns:c16="http://schemas.microsoft.com/office/drawing/2014/chart" uri="{C3380CC4-5D6E-409C-BE32-E72D297353CC}">
              <c16:uniqueId val="{0000000A-3B62-4C54-88AF-4241C5D1EF44}"/>
            </c:ext>
          </c:extLst>
        </c:ser>
        <c:dLbls>
          <c:showLegendKey val="0"/>
          <c:showVal val="0"/>
          <c:showCatName val="0"/>
          <c:showSerName val="0"/>
          <c:showPercent val="0"/>
          <c:showBubbleSize val="0"/>
        </c:dLbls>
        <c:gapWidth val="63"/>
        <c:overlap val="-10"/>
        <c:axId val="1952058752"/>
        <c:axId val="1952057920"/>
      </c:barChart>
      <c:lineChart>
        <c:grouping val="standard"/>
        <c:varyColors val="0"/>
        <c:ser>
          <c:idx val="0"/>
          <c:order val="0"/>
          <c:tx>
            <c:v>Consumo Neto Facturado</c:v>
          </c:tx>
          <c:spPr>
            <a:ln w="28575" cap="rnd">
              <a:solidFill>
                <a:srgbClr val="00B0F0"/>
              </a:solidFill>
              <a:round/>
            </a:ln>
            <a:effectLst/>
          </c:spPr>
          <c:marker>
            <c:symbol val="circle"/>
            <c:size val="5"/>
            <c:spPr>
              <a:solidFill>
                <a:schemeClr val="accent1"/>
              </a:solidFill>
              <a:ln w="9525">
                <a:solidFill>
                  <a:schemeClr val="accent1"/>
                </a:solidFill>
              </a:ln>
              <a:effectLst/>
            </c:spPr>
          </c:marker>
          <c:dLbls>
            <c:spPr>
              <a:solidFill>
                <a:schemeClr val="bg1"/>
              </a:solidFill>
              <a:ln>
                <a:solidFill>
                  <a:srgbClr val="00B0F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Quarterly!$B$16:$B$21</c:f>
              <c:strCache>
                <c:ptCount val="6"/>
                <c:pt idx="0">
                  <c:v>julio-sept 2024</c:v>
                </c:pt>
                <c:pt idx="1">
                  <c:v>oct-dic 2024</c:v>
                </c:pt>
                <c:pt idx="2">
                  <c:v>ene-mar 2025</c:v>
                </c:pt>
                <c:pt idx="3">
                  <c:v>abril-jun 2025</c:v>
                </c:pt>
                <c:pt idx="4">
                  <c:v>julio-sept 2025</c:v>
                </c:pt>
                <c:pt idx="5">
                  <c:v>oct-dic 2025</c:v>
                </c:pt>
              </c:strCache>
            </c:strRef>
          </c:cat>
          <c:val>
            <c:numRef>
              <c:f>Quarterly!$BA$16:$BA$21</c:f>
              <c:numCache>
                <c:formatCode>_(* #,##0.0_);_(* \(#,##0.0\);_(* "-"??_);_(@_)</c:formatCode>
                <c:ptCount val="6"/>
                <c:pt idx="0">
                  <c:v>751.26566836937002</c:v>
                </c:pt>
                <c:pt idx="1">
                  <c:v>672.87461646247255</c:v>
                </c:pt>
                <c:pt idx="2">
                  <c:v>356.37980117034613</c:v>
                </c:pt>
                <c:pt idx="3">
                  <c:v>299.99830481969161</c:v>
                </c:pt>
                <c:pt idx="4">
                  <c:v>582.7707667857934</c:v>
                </c:pt>
                <c:pt idx="5">
                  <c:v>551.83994430122084</c:v>
                </c:pt>
              </c:numCache>
            </c:numRef>
          </c:val>
          <c:smooth val="0"/>
          <c:extLst>
            <c:ext xmlns:c16="http://schemas.microsoft.com/office/drawing/2014/chart" uri="{C3380CC4-5D6E-409C-BE32-E72D297353CC}">
              <c16:uniqueId val="{0000000B-3B62-4C54-88AF-4241C5D1EF44}"/>
            </c:ext>
          </c:extLst>
        </c:ser>
        <c:ser>
          <c:idx val="3"/>
          <c:order val="2"/>
          <c:tx>
            <c:v>Consumo Sistema LUMA</c:v>
          </c:tx>
          <c:spPr>
            <a:ln w="28575" cap="rnd">
              <a:solidFill>
                <a:srgbClr val="C00000"/>
              </a:solidFill>
              <a:round/>
            </a:ln>
            <a:effectLst/>
          </c:spPr>
          <c:marker>
            <c:symbol val="circle"/>
            <c:size val="4"/>
            <c:spPr>
              <a:solidFill>
                <a:schemeClr val="bg1"/>
              </a:solidFill>
              <a:ln w="9525" cap="flat">
                <a:solidFill>
                  <a:schemeClr val="tx1"/>
                </a:solidFill>
                <a:round/>
              </a:ln>
              <a:effectLst/>
            </c:spPr>
          </c:marker>
          <c:dLbls>
            <c:spPr>
              <a:solidFill>
                <a:schemeClr val="bg1"/>
              </a:solidFill>
              <a:ln>
                <a:solidFill>
                  <a:srgbClr val="C0000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Quarterly!$B$16:$B$21</c:f>
              <c:strCache>
                <c:ptCount val="6"/>
                <c:pt idx="0">
                  <c:v>julio-sept 2024</c:v>
                </c:pt>
                <c:pt idx="1">
                  <c:v>oct-dic 2024</c:v>
                </c:pt>
                <c:pt idx="2">
                  <c:v>ene-mar 2025</c:v>
                </c:pt>
                <c:pt idx="3">
                  <c:v>abril-jun 2025</c:v>
                </c:pt>
                <c:pt idx="4">
                  <c:v>julio-sept 2025</c:v>
                </c:pt>
                <c:pt idx="5">
                  <c:v>oct-dic 2025</c:v>
                </c:pt>
              </c:strCache>
            </c:strRef>
          </c:cat>
          <c:val>
            <c:numRef>
              <c:f>Quarterly!$AV$16:$AV$21</c:f>
              <c:numCache>
                <c:formatCode>_(* #,##0.0_);_(* \(#,##0.0\);_(* "-"??_);_(@_)</c:formatCode>
                <c:ptCount val="6"/>
                <c:pt idx="0">
                  <c:v>1832.8222035624594</c:v>
                </c:pt>
                <c:pt idx="1">
                  <c:v>1654.7239320231379</c:v>
                </c:pt>
                <c:pt idx="2">
                  <c:v>1260.65639847904</c:v>
                </c:pt>
                <c:pt idx="3">
                  <c:v>1328.8640352797672</c:v>
                </c:pt>
                <c:pt idx="4">
                  <c:v>1699.2290592681616</c:v>
                </c:pt>
                <c:pt idx="5">
                  <c:v>1551.0315458648129</c:v>
                </c:pt>
              </c:numCache>
            </c:numRef>
          </c:val>
          <c:smooth val="0"/>
          <c:extLst>
            <c:ext xmlns:c16="http://schemas.microsoft.com/office/drawing/2014/chart" uri="{C3380CC4-5D6E-409C-BE32-E72D297353CC}">
              <c16:uniqueId val="{0000000C-3B62-4C54-88AF-4241C5D1EF44}"/>
            </c:ext>
          </c:extLst>
        </c:ser>
        <c:dLbls>
          <c:showLegendKey val="0"/>
          <c:showVal val="0"/>
          <c:showCatName val="0"/>
          <c:showSerName val="0"/>
          <c:showPercent val="0"/>
          <c:showBubbleSize val="0"/>
        </c:dLbls>
        <c:marker val="1"/>
        <c:smooth val="0"/>
        <c:axId val="1952058752"/>
        <c:axId val="1952057920"/>
      </c:lineChart>
      <c:catAx>
        <c:axId val="195205875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7920"/>
        <c:crosses val="autoZero"/>
        <c:auto val="1"/>
        <c:lblAlgn val="ctr"/>
        <c:lblOffset val="100"/>
        <c:noMultiLvlLbl val="0"/>
      </c:catAx>
      <c:valAx>
        <c:axId val="1952057920"/>
        <c:scaling>
          <c:orientation val="minMax"/>
        </c:scaling>
        <c:delete val="0"/>
        <c:axPos val="l"/>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8752"/>
        <c:crosses val="autoZero"/>
        <c:crossBetween val="between"/>
      </c:valAx>
      <c:spPr>
        <a:noFill/>
        <a:ln>
          <a:noFill/>
        </a:ln>
        <a:effectLst/>
      </c:spPr>
    </c:plotArea>
    <c:legend>
      <c:legendPos val="b"/>
      <c:layout>
        <c:manualLayout>
          <c:xMode val="edge"/>
          <c:yMode val="edge"/>
          <c:x val="0.11058729123827675"/>
          <c:y val="9.4471394200724951E-2"/>
          <c:w val="0.70621302379665385"/>
          <c:h val="6.5683586426696666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600" b="1"/>
              <a:t>Clase Comercial (KWh</a:t>
            </a:r>
            <a:r>
              <a:rPr lang="en-US" sz="1600" b="1" baseline="0"/>
              <a:t>/Cliente)</a:t>
            </a:r>
            <a:r>
              <a:rPr lang="en-US" sz="1600" b="1"/>
              <a:t> </a:t>
            </a:r>
          </a:p>
          <a:p>
            <a:pPr>
              <a:defRPr sz="1600" b="1"/>
            </a:pPr>
            <a:r>
              <a:rPr lang="en-US" sz="1600" b="1"/>
              <a:t>Comportamiento Trimestral</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6.6617936159075908E-2"/>
          <c:y val="0.15239487319971529"/>
          <c:w val="0.93121045438272743"/>
          <c:h val="0.69666545588051487"/>
        </c:manualLayout>
      </c:layout>
      <c:barChart>
        <c:barDir val="col"/>
        <c:grouping val="clustered"/>
        <c:varyColors val="0"/>
        <c:ser>
          <c:idx val="1"/>
          <c:order val="1"/>
          <c:tx>
            <c:v>Energía Acreditada</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Graphics!#REF!</c:f>
              <c:strCache>
                <c:ptCount val="1"/>
                <c:pt idx="0">
                  <c:v>#REF!</c:v>
                </c:pt>
              </c:strCache>
            </c:strRef>
          </c:cat>
          <c:val>
            <c:numRef>
              <c:f>Quarterly!$BG$16:$BG$21</c:f>
              <c:numCache>
                <c:formatCode>_(* #,##0.0_);_(* \(#,##0.0\);_(* "-"??_);_(@_)</c:formatCode>
                <c:ptCount val="6"/>
                <c:pt idx="0">
                  <c:v>2694.1910790806387</c:v>
                </c:pt>
                <c:pt idx="1">
                  <c:v>2346.7423540315112</c:v>
                </c:pt>
                <c:pt idx="2">
                  <c:v>2398.4734477491243</c:v>
                </c:pt>
                <c:pt idx="3">
                  <c:v>2768.6821431647863</c:v>
                </c:pt>
                <c:pt idx="4">
                  <c:v>2599.9072981628178</c:v>
                </c:pt>
                <c:pt idx="5">
                  <c:v>2694.6123999346514</c:v>
                </c:pt>
              </c:numCache>
            </c:numRef>
          </c:val>
          <c:extLst>
            <c:ext xmlns:c16="http://schemas.microsoft.com/office/drawing/2014/chart" uri="{C3380CC4-5D6E-409C-BE32-E72D297353CC}">
              <c16:uniqueId val="{00000000-69B3-4A4E-ABCC-44F68D3002FE}"/>
            </c:ext>
          </c:extLst>
        </c:ser>
        <c:ser>
          <c:idx val="2"/>
          <c:order val="3"/>
          <c:tx>
            <c:v>Energía Exportada</c:v>
          </c:tx>
          <c:spPr>
            <a:solidFill>
              <a:schemeClr val="accent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'[1]Quarterly '!$B$105:$B$114</c:f>
              <c:numCache>
                <c:formatCode>General</c:formatCode>
                <c:ptCount val="10"/>
              </c:numCache>
            </c:numRef>
          </c:cat>
          <c:val>
            <c:numRef>
              <c:f>Quarterly!$AR$16:$AR$21</c:f>
              <c:numCache>
                <c:formatCode>_(* #,##0.0_);_(* \(#,##0.0\);_(* "-"??_);_(@_)</c:formatCode>
                <c:ptCount val="6"/>
                <c:pt idx="0">
                  <c:v>2766.8504228671595</c:v>
                </c:pt>
                <c:pt idx="1">
                  <c:v>2242.5103520852645</c:v>
                </c:pt>
                <c:pt idx="2">
                  <c:v>2625.6836120945291</c:v>
                </c:pt>
                <c:pt idx="3">
                  <c:v>2742.1662985614612</c:v>
                </c:pt>
                <c:pt idx="4">
                  <c:v>5167.2474774144603</c:v>
                </c:pt>
                <c:pt idx="5">
                  <c:v>4819.6028253553332</c:v>
                </c:pt>
              </c:numCache>
            </c:numRef>
          </c:val>
          <c:extLst>
            <c:ext xmlns:c16="http://schemas.microsoft.com/office/drawing/2014/chart" uri="{C3380CC4-5D6E-409C-BE32-E72D297353CC}">
              <c16:uniqueId val="{00000002-69B3-4A4E-ABCC-44F68D3002FE}"/>
            </c:ext>
          </c:extLst>
        </c:ser>
        <c:dLbls>
          <c:showLegendKey val="0"/>
          <c:showVal val="0"/>
          <c:showCatName val="0"/>
          <c:showSerName val="0"/>
          <c:showPercent val="0"/>
          <c:showBubbleSize val="0"/>
        </c:dLbls>
        <c:gapWidth val="63"/>
        <c:overlap val="-10"/>
        <c:axId val="1952058752"/>
        <c:axId val="1952057920"/>
      </c:barChart>
      <c:lineChart>
        <c:grouping val="standard"/>
        <c:varyColors val="0"/>
        <c:ser>
          <c:idx val="0"/>
          <c:order val="0"/>
          <c:tx>
            <c:v>Consumo Neto Facturado</c:v>
          </c:tx>
          <c:spPr>
            <a:ln w="28575" cap="rnd">
              <a:solidFill>
                <a:srgbClr val="00B0F0"/>
              </a:solidFill>
              <a:round/>
            </a:ln>
            <a:effectLst/>
          </c:spPr>
          <c:marker>
            <c:symbol val="circle"/>
            <c:size val="5"/>
            <c:spPr>
              <a:solidFill>
                <a:schemeClr val="accent1"/>
              </a:solidFill>
              <a:ln w="9525">
                <a:solidFill>
                  <a:schemeClr val="accent1"/>
                </a:solidFill>
              </a:ln>
              <a:effectLst/>
            </c:spPr>
          </c:marker>
          <c:dLbls>
            <c:spPr>
              <a:solidFill>
                <a:schemeClr val="bg1"/>
              </a:solidFill>
              <a:ln>
                <a:solidFill>
                  <a:srgbClr val="00B0F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Quarterly!$B$16:$B$21</c:f>
              <c:strCache>
                <c:ptCount val="6"/>
                <c:pt idx="0">
                  <c:v>julio-sept 2024</c:v>
                </c:pt>
                <c:pt idx="1">
                  <c:v>oct-dic 2024</c:v>
                </c:pt>
                <c:pt idx="2">
                  <c:v>ene-mar 2025</c:v>
                </c:pt>
                <c:pt idx="3">
                  <c:v>abril-jun 2025</c:v>
                </c:pt>
                <c:pt idx="4">
                  <c:v>julio-sept 2025</c:v>
                </c:pt>
                <c:pt idx="5">
                  <c:v>oct-dic 2025</c:v>
                </c:pt>
              </c:strCache>
            </c:strRef>
          </c:cat>
          <c:val>
            <c:numRef>
              <c:f>Quarterly!$BB$16:$BB$21</c:f>
              <c:numCache>
                <c:formatCode>_(* #,##0.0_);_(* \(#,##0.0\);_(* "-"??_);_(@_)</c:formatCode>
                <c:ptCount val="6"/>
                <c:pt idx="0">
                  <c:v>14708.810966108298</c:v>
                </c:pt>
                <c:pt idx="1">
                  <c:v>14986.645412418908</c:v>
                </c:pt>
                <c:pt idx="2">
                  <c:v>12513.364183664302</c:v>
                </c:pt>
                <c:pt idx="3">
                  <c:v>11987.80670169696</c:v>
                </c:pt>
                <c:pt idx="4">
                  <c:v>14178.378729142085</c:v>
                </c:pt>
                <c:pt idx="5">
                  <c:v>14531.607907204705</c:v>
                </c:pt>
              </c:numCache>
            </c:numRef>
          </c:val>
          <c:smooth val="0"/>
          <c:extLst>
            <c:ext xmlns:c16="http://schemas.microsoft.com/office/drawing/2014/chart" uri="{C3380CC4-5D6E-409C-BE32-E72D297353CC}">
              <c16:uniqueId val="{00000003-69B3-4A4E-ABCC-44F68D3002FE}"/>
            </c:ext>
          </c:extLst>
        </c:ser>
        <c:ser>
          <c:idx val="3"/>
          <c:order val="2"/>
          <c:tx>
            <c:v>Consumo Sistema LUMA</c:v>
          </c:tx>
          <c:spPr>
            <a:ln w="28575" cap="rnd">
              <a:solidFill>
                <a:srgbClr val="C00000"/>
              </a:solidFill>
              <a:round/>
            </a:ln>
            <a:effectLst/>
          </c:spPr>
          <c:marker>
            <c:symbol val="circle"/>
            <c:size val="4"/>
            <c:spPr>
              <a:solidFill>
                <a:schemeClr val="bg1"/>
              </a:solidFill>
              <a:ln w="9525" cap="flat">
                <a:solidFill>
                  <a:schemeClr val="tx1"/>
                </a:solidFill>
                <a:round/>
              </a:ln>
              <a:effectLst/>
            </c:spPr>
          </c:marker>
          <c:dLbls>
            <c:spPr>
              <a:solidFill>
                <a:schemeClr val="bg1"/>
              </a:solidFill>
              <a:ln>
                <a:solidFill>
                  <a:srgbClr val="00B0F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Quarterly!$B$16:$B$21</c:f>
              <c:strCache>
                <c:ptCount val="6"/>
                <c:pt idx="0">
                  <c:v>julio-sept 2024</c:v>
                </c:pt>
                <c:pt idx="1">
                  <c:v>oct-dic 2024</c:v>
                </c:pt>
                <c:pt idx="2">
                  <c:v>ene-mar 2025</c:v>
                </c:pt>
                <c:pt idx="3">
                  <c:v>abril-jun 2025</c:v>
                </c:pt>
                <c:pt idx="4">
                  <c:v>julio-sept 2025</c:v>
                </c:pt>
                <c:pt idx="5">
                  <c:v>oct-dic 2025</c:v>
                </c:pt>
              </c:strCache>
            </c:strRef>
          </c:cat>
          <c:val>
            <c:numRef>
              <c:f>Quarterly!$AW$16:$AW$21</c:f>
              <c:numCache>
                <c:formatCode>_(* #,##0.0_);_(* \(#,##0.0\);_(* "-"??_);_(@_)</c:formatCode>
                <c:ptCount val="6"/>
                <c:pt idx="0">
                  <c:v>17403.00204518894</c:v>
                </c:pt>
                <c:pt idx="1">
                  <c:v>17333.387766450418</c:v>
                </c:pt>
                <c:pt idx="2">
                  <c:v>14911.837631413426</c:v>
                </c:pt>
                <c:pt idx="3">
                  <c:v>14756.488844861746</c:v>
                </c:pt>
                <c:pt idx="4">
                  <c:v>16778.286027304905</c:v>
                </c:pt>
                <c:pt idx="5">
                  <c:v>17226.220307139356</c:v>
                </c:pt>
              </c:numCache>
            </c:numRef>
          </c:val>
          <c:smooth val="0"/>
          <c:extLst>
            <c:ext xmlns:c16="http://schemas.microsoft.com/office/drawing/2014/chart" uri="{C3380CC4-5D6E-409C-BE32-E72D297353CC}">
              <c16:uniqueId val="{00000004-69B3-4A4E-ABCC-44F68D3002FE}"/>
            </c:ext>
          </c:extLst>
        </c:ser>
        <c:dLbls>
          <c:showLegendKey val="0"/>
          <c:showVal val="0"/>
          <c:showCatName val="0"/>
          <c:showSerName val="0"/>
          <c:showPercent val="0"/>
          <c:showBubbleSize val="0"/>
        </c:dLbls>
        <c:marker val="1"/>
        <c:smooth val="0"/>
        <c:axId val="1952058752"/>
        <c:axId val="1952057920"/>
      </c:lineChart>
      <c:catAx>
        <c:axId val="195205875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7920"/>
        <c:crosses val="autoZero"/>
        <c:auto val="1"/>
        <c:lblAlgn val="ctr"/>
        <c:lblOffset val="100"/>
        <c:noMultiLvlLbl val="0"/>
      </c:catAx>
      <c:valAx>
        <c:axId val="1952057920"/>
        <c:scaling>
          <c:orientation val="minMax"/>
        </c:scaling>
        <c:delete val="0"/>
        <c:axPos val="l"/>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8752"/>
        <c:crosses val="autoZero"/>
        <c:crossBetween val="between"/>
      </c:valAx>
      <c:spPr>
        <a:noFill/>
        <a:ln>
          <a:noFill/>
        </a:ln>
        <a:effectLst/>
      </c:spPr>
    </c:plotArea>
    <c:legend>
      <c:legendPos val="b"/>
      <c:layout>
        <c:manualLayout>
          <c:xMode val="edge"/>
          <c:yMode val="edge"/>
          <c:x val="0.11058729123827675"/>
          <c:y val="9.4471394200724951E-2"/>
          <c:w val="0.70621302379665385"/>
          <c:h val="6.5683586426696666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600" b="1"/>
              <a:t>Clase Industrial (KWh</a:t>
            </a:r>
            <a:r>
              <a:rPr lang="en-US" sz="1600" b="1" baseline="0"/>
              <a:t>/Cliente)</a:t>
            </a:r>
            <a:r>
              <a:rPr lang="en-US" sz="1600" b="1"/>
              <a:t> </a:t>
            </a:r>
          </a:p>
          <a:p>
            <a:pPr>
              <a:defRPr sz="1600" b="1"/>
            </a:pPr>
            <a:r>
              <a:rPr lang="en-US" sz="1600" b="1"/>
              <a:t>Comportamiento Trimestral</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6.6617929823509517E-2"/>
          <c:y val="0.15655934506562852"/>
          <c:w val="0.93121045438272743"/>
          <c:h val="0.69666545588051487"/>
        </c:manualLayout>
      </c:layout>
      <c:barChart>
        <c:barDir val="col"/>
        <c:grouping val="clustered"/>
        <c:varyColors val="0"/>
        <c:ser>
          <c:idx val="1"/>
          <c:order val="1"/>
          <c:tx>
            <c:v>Energía Acreditada</c:v>
          </c:tx>
          <c:spPr>
            <a:solidFill>
              <a:schemeClr val="accent2"/>
            </a:solidFill>
            <a:ln>
              <a:noFill/>
            </a:ln>
            <a:effectLst/>
          </c:spPr>
          <c:invertIfNegative val="0"/>
          <c:dLbls>
            <c:dLbl>
              <c:idx val="2"/>
              <c:layout>
                <c:manualLayout>
                  <c:x val="-9.9928625782325087E-4"/>
                  <c:y val="4.070156362105307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3AA-49BA-BA6E-E3FC0E50C8FF}"/>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Graphics!#REF!</c:f>
              <c:strCache>
                <c:ptCount val="1"/>
                <c:pt idx="0">
                  <c:v>#REF!</c:v>
                </c:pt>
              </c:strCache>
            </c:strRef>
          </c:cat>
          <c:val>
            <c:numRef>
              <c:f>Quarterly!$BH$16:$BH$21</c:f>
              <c:numCache>
                <c:formatCode>_(* #,##0.0_);_(* \(#,##0.0\);_(* "-"??_);_(@_)</c:formatCode>
                <c:ptCount val="6"/>
                <c:pt idx="0">
                  <c:v>64748.278481012661</c:v>
                </c:pt>
                <c:pt idx="1">
                  <c:v>36662.457831325301</c:v>
                </c:pt>
                <c:pt idx="2">
                  <c:v>23233.915662650597</c:v>
                </c:pt>
                <c:pt idx="3">
                  <c:v>48596.071428571428</c:v>
                </c:pt>
                <c:pt idx="4">
                  <c:v>42810.53571428571</c:v>
                </c:pt>
                <c:pt idx="5">
                  <c:v>26230.317073170732</c:v>
                </c:pt>
              </c:numCache>
            </c:numRef>
          </c:val>
          <c:extLst>
            <c:ext xmlns:c16="http://schemas.microsoft.com/office/drawing/2014/chart" uri="{C3380CC4-5D6E-409C-BE32-E72D297353CC}">
              <c16:uniqueId val="{00000000-D448-4101-8147-FA1BCF46481A}"/>
            </c:ext>
          </c:extLst>
        </c:ser>
        <c:ser>
          <c:idx val="2"/>
          <c:order val="3"/>
          <c:tx>
            <c:v>Energía Exportada</c:v>
          </c:tx>
          <c:spPr>
            <a:solidFill>
              <a:schemeClr val="accent1">
                <a:lumMod val="50000"/>
              </a:schemeClr>
            </a:solidFill>
            <a:ln>
              <a:noFill/>
            </a:ln>
            <a:effectLst/>
          </c:spPr>
          <c:invertIfNegative val="0"/>
          <c:dLbls>
            <c:dLbl>
              <c:idx val="2"/>
              <c:layout>
                <c:manualLayout>
                  <c:x val="-9.9928625782325087E-4"/>
                  <c:y val="3.923234876317703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3AA-49BA-BA6E-E3FC0E50C8FF}"/>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'[1]Quarterly '!$B$105:$B$114</c:f>
              <c:numCache>
                <c:formatCode>General</c:formatCode>
                <c:ptCount val="10"/>
              </c:numCache>
            </c:numRef>
          </c:cat>
          <c:val>
            <c:numRef>
              <c:f>Quarterly!$AS$16:$AS$21</c:f>
              <c:numCache>
                <c:formatCode>_(* #,##0.0_);_(* \(#,##0.0\);_(* "-"??_);_(@_)</c:formatCode>
                <c:ptCount val="6"/>
                <c:pt idx="0">
                  <c:v>54014.696202531646</c:v>
                </c:pt>
                <c:pt idx="1">
                  <c:v>37882.257831325282</c:v>
                </c:pt>
                <c:pt idx="2">
                  <c:v>23673.918072289151</c:v>
                </c:pt>
                <c:pt idx="3">
                  <c:v>50246.778571428571</c:v>
                </c:pt>
                <c:pt idx="4">
                  <c:v>43837.721428571436</c:v>
                </c:pt>
                <c:pt idx="5">
                  <c:v>26510.53902439024</c:v>
                </c:pt>
              </c:numCache>
            </c:numRef>
          </c:val>
          <c:extLst>
            <c:ext xmlns:c16="http://schemas.microsoft.com/office/drawing/2014/chart" uri="{C3380CC4-5D6E-409C-BE32-E72D297353CC}">
              <c16:uniqueId val="{00000001-D448-4101-8147-FA1BCF46481A}"/>
            </c:ext>
          </c:extLst>
        </c:ser>
        <c:dLbls>
          <c:showLegendKey val="0"/>
          <c:showVal val="0"/>
          <c:showCatName val="0"/>
          <c:showSerName val="0"/>
          <c:showPercent val="0"/>
          <c:showBubbleSize val="0"/>
        </c:dLbls>
        <c:gapWidth val="63"/>
        <c:overlap val="-10"/>
        <c:axId val="1952058752"/>
        <c:axId val="1952057920"/>
      </c:barChart>
      <c:lineChart>
        <c:grouping val="standard"/>
        <c:varyColors val="0"/>
        <c:ser>
          <c:idx val="0"/>
          <c:order val="0"/>
          <c:tx>
            <c:v>Consumo Neto Facturado</c:v>
          </c:tx>
          <c:spPr>
            <a:ln w="28575" cap="rnd">
              <a:solidFill>
                <a:srgbClr val="00B0F0"/>
              </a:solidFill>
              <a:round/>
            </a:ln>
            <a:effectLst/>
          </c:spPr>
          <c:marker>
            <c:symbol val="circle"/>
            <c:size val="5"/>
            <c:spPr>
              <a:solidFill>
                <a:srgbClr val="00B0F0"/>
              </a:solidFill>
              <a:ln w="9525">
                <a:solidFill>
                  <a:srgbClr val="00B0F0"/>
                </a:solidFill>
              </a:ln>
              <a:effectLst/>
            </c:spPr>
          </c:marker>
          <c:dLbls>
            <c:spPr>
              <a:solidFill>
                <a:schemeClr val="bg1"/>
              </a:solidFill>
              <a:ln>
                <a:solidFill>
                  <a:srgbClr val="00B0F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Quarterly!$B$16:$B$21</c:f>
              <c:strCache>
                <c:ptCount val="6"/>
                <c:pt idx="0">
                  <c:v>julio-sept 2024</c:v>
                </c:pt>
                <c:pt idx="1">
                  <c:v>oct-dic 2024</c:v>
                </c:pt>
                <c:pt idx="2">
                  <c:v>ene-mar 2025</c:v>
                </c:pt>
                <c:pt idx="3">
                  <c:v>abril-jun 2025</c:v>
                </c:pt>
                <c:pt idx="4">
                  <c:v>julio-sept 2025</c:v>
                </c:pt>
                <c:pt idx="5">
                  <c:v>oct-dic 2025</c:v>
                </c:pt>
              </c:strCache>
            </c:strRef>
          </c:cat>
          <c:val>
            <c:numRef>
              <c:f>Quarterly!$BC$16:$BC$21</c:f>
              <c:numCache>
                <c:formatCode>_(* #,##0.0_);_(* \(#,##0.0\);_(* "-"??_);_(@_)</c:formatCode>
                <c:ptCount val="6"/>
                <c:pt idx="0">
                  <c:v>371296.67088607594</c:v>
                </c:pt>
                <c:pt idx="1">
                  <c:v>398010.21686746989</c:v>
                </c:pt>
                <c:pt idx="2">
                  <c:v>397548.86746987957</c:v>
                </c:pt>
                <c:pt idx="3">
                  <c:v>350091.1428571429</c:v>
                </c:pt>
                <c:pt idx="4">
                  <c:v>371897.07142857148</c:v>
                </c:pt>
                <c:pt idx="5">
                  <c:v>437323.90243902442</c:v>
                </c:pt>
              </c:numCache>
            </c:numRef>
          </c:val>
          <c:smooth val="0"/>
          <c:extLst>
            <c:ext xmlns:c16="http://schemas.microsoft.com/office/drawing/2014/chart" uri="{C3380CC4-5D6E-409C-BE32-E72D297353CC}">
              <c16:uniqueId val="{00000002-D448-4101-8147-FA1BCF46481A}"/>
            </c:ext>
          </c:extLst>
        </c:ser>
        <c:ser>
          <c:idx val="3"/>
          <c:order val="2"/>
          <c:tx>
            <c:v>Consumo Sistema LUMA</c:v>
          </c:tx>
          <c:spPr>
            <a:ln w="28575" cap="rnd">
              <a:solidFill>
                <a:srgbClr val="C00000"/>
              </a:solidFill>
              <a:round/>
            </a:ln>
            <a:effectLst/>
          </c:spPr>
          <c:marker>
            <c:symbol val="circle"/>
            <c:size val="4"/>
            <c:spPr>
              <a:solidFill>
                <a:srgbClr val="C00000"/>
              </a:solidFill>
              <a:ln w="9525" cap="flat">
                <a:solidFill>
                  <a:srgbClr val="C00000"/>
                </a:solidFill>
                <a:round/>
              </a:ln>
              <a:effectLst/>
            </c:spPr>
          </c:marker>
          <c:dLbls>
            <c:spPr>
              <a:solidFill>
                <a:schemeClr val="bg1"/>
              </a:solidFill>
              <a:ln>
                <a:solidFill>
                  <a:srgbClr val="C0000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Quarterly!$B$16:$B$21</c:f>
              <c:strCache>
                <c:ptCount val="6"/>
                <c:pt idx="0">
                  <c:v>julio-sept 2024</c:v>
                </c:pt>
                <c:pt idx="1">
                  <c:v>oct-dic 2024</c:v>
                </c:pt>
                <c:pt idx="2">
                  <c:v>ene-mar 2025</c:v>
                </c:pt>
                <c:pt idx="3">
                  <c:v>abril-jun 2025</c:v>
                </c:pt>
                <c:pt idx="4">
                  <c:v>julio-sept 2025</c:v>
                </c:pt>
                <c:pt idx="5">
                  <c:v>oct-dic 2025</c:v>
                </c:pt>
              </c:strCache>
            </c:strRef>
          </c:cat>
          <c:val>
            <c:numRef>
              <c:f>Quarterly!$AX$16:$AX$21</c:f>
              <c:numCache>
                <c:formatCode>_(* #,##0.0_);_(* \(#,##0.0\);_(* "-"??_);_(@_)</c:formatCode>
                <c:ptCount val="6"/>
                <c:pt idx="0">
                  <c:v>436044.94936708861</c:v>
                </c:pt>
                <c:pt idx="1">
                  <c:v>434672.67469879519</c:v>
                </c:pt>
                <c:pt idx="2">
                  <c:v>420782.78313253011</c:v>
                </c:pt>
                <c:pt idx="3">
                  <c:v>398687.21428571426</c:v>
                </c:pt>
                <c:pt idx="4">
                  <c:v>414707.60714285716</c:v>
                </c:pt>
                <c:pt idx="5">
                  <c:v>463554.21951219509</c:v>
                </c:pt>
              </c:numCache>
            </c:numRef>
          </c:val>
          <c:smooth val="0"/>
          <c:extLst>
            <c:ext xmlns:c16="http://schemas.microsoft.com/office/drawing/2014/chart" uri="{C3380CC4-5D6E-409C-BE32-E72D297353CC}">
              <c16:uniqueId val="{00000003-D448-4101-8147-FA1BCF46481A}"/>
            </c:ext>
          </c:extLst>
        </c:ser>
        <c:dLbls>
          <c:showLegendKey val="0"/>
          <c:showVal val="0"/>
          <c:showCatName val="0"/>
          <c:showSerName val="0"/>
          <c:showPercent val="0"/>
          <c:showBubbleSize val="0"/>
        </c:dLbls>
        <c:marker val="1"/>
        <c:smooth val="0"/>
        <c:axId val="1952058752"/>
        <c:axId val="1952057920"/>
      </c:lineChart>
      <c:catAx>
        <c:axId val="195205875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7920"/>
        <c:crosses val="autoZero"/>
        <c:auto val="1"/>
        <c:lblAlgn val="ctr"/>
        <c:lblOffset val="100"/>
        <c:noMultiLvlLbl val="0"/>
      </c:catAx>
      <c:valAx>
        <c:axId val="1952057920"/>
        <c:scaling>
          <c:orientation val="minMax"/>
        </c:scaling>
        <c:delete val="0"/>
        <c:axPos val="l"/>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8752"/>
        <c:crosses val="autoZero"/>
        <c:crossBetween val="between"/>
      </c:valAx>
      <c:spPr>
        <a:noFill/>
        <a:ln>
          <a:noFill/>
        </a:ln>
        <a:effectLst/>
      </c:spPr>
    </c:plotArea>
    <c:legend>
      <c:legendPos val="b"/>
      <c:layout>
        <c:manualLayout>
          <c:xMode val="edge"/>
          <c:yMode val="edge"/>
          <c:x val="0.11058729123827675"/>
          <c:y val="9.4471394200724951E-2"/>
          <c:w val="0.70621302379665385"/>
          <c:h val="6.5683586426696666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600" b="1"/>
              <a:t>Clase Agrícola (KWh</a:t>
            </a:r>
            <a:r>
              <a:rPr lang="en-US" sz="1600" b="1" baseline="0"/>
              <a:t>/Cliente)</a:t>
            </a:r>
            <a:r>
              <a:rPr lang="en-US" sz="1600" b="1"/>
              <a:t> </a:t>
            </a:r>
          </a:p>
          <a:p>
            <a:pPr>
              <a:defRPr sz="1600" b="1"/>
            </a:pPr>
            <a:r>
              <a:rPr lang="en-US" sz="1600" b="1"/>
              <a:t>Comportamiento Trimestral</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6.6617936159075908E-2"/>
          <c:y val="0.15239487319971529"/>
          <c:w val="0.93121045438272743"/>
          <c:h val="0.69666545588051487"/>
        </c:manualLayout>
      </c:layout>
      <c:barChart>
        <c:barDir val="col"/>
        <c:grouping val="clustered"/>
        <c:varyColors val="0"/>
        <c:ser>
          <c:idx val="1"/>
          <c:order val="1"/>
          <c:tx>
            <c:v>Energía Acreditada</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Graphics!#REF!</c:f>
              <c:strCache>
                <c:ptCount val="1"/>
                <c:pt idx="0">
                  <c:v>#REF!</c:v>
                </c:pt>
              </c:strCache>
            </c:strRef>
          </c:cat>
          <c:val>
            <c:numRef>
              <c:f>Quarterly!$BI$16:$BI$21</c:f>
              <c:numCache>
                <c:formatCode>_(* #,##0.0_);_(* \(#,##0.0\);_(* "-"??_);_(@_)</c:formatCode>
                <c:ptCount val="6"/>
                <c:pt idx="0">
                  <c:v>1999.808</c:v>
                </c:pt>
                <c:pt idx="1">
                  <c:v>2005.2413793103447</c:v>
                </c:pt>
                <c:pt idx="2">
                  <c:v>1806.9839999999999</c:v>
                </c:pt>
                <c:pt idx="3">
                  <c:v>1923.2992125984251</c:v>
                </c:pt>
                <c:pt idx="4">
                  <c:v>1946.59375</c:v>
                </c:pt>
                <c:pt idx="5">
                  <c:v>1692.5790884718499</c:v>
                </c:pt>
              </c:numCache>
            </c:numRef>
          </c:val>
          <c:extLst>
            <c:ext xmlns:c16="http://schemas.microsoft.com/office/drawing/2014/chart" uri="{C3380CC4-5D6E-409C-BE32-E72D297353CC}">
              <c16:uniqueId val="{00000000-B284-4285-A603-C6BE16C78B67}"/>
            </c:ext>
          </c:extLst>
        </c:ser>
        <c:ser>
          <c:idx val="2"/>
          <c:order val="3"/>
          <c:tx>
            <c:v>Energía Exportada</c:v>
          </c:tx>
          <c:spPr>
            <a:solidFill>
              <a:schemeClr val="accent1">
                <a:lumMod val="50000"/>
              </a:schemeClr>
            </a:solidFill>
            <a:ln>
              <a:solidFill>
                <a:schemeClr val="accent1">
                  <a:lumMod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'[1]Quarterly '!$B$105:$B$114</c:f>
              <c:numCache>
                <c:formatCode>General</c:formatCode>
                <c:ptCount val="10"/>
              </c:numCache>
            </c:numRef>
          </c:cat>
          <c:val>
            <c:numRef>
              <c:f>Quarterly!$AT$16:$AT$21</c:f>
              <c:numCache>
                <c:formatCode>_(* #,##0.0_);_(* \(#,##0.0\);_(* "-"??_);_(@_)</c:formatCode>
                <c:ptCount val="6"/>
                <c:pt idx="0">
                  <c:v>2494.2240000000002</c:v>
                </c:pt>
                <c:pt idx="1">
                  <c:v>2349.0318302387268</c:v>
                </c:pt>
                <c:pt idx="2">
                  <c:v>2242.7359999999999</c:v>
                </c:pt>
                <c:pt idx="3">
                  <c:v>2398.5984251968503</c:v>
                </c:pt>
                <c:pt idx="4">
                  <c:v>3134.78125</c:v>
                </c:pt>
                <c:pt idx="5">
                  <c:v>2394.7801608579089</c:v>
                </c:pt>
              </c:numCache>
            </c:numRef>
          </c:val>
          <c:extLst>
            <c:ext xmlns:c16="http://schemas.microsoft.com/office/drawing/2014/chart" uri="{C3380CC4-5D6E-409C-BE32-E72D297353CC}">
              <c16:uniqueId val="{00000001-B284-4285-A603-C6BE16C78B67}"/>
            </c:ext>
          </c:extLst>
        </c:ser>
        <c:dLbls>
          <c:showLegendKey val="0"/>
          <c:showVal val="0"/>
          <c:showCatName val="0"/>
          <c:showSerName val="0"/>
          <c:showPercent val="0"/>
          <c:showBubbleSize val="0"/>
        </c:dLbls>
        <c:gapWidth val="63"/>
        <c:overlap val="-10"/>
        <c:axId val="1952058752"/>
        <c:axId val="1952057920"/>
      </c:barChart>
      <c:lineChart>
        <c:grouping val="standard"/>
        <c:varyColors val="0"/>
        <c:ser>
          <c:idx val="0"/>
          <c:order val="0"/>
          <c:tx>
            <c:v>Consumo Neto Facturado</c:v>
          </c:tx>
          <c:spPr>
            <a:ln w="28575" cap="rnd">
              <a:solidFill>
                <a:srgbClr val="00B0F0"/>
              </a:solidFill>
              <a:round/>
            </a:ln>
            <a:effectLst/>
          </c:spPr>
          <c:marker>
            <c:symbol val="circle"/>
            <c:size val="5"/>
            <c:spPr>
              <a:solidFill>
                <a:schemeClr val="accent1"/>
              </a:solidFill>
              <a:ln w="9525">
                <a:solidFill>
                  <a:schemeClr val="accent1"/>
                </a:solidFill>
              </a:ln>
              <a:effectLst/>
            </c:spPr>
          </c:marker>
          <c:dLbls>
            <c:spPr>
              <a:solidFill>
                <a:schemeClr val="bg1"/>
              </a:solidFill>
              <a:ln>
                <a:solidFill>
                  <a:srgbClr val="00B0F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Quarterly!$B$16:$B$21</c:f>
              <c:strCache>
                <c:ptCount val="6"/>
                <c:pt idx="0">
                  <c:v>julio-sept 2024</c:v>
                </c:pt>
                <c:pt idx="1">
                  <c:v>oct-dic 2024</c:v>
                </c:pt>
                <c:pt idx="2">
                  <c:v>ene-mar 2025</c:v>
                </c:pt>
                <c:pt idx="3">
                  <c:v>abril-jun 2025</c:v>
                </c:pt>
                <c:pt idx="4">
                  <c:v>julio-sept 2025</c:v>
                </c:pt>
                <c:pt idx="5">
                  <c:v>oct-dic 2025</c:v>
                </c:pt>
              </c:strCache>
            </c:strRef>
          </c:cat>
          <c:val>
            <c:numRef>
              <c:f>Quarterly!$BD$16:$BD$21</c:f>
              <c:numCache>
                <c:formatCode>_(* #,##0.0_);_(* \(#,##0.0\);_(* "-"??_);_(@_)</c:formatCode>
                <c:ptCount val="6"/>
                <c:pt idx="0">
                  <c:v>7425.0640000000003</c:v>
                </c:pt>
                <c:pt idx="1">
                  <c:v>7269.2864721485412</c:v>
                </c:pt>
                <c:pt idx="2">
                  <c:v>7164.848</c:v>
                </c:pt>
                <c:pt idx="3">
                  <c:v>7534.0314960629921</c:v>
                </c:pt>
                <c:pt idx="4">
                  <c:v>7730.6953125</c:v>
                </c:pt>
                <c:pt idx="5">
                  <c:v>7945.6085790884727</c:v>
                </c:pt>
              </c:numCache>
            </c:numRef>
          </c:val>
          <c:smooth val="0"/>
          <c:extLst>
            <c:ext xmlns:c16="http://schemas.microsoft.com/office/drawing/2014/chart" uri="{C3380CC4-5D6E-409C-BE32-E72D297353CC}">
              <c16:uniqueId val="{00000002-B284-4285-A603-C6BE16C78B67}"/>
            </c:ext>
          </c:extLst>
        </c:ser>
        <c:ser>
          <c:idx val="3"/>
          <c:order val="2"/>
          <c:tx>
            <c:v>Consumo Sistema LUMA</c:v>
          </c:tx>
          <c:spPr>
            <a:ln w="28575" cap="rnd">
              <a:solidFill>
                <a:srgbClr val="C00000"/>
              </a:solidFill>
              <a:round/>
            </a:ln>
            <a:effectLst/>
          </c:spPr>
          <c:marker>
            <c:symbol val="circle"/>
            <c:size val="4"/>
            <c:spPr>
              <a:solidFill>
                <a:schemeClr val="bg1"/>
              </a:solidFill>
              <a:ln w="9525" cap="flat">
                <a:solidFill>
                  <a:srgbClr val="C00000"/>
                </a:solidFill>
                <a:round/>
              </a:ln>
              <a:effectLst/>
            </c:spPr>
          </c:marker>
          <c:dLbls>
            <c:spPr>
              <a:solidFill>
                <a:schemeClr val="bg1"/>
              </a:solidFill>
              <a:ln>
                <a:solidFill>
                  <a:srgbClr val="00B0F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Quarterly!$B$16:$B$21</c:f>
              <c:strCache>
                <c:ptCount val="6"/>
                <c:pt idx="0">
                  <c:v>julio-sept 2024</c:v>
                </c:pt>
                <c:pt idx="1">
                  <c:v>oct-dic 2024</c:v>
                </c:pt>
                <c:pt idx="2">
                  <c:v>ene-mar 2025</c:v>
                </c:pt>
                <c:pt idx="3">
                  <c:v>abril-jun 2025</c:v>
                </c:pt>
                <c:pt idx="4">
                  <c:v>julio-sept 2025</c:v>
                </c:pt>
                <c:pt idx="5">
                  <c:v>oct-dic 2025</c:v>
                </c:pt>
              </c:strCache>
            </c:strRef>
          </c:cat>
          <c:val>
            <c:numRef>
              <c:f>Quarterly!$AY$16:$AY$21</c:f>
              <c:numCache>
                <c:formatCode>_(* #,##0.0_);_(* \(#,##0.0\);_(* "-"??_);_(@_)</c:formatCode>
                <c:ptCount val="6"/>
                <c:pt idx="0">
                  <c:v>9424.8719999999994</c:v>
                </c:pt>
                <c:pt idx="1">
                  <c:v>9274.5278514588863</c:v>
                </c:pt>
                <c:pt idx="2">
                  <c:v>8971.8320000000003</c:v>
                </c:pt>
                <c:pt idx="3">
                  <c:v>9457.3307086614168</c:v>
                </c:pt>
                <c:pt idx="4">
                  <c:v>9677.2890625</c:v>
                </c:pt>
                <c:pt idx="5">
                  <c:v>9638.1876675603216</c:v>
                </c:pt>
              </c:numCache>
            </c:numRef>
          </c:val>
          <c:smooth val="0"/>
          <c:extLst>
            <c:ext xmlns:c16="http://schemas.microsoft.com/office/drawing/2014/chart" uri="{C3380CC4-5D6E-409C-BE32-E72D297353CC}">
              <c16:uniqueId val="{00000003-B284-4285-A603-C6BE16C78B67}"/>
            </c:ext>
          </c:extLst>
        </c:ser>
        <c:dLbls>
          <c:showLegendKey val="0"/>
          <c:showVal val="0"/>
          <c:showCatName val="0"/>
          <c:showSerName val="0"/>
          <c:showPercent val="0"/>
          <c:showBubbleSize val="0"/>
        </c:dLbls>
        <c:marker val="1"/>
        <c:smooth val="0"/>
        <c:axId val="1952058752"/>
        <c:axId val="1952057920"/>
      </c:lineChart>
      <c:catAx>
        <c:axId val="195205875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7920"/>
        <c:crosses val="autoZero"/>
        <c:auto val="1"/>
        <c:lblAlgn val="ctr"/>
        <c:lblOffset val="100"/>
        <c:noMultiLvlLbl val="0"/>
      </c:catAx>
      <c:valAx>
        <c:axId val="1952057920"/>
        <c:scaling>
          <c:orientation val="minMax"/>
        </c:scaling>
        <c:delete val="0"/>
        <c:axPos val="l"/>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8752"/>
        <c:crosses val="autoZero"/>
        <c:crossBetween val="between"/>
      </c:valAx>
      <c:spPr>
        <a:noFill/>
        <a:ln>
          <a:noFill/>
        </a:ln>
        <a:effectLst/>
      </c:spPr>
    </c:plotArea>
    <c:legend>
      <c:legendPos val="b"/>
      <c:layout>
        <c:manualLayout>
          <c:xMode val="edge"/>
          <c:yMode val="edge"/>
          <c:x val="0.11058729123827675"/>
          <c:y val="9.4471394200724951E-2"/>
          <c:w val="0.70621302379665385"/>
          <c:h val="6.5683586426696666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600" b="1"/>
              <a:t>Clase Total (MWh) </a:t>
            </a:r>
          </a:p>
          <a:p>
            <a:pPr>
              <a:defRPr sz="1600" b="1"/>
            </a:pPr>
            <a:r>
              <a:rPr lang="en-US" sz="1600" b="1"/>
              <a:t>Comportamiento Trimestral</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6.3619450117460952E-2"/>
          <c:y val="0.15239481934026317"/>
          <c:w val="0.93121045438272743"/>
          <c:h val="0.79426886480478975"/>
        </c:manualLayout>
      </c:layout>
      <c:barChart>
        <c:barDir val="col"/>
        <c:grouping val="clustered"/>
        <c:varyColors val="0"/>
        <c:ser>
          <c:idx val="1"/>
          <c:order val="1"/>
          <c:tx>
            <c:v>Energía Acreditada</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Graphics!#REF!</c:f>
              <c:strCache>
                <c:ptCount val="1"/>
                <c:pt idx="0">
                  <c:v>#REF!</c:v>
                </c:pt>
              </c:strCache>
            </c:strRef>
          </c:cat>
          <c:val>
            <c:numRef>
              <c:f>Quarterly!$AK$16:$AK$21</c:f>
              <c:numCache>
                <c:formatCode>_(* #,##0_);_(* \(#,##0\);_(* "-"??_);_(@_)</c:formatCode>
                <c:ptCount val="6"/>
                <c:pt idx="0">
                  <c:v>150285.052</c:v>
                </c:pt>
                <c:pt idx="1">
                  <c:v>146345.83000000002</c:v>
                </c:pt>
                <c:pt idx="2">
                  <c:v>145084.27499999999</c:v>
                </c:pt>
                <c:pt idx="3">
                  <c:v>176798.446</c:v>
                </c:pt>
                <c:pt idx="4">
                  <c:v>200004.93099999998</c:v>
                </c:pt>
                <c:pt idx="5">
                  <c:v>190597.66399999999</c:v>
                </c:pt>
              </c:numCache>
            </c:numRef>
          </c:val>
          <c:extLst>
            <c:ext xmlns:c16="http://schemas.microsoft.com/office/drawing/2014/chart" uri="{C3380CC4-5D6E-409C-BE32-E72D297353CC}">
              <c16:uniqueId val="{00000000-7E0C-407A-95F2-3EDA91667EDB}"/>
            </c:ext>
          </c:extLst>
        </c:ser>
        <c:ser>
          <c:idx val="2"/>
          <c:order val="3"/>
          <c:tx>
            <c:v>Energía Exportada</c:v>
          </c:tx>
          <c:spPr>
            <a:solidFill>
              <a:schemeClr val="accent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'[1]Quarterly '!$B$105:$B$114</c:f>
              <c:numCache>
                <c:formatCode>General</c:formatCode>
                <c:ptCount val="10"/>
              </c:numCache>
            </c:numRef>
          </c:cat>
          <c:val>
            <c:numRef>
              <c:f>Quarterly!$V$16:$V$21</c:f>
              <c:numCache>
                <c:formatCode>_(* #,##0_);_(* \(#,##0\);_(* "-"??_);_(@_)</c:formatCode>
                <c:ptCount val="6"/>
                <c:pt idx="0">
                  <c:v>168479.98653299993</c:v>
                </c:pt>
                <c:pt idx="1">
                  <c:v>159370.0636989999</c:v>
                </c:pt>
                <c:pt idx="2">
                  <c:v>192011.03288100005</c:v>
                </c:pt>
                <c:pt idx="3">
                  <c:v>235867.19934000005</c:v>
                </c:pt>
                <c:pt idx="4">
                  <c:v>247831.94866800029</c:v>
                </c:pt>
                <c:pt idx="5">
                  <c:v>229180.76384999996</c:v>
                </c:pt>
              </c:numCache>
            </c:numRef>
          </c:val>
          <c:extLst>
            <c:ext xmlns:c16="http://schemas.microsoft.com/office/drawing/2014/chart" uri="{C3380CC4-5D6E-409C-BE32-E72D297353CC}">
              <c16:uniqueId val="{00000001-7E0C-407A-95F2-3EDA91667EDB}"/>
            </c:ext>
          </c:extLst>
        </c:ser>
        <c:dLbls>
          <c:showLegendKey val="0"/>
          <c:showVal val="0"/>
          <c:showCatName val="0"/>
          <c:showSerName val="0"/>
          <c:showPercent val="0"/>
          <c:showBubbleSize val="0"/>
        </c:dLbls>
        <c:gapWidth val="30"/>
        <c:overlap val="-10"/>
        <c:axId val="1952058752"/>
        <c:axId val="1952057920"/>
      </c:barChart>
      <c:lineChart>
        <c:grouping val="standard"/>
        <c:varyColors val="0"/>
        <c:ser>
          <c:idx val="0"/>
          <c:order val="0"/>
          <c:tx>
            <c:v>Consumo Neto Facturado</c:v>
          </c:tx>
          <c:spPr>
            <a:ln w="28575" cap="rnd">
              <a:solidFill>
                <a:srgbClr val="00B0F0"/>
              </a:solidFill>
              <a:round/>
            </a:ln>
            <a:effectLst/>
          </c:spPr>
          <c:marker>
            <c:symbol val="circle"/>
            <c:size val="5"/>
            <c:spPr>
              <a:solidFill>
                <a:schemeClr val="accent1"/>
              </a:solidFill>
              <a:ln w="9525">
                <a:solidFill>
                  <a:schemeClr val="accent1"/>
                </a:solidFill>
              </a:ln>
              <a:effectLst/>
            </c:spPr>
          </c:marker>
          <c:dLbls>
            <c:spPr>
              <a:solidFill>
                <a:schemeClr val="bg1"/>
              </a:solidFill>
              <a:ln>
                <a:solidFill>
                  <a:srgbClr val="00B0F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Quarterly!$B$16:$B$21</c:f>
              <c:strCache>
                <c:ptCount val="6"/>
                <c:pt idx="0">
                  <c:v>julio-sept 2024</c:v>
                </c:pt>
                <c:pt idx="1">
                  <c:v>oct-dic 2024</c:v>
                </c:pt>
                <c:pt idx="2">
                  <c:v>ene-mar 2025</c:v>
                </c:pt>
                <c:pt idx="3">
                  <c:v>abril-jun 2025</c:v>
                </c:pt>
                <c:pt idx="4">
                  <c:v>julio-sept 2025</c:v>
                </c:pt>
                <c:pt idx="5">
                  <c:v>oct-dic 2025</c:v>
                </c:pt>
              </c:strCache>
            </c:strRef>
          </c:cat>
          <c:val>
            <c:numRef>
              <c:f>Quarterly!$AF$16:$AF$21</c:f>
              <c:numCache>
                <c:formatCode>_(* #,##0_);_(* \(#,##0\);_(* "-"??_);_(@_)</c:formatCode>
                <c:ptCount val="6"/>
                <c:pt idx="0">
                  <c:v>157676.008</c:v>
                </c:pt>
                <c:pt idx="1">
                  <c:v>159467.68700000003</c:v>
                </c:pt>
                <c:pt idx="2">
                  <c:v>111644.37300000001</c:v>
                </c:pt>
                <c:pt idx="3">
                  <c:v>105107.41899999999</c:v>
                </c:pt>
                <c:pt idx="4">
                  <c:v>165758.215</c:v>
                </c:pt>
                <c:pt idx="5">
                  <c:v>170919.53899999999</c:v>
                </c:pt>
              </c:numCache>
            </c:numRef>
          </c:val>
          <c:smooth val="0"/>
          <c:extLst>
            <c:ext xmlns:c16="http://schemas.microsoft.com/office/drawing/2014/chart" uri="{C3380CC4-5D6E-409C-BE32-E72D297353CC}">
              <c16:uniqueId val="{00000002-7E0C-407A-95F2-3EDA91667EDB}"/>
            </c:ext>
          </c:extLst>
        </c:ser>
        <c:ser>
          <c:idx val="3"/>
          <c:order val="2"/>
          <c:tx>
            <c:v>Consumo Sistema LUMA</c:v>
          </c:tx>
          <c:spPr>
            <a:ln w="28575" cap="rnd">
              <a:solidFill>
                <a:srgbClr val="C00000"/>
              </a:solidFill>
              <a:round/>
            </a:ln>
            <a:effectLst/>
          </c:spPr>
          <c:marker>
            <c:symbol val="circle"/>
            <c:size val="4"/>
            <c:spPr>
              <a:solidFill>
                <a:schemeClr val="accent4"/>
              </a:solidFill>
              <a:ln w="9525">
                <a:solidFill>
                  <a:schemeClr val="accent4"/>
                </a:solidFill>
              </a:ln>
              <a:effectLst/>
            </c:spPr>
          </c:marker>
          <c:dLbls>
            <c:spPr>
              <a:solidFill>
                <a:schemeClr val="bg1"/>
              </a:solidFill>
              <a:ln cmpd="sng">
                <a:solidFill>
                  <a:srgbClr val="00B0F0"/>
                </a:solidFill>
              </a:ln>
              <a:effectLst/>
            </c:spPr>
            <c:txPr>
              <a:bodyPr rot="0" spcFirstLastPara="1" vertOverflow="ellipsis" vert="horz" wrap="square" lIns="38100" tIns="19050" rIns="38100" bIns="19050" anchor="ctr" anchorCtr="0">
                <a:spAutoFit/>
              </a:bodyPr>
              <a:lstStyle/>
              <a:p>
                <a:pPr algn="ctr">
                  <a:defRPr lang="en-US"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Quarterly!$B$16:$B$21</c:f>
              <c:strCache>
                <c:ptCount val="6"/>
                <c:pt idx="0">
                  <c:v>julio-sept 2024</c:v>
                </c:pt>
                <c:pt idx="1">
                  <c:v>oct-dic 2024</c:v>
                </c:pt>
                <c:pt idx="2">
                  <c:v>ene-mar 2025</c:v>
                </c:pt>
                <c:pt idx="3">
                  <c:v>abril-jun 2025</c:v>
                </c:pt>
                <c:pt idx="4">
                  <c:v>julio-sept 2025</c:v>
                </c:pt>
                <c:pt idx="5">
                  <c:v>oct-dic 2025</c:v>
                </c:pt>
              </c:strCache>
            </c:strRef>
          </c:cat>
          <c:val>
            <c:numRef>
              <c:f>Quarterly!$AA$16:$AA$21</c:f>
              <c:numCache>
                <c:formatCode>_(* #,##0_);_(* \(#,##0\);_(* "-"??_);_(@_)</c:formatCode>
                <c:ptCount val="6"/>
                <c:pt idx="0">
                  <c:v>307961.06</c:v>
                </c:pt>
                <c:pt idx="1">
                  <c:v>305813.51699999999</c:v>
                </c:pt>
                <c:pt idx="2">
                  <c:v>256728.64799999999</c:v>
                </c:pt>
                <c:pt idx="3">
                  <c:v>281905.86500000005</c:v>
                </c:pt>
                <c:pt idx="4">
                  <c:v>365763.14600000007</c:v>
                </c:pt>
                <c:pt idx="5">
                  <c:v>361517.20299999998</c:v>
                </c:pt>
              </c:numCache>
            </c:numRef>
          </c:val>
          <c:smooth val="0"/>
          <c:extLst>
            <c:ext xmlns:c16="http://schemas.microsoft.com/office/drawing/2014/chart" uri="{C3380CC4-5D6E-409C-BE32-E72D297353CC}">
              <c16:uniqueId val="{00000003-7E0C-407A-95F2-3EDA91667EDB}"/>
            </c:ext>
          </c:extLst>
        </c:ser>
        <c:dLbls>
          <c:showLegendKey val="0"/>
          <c:showVal val="0"/>
          <c:showCatName val="0"/>
          <c:showSerName val="0"/>
          <c:showPercent val="0"/>
          <c:showBubbleSize val="0"/>
        </c:dLbls>
        <c:marker val="1"/>
        <c:smooth val="0"/>
        <c:axId val="1952058752"/>
        <c:axId val="1952057920"/>
      </c:lineChart>
      <c:catAx>
        <c:axId val="195205875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7920"/>
        <c:crosses val="autoZero"/>
        <c:auto val="1"/>
        <c:lblAlgn val="ctr"/>
        <c:lblOffset val="100"/>
        <c:noMultiLvlLbl val="0"/>
      </c:catAx>
      <c:valAx>
        <c:axId val="1952057920"/>
        <c:scaling>
          <c:orientation val="minMax"/>
        </c:scaling>
        <c:delete val="0"/>
        <c:axPos val="l"/>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8752"/>
        <c:crosses val="autoZero"/>
        <c:crossBetween val="between"/>
      </c:valAx>
      <c:spPr>
        <a:noFill/>
        <a:ln>
          <a:noFill/>
        </a:ln>
        <a:effectLst/>
      </c:spPr>
    </c:plotArea>
    <c:legend>
      <c:legendPos val="b"/>
      <c:layout>
        <c:manualLayout>
          <c:xMode val="edge"/>
          <c:yMode val="edge"/>
          <c:x val="0.11657624734707205"/>
          <c:y val="0.10491792203196255"/>
          <c:w val="0.70621302379665385"/>
          <c:h val="6.5683586426696666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40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400955</xdr:colOff>
      <xdr:row>0</xdr:row>
      <xdr:rowOff>175979</xdr:rowOff>
    </xdr:from>
    <xdr:to>
      <xdr:col>21</xdr:col>
      <xdr:colOff>343805</xdr:colOff>
      <xdr:row>34</xdr:row>
      <xdr:rowOff>100686</xdr:rowOff>
    </xdr:to>
    <xdr:graphicFrame macro="">
      <xdr:nvGraphicFramePr>
        <xdr:cNvPr id="7" name="Chart 3">
          <a:extLst>
            <a:ext uri="{FF2B5EF4-FFF2-40B4-BE49-F238E27FC236}">
              <a16:creationId xmlns:a16="http://schemas.microsoft.com/office/drawing/2014/main" id="{2FAFE477-C013-4951-9F85-30D617A1D7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249461</xdr:colOff>
      <xdr:row>37</xdr:row>
      <xdr:rowOff>77106</xdr:rowOff>
    </xdr:from>
    <xdr:to>
      <xdr:col>21</xdr:col>
      <xdr:colOff>192311</xdr:colOff>
      <xdr:row>71</xdr:row>
      <xdr:rowOff>6349</xdr:rowOff>
    </xdr:to>
    <xdr:graphicFrame macro="">
      <xdr:nvGraphicFramePr>
        <xdr:cNvPr id="6" name="Chart 3">
          <a:extLst>
            <a:ext uri="{FF2B5EF4-FFF2-40B4-BE49-F238E27FC236}">
              <a16:creationId xmlns:a16="http://schemas.microsoft.com/office/drawing/2014/main" id="{1652CEAD-5D9F-4D49-BD68-18C97106A1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565604</xdr:colOff>
      <xdr:row>74</xdr:row>
      <xdr:rowOff>76202</xdr:rowOff>
    </xdr:from>
    <xdr:to>
      <xdr:col>20</xdr:col>
      <xdr:colOff>546029</xdr:colOff>
      <xdr:row>107</xdr:row>
      <xdr:rowOff>137258</xdr:rowOff>
    </xdr:to>
    <xdr:graphicFrame macro="">
      <xdr:nvGraphicFramePr>
        <xdr:cNvPr id="31" name="Chart 3">
          <a:extLst>
            <a:ext uri="{FF2B5EF4-FFF2-40B4-BE49-F238E27FC236}">
              <a16:creationId xmlns:a16="http://schemas.microsoft.com/office/drawing/2014/main" id="{F4EF3CBB-A384-4D35-8E06-5CC684FFEF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391884</xdr:colOff>
      <xdr:row>114</xdr:row>
      <xdr:rowOff>145141</xdr:rowOff>
    </xdr:from>
    <xdr:to>
      <xdr:col>21</xdr:col>
      <xdr:colOff>334734</xdr:colOff>
      <xdr:row>148</xdr:row>
      <xdr:rowOff>74384</xdr:rowOff>
    </xdr:to>
    <xdr:graphicFrame macro="">
      <xdr:nvGraphicFramePr>
        <xdr:cNvPr id="12" name="Chart 3">
          <a:extLst>
            <a:ext uri="{FF2B5EF4-FFF2-40B4-BE49-F238E27FC236}">
              <a16:creationId xmlns:a16="http://schemas.microsoft.com/office/drawing/2014/main" id="{602C0497-5324-486A-9D44-234744F72A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21</xdr:col>
      <xdr:colOff>383264</xdr:colOff>
      <xdr:row>1</xdr:row>
      <xdr:rowOff>102505</xdr:rowOff>
    </xdr:from>
    <xdr:to>
      <xdr:col>42</xdr:col>
      <xdr:colOff>323393</xdr:colOff>
      <xdr:row>35</xdr:row>
      <xdr:rowOff>21316</xdr:rowOff>
    </xdr:to>
    <xdr:graphicFrame macro="">
      <xdr:nvGraphicFramePr>
        <xdr:cNvPr id="5" name="Chart 3">
          <a:extLst>
            <a:ext uri="{FF2B5EF4-FFF2-40B4-BE49-F238E27FC236}">
              <a16:creationId xmlns:a16="http://schemas.microsoft.com/office/drawing/2014/main" id="{D514C554-3C17-4A5B-A787-47EF88E256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21</xdr:col>
      <xdr:colOff>463548</xdr:colOff>
      <xdr:row>37</xdr:row>
      <xdr:rowOff>93889</xdr:rowOff>
    </xdr:from>
    <xdr:to>
      <xdr:col>42</xdr:col>
      <xdr:colOff>409119</xdr:colOff>
      <xdr:row>71</xdr:row>
      <xdr:rowOff>29482</xdr:rowOff>
    </xdr:to>
    <xdr:graphicFrame macro="">
      <xdr:nvGraphicFramePr>
        <xdr:cNvPr id="24" name="Chart 3">
          <a:extLst>
            <a:ext uri="{FF2B5EF4-FFF2-40B4-BE49-F238E27FC236}">
              <a16:creationId xmlns:a16="http://schemas.microsoft.com/office/drawing/2014/main" id="{848720D6-5E76-4C4C-985B-E5A6D38964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22</xdr:col>
      <xdr:colOff>60320</xdr:colOff>
      <xdr:row>76</xdr:row>
      <xdr:rowOff>70756</xdr:rowOff>
    </xdr:from>
    <xdr:to>
      <xdr:col>43</xdr:col>
      <xdr:colOff>5891</xdr:colOff>
      <xdr:row>110</xdr:row>
      <xdr:rowOff>1360</xdr:rowOff>
    </xdr:to>
    <xdr:graphicFrame macro="">
      <xdr:nvGraphicFramePr>
        <xdr:cNvPr id="20" name="Chart 3">
          <a:extLst>
            <a:ext uri="{FF2B5EF4-FFF2-40B4-BE49-F238E27FC236}">
              <a16:creationId xmlns:a16="http://schemas.microsoft.com/office/drawing/2014/main" id="{15DD5164-9F37-493E-9164-1C3213072C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22</xdr:col>
      <xdr:colOff>92977</xdr:colOff>
      <xdr:row>114</xdr:row>
      <xdr:rowOff>145141</xdr:rowOff>
    </xdr:from>
    <xdr:to>
      <xdr:col>43</xdr:col>
      <xdr:colOff>38548</xdr:colOff>
      <xdr:row>148</xdr:row>
      <xdr:rowOff>70302</xdr:rowOff>
    </xdr:to>
    <xdr:graphicFrame macro="">
      <xdr:nvGraphicFramePr>
        <xdr:cNvPr id="32" name="Chart 3">
          <a:extLst>
            <a:ext uri="{FF2B5EF4-FFF2-40B4-BE49-F238E27FC236}">
              <a16:creationId xmlns:a16="http://schemas.microsoft.com/office/drawing/2014/main" id="{544D2082-E9BC-475F-B7D8-D2A5FD10E5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88990</xdr:colOff>
      <xdr:row>150</xdr:row>
      <xdr:rowOff>85453</xdr:rowOff>
    </xdr:from>
    <xdr:to>
      <xdr:col>22</xdr:col>
      <xdr:colOff>28030</xdr:colOff>
      <xdr:row>184</xdr:row>
      <xdr:rowOff>10160</xdr:rowOff>
    </xdr:to>
    <xdr:graphicFrame macro="">
      <xdr:nvGraphicFramePr>
        <xdr:cNvPr id="34" name="Chart 3">
          <a:extLst>
            <a:ext uri="{FF2B5EF4-FFF2-40B4-BE49-F238E27FC236}">
              <a16:creationId xmlns:a16="http://schemas.microsoft.com/office/drawing/2014/main" id="{9341893C-7335-42B9-A8FD-5BA4A309A3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22</xdr:col>
      <xdr:colOff>337457</xdr:colOff>
      <xdr:row>151</xdr:row>
      <xdr:rowOff>87086</xdr:rowOff>
    </xdr:from>
    <xdr:to>
      <xdr:col>43</xdr:col>
      <xdr:colOff>287927</xdr:colOff>
      <xdr:row>185</xdr:row>
      <xdr:rowOff>9887</xdr:rowOff>
    </xdr:to>
    <xdr:graphicFrame macro="">
      <xdr:nvGraphicFramePr>
        <xdr:cNvPr id="35" name="Chart 3">
          <a:extLst>
            <a:ext uri="{FF2B5EF4-FFF2-40B4-BE49-F238E27FC236}">
              <a16:creationId xmlns:a16="http://schemas.microsoft.com/office/drawing/2014/main" id="{92F2F3FB-4B46-4651-9022-170B448A46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arterly "/>
    </sheetNames>
    <sheetDataSet>
      <sheetData sheetId="0"/>
    </sheetDataSet>
  </externalBook>
</externalLink>
</file>

<file path=xl/theme/theme1.xml><?xml version="1.0" encoding="utf-8"?>
<a:theme xmlns:a="http://schemas.openxmlformats.org/drawingml/2006/main" name="Office Theme">
  <a:themeElements>
    <a:clrScheme name="LUMA Energy">
      <a:dk1>
        <a:sysClr val="windowText" lastClr="000000"/>
      </a:dk1>
      <a:lt1>
        <a:sysClr val="window" lastClr="FFFFFF"/>
      </a:lt1>
      <a:dk2>
        <a:srgbClr val="44546A"/>
      </a:dk2>
      <a:lt2>
        <a:srgbClr val="E7E6E6"/>
      </a:lt2>
      <a:accent1>
        <a:srgbClr val="78BE21"/>
      </a:accent1>
      <a:accent2>
        <a:srgbClr val="17214C"/>
      </a:accent2>
      <a:accent3>
        <a:srgbClr val="49B7E9"/>
      </a:accent3>
      <a:accent4>
        <a:srgbClr val="658D1B"/>
      </a:accent4>
      <a:accent5>
        <a:srgbClr val="FFC72C"/>
      </a:accent5>
      <a:accent6>
        <a:srgbClr val="E5E1E6"/>
      </a:accent6>
      <a:hlink>
        <a:srgbClr val="375C2C"/>
      </a:hlink>
      <a:folHlink>
        <a:srgbClr val="DB6B3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6A14B-FE2E-4CD2-ABF4-B976229C9C65}">
  <dimension ref="A2:AP93"/>
  <sheetViews>
    <sheetView showGridLines="0" zoomScale="85" zoomScaleNormal="85" workbookViewId="0">
      <pane xSplit="2" ySplit="4" topLeftCell="C42" activePane="bottomRight" state="frozen"/>
      <selection pane="topRight" activeCell="C4" sqref="C4"/>
      <selection pane="bottomLeft" activeCell="C4" sqref="C4"/>
      <selection pane="bottomRight" activeCell="R5" sqref="R5"/>
    </sheetView>
  </sheetViews>
  <sheetFormatPr defaultColWidth="8.7109375" defaultRowHeight="15" x14ac:dyDescent="0.2"/>
  <cols>
    <col min="1" max="1" width="8.5703125" style="4" customWidth="1"/>
    <col min="2" max="2" width="17.7109375" style="4" customWidth="1"/>
    <col min="3" max="4" width="18.42578125" style="4" bestFit="1" customWidth="1"/>
    <col min="5" max="5" width="17.5703125" style="4" bestFit="1" customWidth="1"/>
    <col min="6" max="6" width="16.28515625" style="4" bestFit="1" customWidth="1"/>
    <col min="7" max="7" width="12.42578125" style="4" bestFit="1" customWidth="1"/>
    <col min="8" max="12" width="13.5703125" style="4" customWidth="1"/>
    <col min="13" max="13" width="22.28515625" style="4" bestFit="1" customWidth="1"/>
    <col min="14" max="17" width="13.5703125" style="4" customWidth="1"/>
    <col min="18" max="18" width="20.42578125" style="4" bestFit="1" customWidth="1"/>
    <col min="19" max="19" width="18.42578125" style="4" bestFit="1" customWidth="1"/>
    <col min="20" max="20" width="17" style="4" bestFit="1" customWidth="1"/>
    <col min="21" max="21" width="16.28515625" style="4" bestFit="1" customWidth="1"/>
    <col min="22" max="22" width="14.5703125" style="4" bestFit="1" customWidth="1"/>
    <col min="23" max="23" width="20.42578125" style="4" bestFit="1" customWidth="1"/>
    <col min="24" max="24" width="18.42578125" style="4" bestFit="1" customWidth="1"/>
    <col min="25" max="25" width="17.5703125" style="4" bestFit="1" customWidth="1"/>
    <col min="26" max="27" width="16.28515625" style="4" bestFit="1" customWidth="1"/>
    <col min="28" max="29" width="18.42578125" style="4" bestFit="1" customWidth="1"/>
    <col min="30" max="30" width="17" style="4" bestFit="1" customWidth="1"/>
    <col min="31" max="31" width="16.28515625" style="4" bestFit="1" customWidth="1"/>
    <col min="32" max="32" width="14.5703125" style="4" bestFit="1" customWidth="1"/>
    <col min="33" max="33" width="20.42578125" style="4" bestFit="1" customWidth="1"/>
    <col min="34" max="34" width="17.5703125" style="4" bestFit="1" customWidth="1"/>
    <col min="35" max="35" width="17" style="4" bestFit="1" customWidth="1"/>
    <col min="36" max="36" width="16.28515625" style="4" bestFit="1" customWidth="1"/>
    <col min="37" max="37" width="14.5703125" style="4" bestFit="1" customWidth="1"/>
    <col min="38" max="38" width="21.42578125" style="4" customWidth="1"/>
    <col min="39" max="39" width="8.7109375" style="4"/>
    <col min="40" max="40" width="9.5703125" style="4" bestFit="1" customWidth="1"/>
    <col min="41" max="16384" width="8.7109375" style="4"/>
  </cols>
  <sheetData>
    <row r="2" spans="1:42" x14ac:dyDescent="0.2">
      <c r="A2" s="29"/>
      <c r="B2" s="29"/>
      <c r="C2" s="30"/>
      <c r="D2" s="30"/>
      <c r="E2" s="30"/>
      <c r="F2" s="30"/>
      <c r="G2" s="30"/>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row>
    <row r="3" spans="1:42" ht="15.75" x14ac:dyDescent="0.25">
      <c r="A3" s="29"/>
      <c r="B3" s="11"/>
      <c r="C3" s="12" t="s">
        <v>0</v>
      </c>
      <c r="D3" s="12"/>
      <c r="E3" s="12"/>
      <c r="F3" s="12"/>
      <c r="G3" s="13"/>
      <c r="H3" s="14" t="s">
        <v>1</v>
      </c>
      <c r="I3" s="14"/>
      <c r="J3" s="14"/>
      <c r="K3" s="14"/>
      <c r="L3" s="15"/>
      <c r="M3" s="12" t="s">
        <v>2</v>
      </c>
      <c r="N3" s="12"/>
      <c r="O3" s="12"/>
      <c r="P3" s="12"/>
      <c r="Q3" s="12"/>
      <c r="R3" s="14" t="s">
        <v>3</v>
      </c>
      <c r="S3" s="14"/>
      <c r="T3" s="14"/>
      <c r="U3" s="14"/>
      <c r="V3" s="14"/>
      <c r="W3" s="12" t="s">
        <v>4</v>
      </c>
      <c r="X3" s="12"/>
      <c r="Y3" s="12"/>
      <c r="Z3" s="12"/>
      <c r="AA3" s="12"/>
      <c r="AB3" s="14" t="s">
        <v>5</v>
      </c>
      <c r="AC3" s="14"/>
      <c r="AD3" s="14"/>
      <c r="AE3" s="14"/>
      <c r="AF3" s="15"/>
      <c r="AG3" s="12" t="s">
        <v>6</v>
      </c>
      <c r="AH3" s="12"/>
      <c r="AI3" s="12"/>
      <c r="AJ3" s="12"/>
      <c r="AK3" s="12"/>
      <c r="AL3" s="29"/>
      <c r="AM3" s="29"/>
      <c r="AN3" s="29"/>
      <c r="AO3" s="29"/>
      <c r="AP3" s="29"/>
    </row>
    <row r="4" spans="1:42" ht="14.1" customHeight="1" x14ac:dyDescent="0.25">
      <c r="A4" s="29"/>
      <c r="B4" s="16" t="s">
        <v>7</v>
      </c>
      <c r="C4" s="17" t="s">
        <v>8</v>
      </c>
      <c r="D4" s="17" t="s">
        <v>9</v>
      </c>
      <c r="E4" s="17" t="s">
        <v>10</v>
      </c>
      <c r="F4" s="18" t="s">
        <v>11</v>
      </c>
      <c r="G4" s="19" t="s">
        <v>12</v>
      </c>
      <c r="H4" s="20" t="s">
        <v>8</v>
      </c>
      <c r="I4" s="20" t="s">
        <v>9</v>
      </c>
      <c r="J4" s="20" t="s">
        <v>10</v>
      </c>
      <c r="K4" s="21" t="s">
        <v>11</v>
      </c>
      <c r="L4" s="22" t="s">
        <v>12</v>
      </c>
      <c r="M4" s="17" t="s">
        <v>8</v>
      </c>
      <c r="N4" s="17" t="s">
        <v>9</v>
      </c>
      <c r="O4" s="17" t="s">
        <v>10</v>
      </c>
      <c r="P4" s="18" t="s">
        <v>11</v>
      </c>
      <c r="Q4" s="19" t="s">
        <v>12</v>
      </c>
      <c r="R4" s="20" t="s">
        <v>8</v>
      </c>
      <c r="S4" s="20" t="s">
        <v>9</v>
      </c>
      <c r="T4" s="20" t="s">
        <v>10</v>
      </c>
      <c r="U4" s="21" t="s">
        <v>11</v>
      </c>
      <c r="V4" s="22" t="s">
        <v>12</v>
      </c>
      <c r="W4" s="17" t="s">
        <v>8</v>
      </c>
      <c r="X4" s="17" t="s">
        <v>9</v>
      </c>
      <c r="Y4" s="17" t="s">
        <v>10</v>
      </c>
      <c r="Z4" s="18" t="s">
        <v>11</v>
      </c>
      <c r="AA4" s="19" t="s">
        <v>12</v>
      </c>
      <c r="AB4" s="20" t="s">
        <v>8</v>
      </c>
      <c r="AC4" s="20" t="s">
        <v>9</v>
      </c>
      <c r="AD4" s="20" t="s">
        <v>10</v>
      </c>
      <c r="AE4" s="21" t="s">
        <v>11</v>
      </c>
      <c r="AF4" s="22" t="s">
        <v>12</v>
      </c>
      <c r="AG4" s="17" t="s">
        <v>8</v>
      </c>
      <c r="AH4" s="17" t="s">
        <v>9</v>
      </c>
      <c r="AI4" s="17" t="s">
        <v>10</v>
      </c>
      <c r="AJ4" s="18" t="s">
        <v>11</v>
      </c>
      <c r="AK4" s="19" t="s">
        <v>12</v>
      </c>
      <c r="AL4" s="29"/>
      <c r="AM4" s="29"/>
      <c r="AN4" s="29"/>
      <c r="AO4" s="29"/>
      <c r="AP4" s="29"/>
    </row>
    <row r="5" spans="1:42" ht="18.600000000000001" customHeight="1" x14ac:dyDescent="0.2">
      <c r="A5" s="33"/>
      <c r="B5" s="31">
        <v>44378</v>
      </c>
      <c r="C5" s="43">
        <v>32117</v>
      </c>
      <c r="D5" s="43">
        <v>1085</v>
      </c>
      <c r="E5" s="43">
        <v>20</v>
      </c>
      <c r="F5" s="43">
        <v>100</v>
      </c>
      <c r="G5" s="10">
        <f t="shared" ref="G5:G58" si="0">SUM(C5:F5)</f>
        <v>33322</v>
      </c>
      <c r="H5" s="43">
        <v>189243.77289999509</v>
      </c>
      <c r="I5" s="43">
        <v>58480.650000000052</v>
      </c>
      <c r="J5" s="43">
        <v>9553.5499999999993</v>
      </c>
      <c r="K5" s="43">
        <v>2658.235000000001</v>
      </c>
      <c r="L5" s="10">
        <f t="shared" ref="L5:L45" si="1">SUM(H5:K5)</f>
        <v>259936.20789999515</v>
      </c>
      <c r="M5" s="43">
        <v>30194</v>
      </c>
      <c r="N5" s="43">
        <v>1022</v>
      </c>
      <c r="O5" s="43">
        <v>19</v>
      </c>
      <c r="P5" s="43">
        <v>96</v>
      </c>
      <c r="Q5" s="10">
        <f t="shared" ref="Q5:Q58" si="2">SUM(M5:P5)</f>
        <v>31331</v>
      </c>
      <c r="R5" s="43">
        <v>11419180.746000011</v>
      </c>
      <c r="S5" s="43">
        <v>2116138.378</v>
      </c>
      <c r="T5" s="43">
        <v>210018</v>
      </c>
      <c r="U5" s="43">
        <v>78917</v>
      </c>
      <c r="V5" s="10">
        <f t="shared" ref="V5:V16" si="3">SUM(R5:U5)</f>
        <v>13824254.124000011</v>
      </c>
      <c r="W5" s="43">
        <v>17515458</v>
      </c>
      <c r="X5" s="43">
        <v>10021679</v>
      </c>
      <c r="Y5" s="43">
        <v>6086917</v>
      </c>
      <c r="Z5" s="43">
        <v>345492</v>
      </c>
      <c r="AA5" s="10">
        <f t="shared" ref="AA5:AA16" si="4">SUM(W5:Z5)</f>
        <v>33969546</v>
      </c>
      <c r="AB5" s="43">
        <v>6476878</v>
      </c>
      <c r="AC5" s="43">
        <v>6466080</v>
      </c>
      <c r="AD5" s="43">
        <v>5892299</v>
      </c>
      <c r="AE5" s="43">
        <v>211659</v>
      </c>
      <c r="AF5" s="10">
        <f t="shared" ref="AF5:AF16" si="5">SUM(AB5:AE5)</f>
        <v>19046916</v>
      </c>
      <c r="AG5" s="32">
        <f>W5-AB5</f>
        <v>11038580</v>
      </c>
      <c r="AH5" s="32">
        <f t="shared" ref="AH5:AJ20" si="6">X5-AC5</f>
        <v>3555599</v>
      </c>
      <c r="AI5" s="32">
        <f t="shared" si="6"/>
        <v>194618</v>
      </c>
      <c r="AJ5" s="32">
        <f t="shared" si="6"/>
        <v>133833</v>
      </c>
      <c r="AK5" s="32">
        <f>SUM(AG5:AJ5)</f>
        <v>14922630</v>
      </c>
      <c r="AL5" s="29"/>
      <c r="AM5" s="29"/>
      <c r="AN5" s="29"/>
      <c r="AO5" s="29"/>
    </row>
    <row r="6" spans="1:42" ht="18.600000000000001" customHeight="1" x14ac:dyDescent="0.2">
      <c r="A6" s="33"/>
      <c r="B6" s="31">
        <v>44409</v>
      </c>
      <c r="C6" s="43">
        <v>33777</v>
      </c>
      <c r="D6" s="43">
        <v>1108</v>
      </c>
      <c r="E6" s="43">
        <v>20</v>
      </c>
      <c r="F6" s="43">
        <v>101</v>
      </c>
      <c r="G6" s="10">
        <f t="shared" si="0"/>
        <v>35006</v>
      </c>
      <c r="H6" s="43">
        <v>198943.34489999519</v>
      </c>
      <c r="I6" s="43">
        <v>59183.645000000099</v>
      </c>
      <c r="J6" s="43">
        <v>9553.5499999999993</v>
      </c>
      <c r="K6" s="43">
        <v>2671.8350000000009</v>
      </c>
      <c r="L6" s="10">
        <f t="shared" si="1"/>
        <v>270352.37489999534</v>
      </c>
      <c r="M6" s="43">
        <v>32619</v>
      </c>
      <c r="N6" s="43">
        <v>1061</v>
      </c>
      <c r="O6" s="43">
        <v>19</v>
      </c>
      <c r="P6" s="43">
        <v>90</v>
      </c>
      <c r="Q6" s="10">
        <f t="shared" si="2"/>
        <v>33789</v>
      </c>
      <c r="R6" s="43">
        <v>13125267.401000001</v>
      </c>
      <c r="S6" s="43">
        <v>3399192.7940000012</v>
      </c>
      <c r="T6" s="43">
        <v>282720</v>
      </c>
      <c r="U6" s="43">
        <v>81159</v>
      </c>
      <c r="V6" s="10">
        <f t="shared" si="3"/>
        <v>16888339.195</v>
      </c>
      <c r="W6" s="43">
        <v>20857386</v>
      </c>
      <c r="X6" s="43">
        <v>12665677</v>
      </c>
      <c r="Y6" s="43">
        <v>6384456</v>
      </c>
      <c r="Z6" s="43">
        <v>340467</v>
      </c>
      <c r="AA6" s="10">
        <f t="shared" si="4"/>
        <v>40247986</v>
      </c>
      <c r="AB6" s="43">
        <v>7943832</v>
      </c>
      <c r="AC6" s="43">
        <v>9386795</v>
      </c>
      <c r="AD6" s="43">
        <v>6123076</v>
      </c>
      <c r="AE6" s="43">
        <v>227870</v>
      </c>
      <c r="AF6" s="10">
        <f t="shared" si="5"/>
        <v>23681573</v>
      </c>
      <c r="AG6" s="32">
        <f>W6-AB6</f>
        <v>12913554</v>
      </c>
      <c r="AH6" s="32">
        <f t="shared" si="6"/>
        <v>3278882</v>
      </c>
      <c r="AI6" s="32">
        <f t="shared" si="6"/>
        <v>261380</v>
      </c>
      <c r="AJ6" s="32">
        <f t="shared" si="6"/>
        <v>112597</v>
      </c>
      <c r="AK6" s="32">
        <f t="shared" ref="AK6:AK37" si="7">SUM(AG6:AJ6)</f>
        <v>16566413</v>
      </c>
      <c r="AL6" s="29"/>
      <c r="AM6" s="29"/>
      <c r="AN6" s="29"/>
      <c r="AO6" s="29"/>
      <c r="AP6" s="29"/>
    </row>
    <row r="7" spans="1:42" ht="18.600000000000001" customHeight="1" x14ac:dyDescent="0.2">
      <c r="A7" s="33"/>
      <c r="B7" s="31">
        <v>44440</v>
      </c>
      <c r="C7" s="43">
        <v>35056</v>
      </c>
      <c r="D7" s="43">
        <v>1128</v>
      </c>
      <c r="E7" s="43">
        <v>20</v>
      </c>
      <c r="F7" s="43">
        <v>103</v>
      </c>
      <c r="G7" s="10">
        <f t="shared" si="0"/>
        <v>36307</v>
      </c>
      <c r="H7" s="43">
        <v>206496.74789999489</v>
      </c>
      <c r="I7" s="43">
        <v>59528.655000000028</v>
      </c>
      <c r="J7" s="43">
        <v>9553.5499999999993</v>
      </c>
      <c r="K7" s="43">
        <v>2716.1350000000011</v>
      </c>
      <c r="L7" s="10">
        <f t="shared" si="1"/>
        <v>278295.08789999492</v>
      </c>
      <c r="M7" s="43">
        <v>34187</v>
      </c>
      <c r="N7" s="43">
        <v>1089</v>
      </c>
      <c r="O7" s="43">
        <v>18</v>
      </c>
      <c r="P7" s="43">
        <v>99</v>
      </c>
      <c r="Q7" s="10">
        <f t="shared" si="2"/>
        <v>35393</v>
      </c>
      <c r="R7" s="43">
        <v>13729182.38900001</v>
      </c>
      <c r="S7" s="43">
        <v>1923932.78</v>
      </c>
      <c r="T7" s="43">
        <v>192660</v>
      </c>
      <c r="U7" s="43">
        <v>89256</v>
      </c>
      <c r="V7" s="10">
        <f t="shared" si="3"/>
        <v>15935031.169000009</v>
      </c>
      <c r="W7" s="43">
        <v>23316964</v>
      </c>
      <c r="X7" s="43">
        <v>11840652</v>
      </c>
      <c r="Y7" s="43">
        <v>7580167</v>
      </c>
      <c r="Z7" s="43">
        <v>399127</v>
      </c>
      <c r="AA7" s="10">
        <f t="shared" si="4"/>
        <v>43136910</v>
      </c>
      <c r="AB7" s="43">
        <v>9380234</v>
      </c>
      <c r="AC7" s="43">
        <v>8904983</v>
      </c>
      <c r="AD7" s="43">
        <v>7409947</v>
      </c>
      <c r="AE7" s="43">
        <v>281543</v>
      </c>
      <c r="AF7" s="10">
        <f t="shared" si="5"/>
        <v>25976707</v>
      </c>
      <c r="AG7" s="32">
        <f t="shared" ref="AG7:AG37" si="8">W7-AB7</f>
        <v>13936730</v>
      </c>
      <c r="AH7" s="32">
        <f t="shared" si="6"/>
        <v>2935669</v>
      </c>
      <c r="AI7" s="32">
        <f t="shared" si="6"/>
        <v>170220</v>
      </c>
      <c r="AJ7" s="32">
        <f t="shared" si="6"/>
        <v>117584</v>
      </c>
      <c r="AK7" s="32">
        <f t="shared" si="7"/>
        <v>17160203</v>
      </c>
      <c r="AL7" s="29"/>
      <c r="AM7" s="29"/>
      <c r="AN7" s="29"/>
      <c r="AO7" s="29"/>
      <c r="AP7" s="29"/>
    </row>
    <row r="8" spans="1:42" ht="18.600000000000001" customHeight="1" x14ac:dyDescent="0.2">
      <c r="A8" s="33"/>
      <c r="B8" s="31">
        <v>44470</v>
      </c>
      <c r="C8" s="43">
        <v>36496</v>
      </c>
      <c r="D8" s="43">
        <v>1162</v>
      </c>
      <c r="E8" s="43">
        <v>21</v>
      </c>
      <c r="F8" s="43">
        <v>107</v>
      </c>
      <c r="G8" s="10">
        <f t="shared" si="0"/>
        <v>37786</v>
      </c>
      <c r="H8" s="43">
        <v>214922.86889999401</v>
      </c>
      <c r="I8" s="43">
        <v>60203.390000000043</v>
      </c>
      <c r="J8" s="43">
        <v>9738.5499999999993</v>
      </c>
      <c r="K8" s="43">
        <v>2823.4350000000009</v>
      </c>
      <c r="L8" s="10">
        <f t="shared" si="1"/>
        <v>287688.24389999406</v>
      </c>
      <c r="M8" s="43">
        <v>35866</v>
      </c>
      <c r="N8" s="43">
        <v>1145</v>
      </c>
      <c r="O8" s="43">
        <v>21</v>
      </c>
      <c r="P8" s="43">
        <v>105</v>
      </c>
      <c r="Q8" s="10">
        <f t="shared" si="2"/>
        <v>37137</v>
      </c>
      <c r="R8" s="43">
        <v>13230061.488000009</v>
      </c>
      <c r="S8" s="43">
        <v>1783853.5379999999</v>
      </c>
      <c r="T8" s="43">
        <v>272833</v>
      </c>
      <c r="U8" s="43">
        <v>120849</v>
      </c>
      <c r="V8" s="10">
        <f t="shared" si="3"/>
        <v>15407597.02600001</v>
      </c>
      <c r="W8" s="43">
        <v>21858564</v>
      </c>
      <c r="X8" s="43">
        <v>12499811</v>
      </c>
      <c r="Y8" s="43">
        <v>7463945</v>
      </c>
      <c r="Z8" s="43">
        <v>369670</v>
      </c>
      <c r="AA8" s="10">
        <f t="shared" si="4"/>
        <v>42191990</v>
      </c>
      <c r="AB8" s="43">
        <v>8789403</v>
      </c>
      <c r="AC8" s="43">
        <v>9611307</v>
      </c>
      <c r="AD8" s="43">
        <v>7208932</v>
      </c>
      <c r="AE8" s="43">
        <v>250666</v>
      </c>
      <c r="AF8" s="10">
        <f t="shared" si="5"/>
        <v>25860308</v>
      </c>
      <c r="AG8" s="32">
        <f t="shared" si="8"/>
        <v>13069161</v>
      </c>
      <c r="AH8" s="32">
        <f t="shared" si="6"/>
        <v>2888504</v>
      </c>
      <c r="AI8" s="32">
        <f t="shared" si="6"/>
        <v>255013</v>
      </c>
      <c r="AJ8" s="32">
        <f t="shared" si="6"/>
        <v>119004</v>
      </c>
      <c r="AK8" s="32">
        <f t="shared" si="7"/>
        <v>16331682</v>
      </c>
      <c r="AL8" s="29"/>
      <c r="AM8" s="29"/>
      <c r="AN8" s="29"/>
      <c r="AO8" s="29"/>
      <c r="AP8" s="29"/>
    </row>
    <row r="9" spans="1:42" ht="18.600000000000001" customHeight="1" x14ac:dyDescent="0.2">
      <c r="A9" s="33"/>
      <c r="B9" s="31">
        <v>44501</v>
      </c>
      <c r="C9" s="43">
        <v>37898</v>
      </c>
      <c r="D9" s="43">
        <v>1191</v>
      </c>
      <c r="E9" s="43">
        <v>23</v>
      </c>
      <c r="F9" s="43">
        <v>110</v>
      </c>
      <c r="G9" s="10">
        <f t="shared" si="0"/>
        <v>39222</v>
      </c>
      <c r="H9" s="43">
        <v>223049.48689999231</v>
      </c>
      <c r="I9" s="43">
        <v>60575.780000000057</v>
      </c>
      <c r="J9" s="43">
        <v>9974.4500000000007</v>
      </c>
      <c r="K9" s="43">
        <v>2895.155000000002</v>
      </c>
      <c r="L9" s="10">
        <f t="shared" si="1"/>
        <v>296494.8718999924</v>
      </c>
      <c r="M9" s="43">
        <v>37122</v>
      </c>
      <c r="N9" s="43">
        <v>1163</v>
      </c>
      <c r="O9" s="43">
        <v>23</v>
      </c>
      <c r="P9" s="43">
        <v>110</v>
      </c>
      <c r="Q9" s="10">
        <f t="shared" si="2"/>
        <v>38418</v>
      </c>
      <c r="R9" s="43">
        <v>13638172.86999999</v>
      </c>
      <c r="S9" s="43">
        <v>1607697.47</v>
      </c>
      <c r="T9" s="43">
        <v>197018</v>
      </c>
      <c r="U9" s="43">
        <v>88123</v>
      </c>
      <c r="V9" s="10">
        <f t="shared" si="3"/>
        <v>15531011.339999991</v>
      </c>
      <c r="W9" s="43">
        <v>20840930</v>
      </c>
      <c r="X9" s="43">
        <v>12019597</v>
      </c>
      <c r="Y9" s="43">
        <v>8040736</v>
      </c>
      <c r="Z9" s="43">
        <v>408035</v>
      </c>
      <c r="AA9" s="10">
        <f t="shared" si="4"/>
        <v>41309298</v>
      </c>
      <c r="AB9" s="43">
        <v>8117819</v>
      </c>
      <c r="AC9" s="43">
        <v>9345162</v>
      </c>
      <c r="AD9" s="43">
        <v>6477701</v>
      </c>
      <c r="AE9" s="43">
        <v>291664</v>
      </c>
      <c r="AF9" s="10">
        <f t="shared" si="5"/>
        <v>24232346</v>
      </c>
      <c r="AG9" s="32">
        <f t="shared" si="8"/>
        <v>12723111</v>
      </c>
      <c r="AH9" s="32">
        <f t="shared" si="6"/>
        <v>2674435</v>
      </c>
      <c r="AI9" s="32">
        <f t="shared" si="6"/>
        <v>1563035</v>
      </c>
      <c r="AJ9" s="32">
        <f t="shared" si="6"/>
        <v>116371</v>
      </c>
      <c r="AK9" s="32">
        <f t="shared" si="7"/>
        <v>17076952</v>
      </c>
      <c r="AL9" s="29"/>
      <c r="AM9" s="29"/>
      <c r="AN9" s="29"/>
      <c r="AO9" s="29"/>
      <c r="AP9" s="29"/>
    </row>
    <row r="10" spans="1:42" ht="18.600000000000001" customHeight="1" x14ac:dyDescent="0.2">
      <c r="A10" s="33"/>
      <c r="B10" s="31">
        <v>44531</v>
      </c>
      <c r="C10" s="43">
        <v>39145</v>
      </c>
      <c r="D10" s="43">
        <v>1212</v>
      </c>
      <c r="E10" s="43">
        <v>22</v>
      </c>
      <c r="F10" s="43">
        <v>112</v>
      </c>
      <c r="G10" s="10">
        <f t="shared" si="0"/>
        <v>40491</v>
      </c>
      <c r="H10" s="43">
        <v>230360.56289999161</v>
      </c>
      <c r="I10" s="43">
        <v>61135.445000000022</v>
      </c>
      <c r="J10" s="43">
        <v>8544.4500000000007</v>
      </c>
      <c r="K10" s="43">
        <v>2942.6550000000011</v>
      </c>
      <c r="L10" s="10">
        <f t="shared" si="1"/>
        <v>302983.11289999168</v>
      </c>
      <c r="M10" s="43">
        <v>38905</v>
      </c>
      <c r="N10" s="43">
        <v>1202</v>
      </c>
      <c r="O10" s="43">
        <v>21</v>
      </c>
      <c r="P10" s="43">
        <v>112</v>
      </c>
      <c r="Q10" s="10">
        <f t="shared" si="2"/>
        <v>40240</v>
      </c>
      <c r="R10" s="43">
        <v>13294130.80299999</v>
      </c>
      <c r="S10" s="43">
        <v>3313852.8719999981</v>
      </c>
      <c r="T10" s="43">
        <v>316900.40000000002</v>
      </c>
      <c r="U10" s="43">
        <v>84907</v>
      </c>
      <c r="V10" s="10">
        <f t="shared" si="3"/>
        <v>17009791.074999988</v>
      </c>
      <c r="W10" s="43">
        <v>20965104</v>
      </c>
      <c r="X10" s="43">
        <v>12554027</v>
      </c>
      <c r="Y10" s="43">
        <v>5445001</v>
      </c>
      <c r="Z10" s="43">
        <v>428016</v>
      </c>
      <c r="AA10" s="10">
        <f t="shared" si="4"/>
        <v>39392148</v>
      </c>
      <c r="AB10" s="43">
        <v>8585017</v>
      </c>
      <c r="AC10" s="43">
        <v>9863622</v>
      </c>
      <c r="AD10" s="43">
        <v>5256801</v>
      </c>
      <c r="AE10" s="43">
        <v>328575</v>
      </c>
      <c r="AF10" s="10">
        <f t="shared" si="5"/>
        <v>24034015</v>
      </c>
      <c r="AG10" s="32">
        <f t="shared" si="8"/>
        <v>12380087</v>
      </c>
      <c r="AH10" s="32">
        <f t="shared" si="6"/>
        <v>2690405</v>
      </c>
      <c r="AI10" s="32">
        <f t="shared" si="6"/>
        <v>188200</v>
      </c>
      <c r="AJ10" s="32">
        <f t="shared" si="6"/>
        <v>99441</v>
      </c>
      <c r="AK10" s="32">
        <f t="shared" si="7"/>
        <v>15358133</v>
      </c>
      <c r="AL10" s="29"/>
      <c r="AM10" s="29"/>
      <c r="AN10" s="29"/>
      <c r="AO10" s="29"/>
      <c r="AP10" s="29"/>
    </row>
    <row r="11" spans="1:42" ht="18.600000000000001" customHeight="1" x14ac:dyDescent="0.2">
      <c r="A11" s="33"/>
      <c r="B11" s="31">
        <v>44562</v>
      </c>
      <c r="C11" s="43">
        <v>40727</v>
      </c>
      <c r="D11" s="43">
        <v>1228</v>
      </c>
      <c r="E11" s="43">
        <v>23</v>
      </c>
      <c r="F11" s="43">
        <v>115</v>
      </c>
      <c r="G11" s="10">
        <f t="shared" si="0"/>
        <v>42093</v>
      </c>
      <c r="H11" s="43">
        <v>239491.68589999119</v>
      </c>
      <c r="I11" s="43">
        <v>61484.087000000029</v>
      </c>
      <c r="J11" s="43">
        <v>9192.4500000000007</v>
      </c>
      <c r="K11" s="43">
        <v>2990.695000000002</v>
      </c>
      <c r="L11" s="10">
        <f t="shared" si="1"/>
        <v>313158.91789999127</v>
      </c>
      <c r="M11" s="43">
        <v>40580</v>
      </c>
      <c r="N11" s="43">
        <v>1220</v>
      </c>
      <c r="O11" s="43">
        <v>23</v>
      </c>
      <c r="P11" s="43">
        <v>114</v>
      </c>
      <c r="Q11" s="10">
        <f t="shared" si="2"/>
        <v>41937</v>
      </c>
      <c r="R11" s="43">
        <v>13235763.387</v>
      </c>
      <c r="S11" s="43">
        <v>3047867.304</v>
      </c>
      <c r="T11" s="43">
        <v>251861.4</v>
      </c>
      <c r="U11" s="43">
        <v>100472</v>
      </c>
      <c r="V11" s="10">
        <f t="shared" si="3"/>
        <v>16635964.091</v>
      </c>
      <c r="W11" s="43">
        <v>19624642</v>
      </c>
      <c r="X11" s="43">
        <v>11500111</v>
      </c>
      <c r="Y11" s="43">
        <v>5644836</v>
      </c>
      <c r="Z11" s="43">
        <v>429925</v>
      </c>
      <c r="AA11" s="10">
        <f t="shared" si="4"/>
        <v>37199514</v>
      </c>
      <c r="AB11" s="43">
        <v>7705995</v>
      </c>
      <c r="AC11" s="43">
        <v>8746757</v>
      </c>
      <c r="AD11" s="43">
        <v>5292025</v>
      </c>
      <c r="AE11" s="43">
        <v>318679</v>
      </c>
      <c r="AF11" s="10">
        <f t="shared" si="5"/>
        <v>22063456</v>
      </c>
      <c r="AG11" s="32">
        <f t="shared" si="8"/>
        <v>11918647</v>
      </c>
      <c r="AH11" s="32">
        <f t="shared" si="6"/>
        <v>2753354</v>
      </c>
      <c r="AI11" s="32">
        <f t="shared" si="6"/>
        <v>352811</v>
      </c>
      <c r="AJ11" s="32">
        <f t="shared" si="6"/>
        <v>111246</v>
      </c>
      <c r="AK11" s="32">
        <f t="shared" si="7"/>
        <v>15136058</v>
      </c>
      <c r="AL11" s="29"/>
      <c r="AM11" s="29"/>
      <c r="AN11" s="29"/>
      <c r="AO11" s="29"/>
      <c r="AP11" s="29"/>
    </row>
    <row r="12" spans="1:42" ht="18.600000000000001" customHeight="1" x14ac:dyDescent="0.2">
      <c r="A12" s="33"/>
      <c r="B12" s="31">
        <v>44593</v>
      </c>
      <c r="C12" s="43">
        <v>42581</v>
      </c>
      <c r="D12" s="43">
        <v>1248</v>
      </c>
      <c r="E12" s="43">
        <v>23</v>
      </c>
      <c r="F12" s="43">
        <v>115</v>
      </c>
      <c r="G12" s="10">
        <f t="shared" si="0"/>
        <v>43967</v>
      </c>
      <c r="H12" s="43">
        <v>250156.61389999159</v>
      </c>
      <c r="I12" s="43">
        <v>62212.769000000022</v>
      </c>
      <c r="J12" s="43">
        <v>9192.4499999999989</v>
      </c>
      <c r="K12" s="43">
        <v>2990.6950000000002</v>
      </c>
      <c r="L12" s="10">
        <f t="shared" si="1"/>
        <v>324552.5278999916</v>
      </c>
      <c r="M12" s="43">
        <v>42444</v>
      </c>
      <c r="N12" s="43">
        <v>1240</v>
      </c>
      <c r="O12" s="43">
        <v>23</v>
      </c>
      <c r="P12" s="43">
        <v>113</v>
      </c>
      <c r="Q12" s="10">
        <f t="shared" si="2"/>
        <v>43820</v>
      </c>
      <c r="R12" s="43">
        <v>14878644.26</v>
      </c>
      <c r="S12" s="43">
        <v>1828723.76</v>
      </c>
      <c r="T12" s="43">
        <v>244414.6</v>
      </c>
      <c r="U12" s="43">
        <v>91266</v>
      </c>
      <c r="V12" s="10">
        <f t="shared" si="3"/>
        <v>17043048.620000001</v>
      </c>
      <c r="W12" s="43">
        <v>16917412</v>
      </c>
      <c r="X12" s="43">
        <v>10730583</v>
      </c>
      <c r="Y12" s="43">
        <v>4556892</v>
      </c>
      <c r="Z12" s="43">
        <v>401373</v>
      </c>
      <c r="AA12" s="10">
        <f t="shared" si="4"/>
        <v>32606260</v>
      </c>
      <c r="AB12" s="43">
        <v>5283472</v>
      </c>
      <c r="AC12" s="43">
        <v>8035202</v>
      </c>
      <c r="AD12" s="43">
        <v>4328067</v>
      </c>
      <c r="AE12" s="43">
        <v>306740</v>
      </c>
      <c r="AF12" s="10">
        <f t="shared" si="5"/>
        <v>17953481</v>
      </c>
      <c r="AG12" s="32">
        <f t="shared" si="8"/>
        <v>11633940</v>
      </c>
      <c r="AH12" s="32">
        <f t="shared" si="6"/>
        <v>2695381</v>
      </c>
      <c r="AI12" s="32">
        <f t="shared" si="6"/>
        <v>228825</v>
      </c>
      <c r="AJ12" s="32">
        <f t="shared" si="6"/>
        <v>94633</v>
      </c>
      <c r="AK12" s="32">
        <f t="shared" si="7"/>
        <v>14652779</v>
      </c>
      <c r="AL12" s="29"/>
      <c r="AM12" s="29"/>
      <c r="AN12" s="29"/>
      <c r="AO12" s="29"/>
      <c r="AP12" s="29"/>
    </row>
    <row r="13" spans="1:42" ht="18.600000000000001" customHeight="1" x14ac:dyDescent="0.2">
      <c r="A13" s="33"/>
      <c r="B13" s="31">
        <v>44621</v>
      </c>
      <c r="C13" s="43">
        <v>44322</v>
      </c>
      <c r="D13" s="43">
        <v>1267</v>
      </c>
      <c r="E13" s="43">
        <v>23</v>
      </c>
      <c r="F13" s="43">
        <v>116</v>
      </c>
      <c r="G13" s="10">
        <f t="shared" si="0"/>
        <v>45728</v>
      </c>
      <c r="H13" s="43">
        <v>260089.29389999009</v>
      </c>
      <c r="I13" s="43">
        <v>62575.249000000033</v>
      </c>
      <c r="J13" s="43">
        <v>9192.4500000000007</v>
      </c>
      <c r="K13" s="43">
        <v>3015.695000000002</v>
      </c>
      <c r="L13" s="10">
        <f t="shared" si="1"/>
        <v>334872.68789999012</v>
      </c>
      <c r="M13" s="43">
        <v>43984</v>
      </c>
      <c r="N13" s="43">
        <v>1256</v>
      </c>
      <c r="O13" s="43">
        <v>23</v>
      </c>
      <c r="P13" s="43">
        <v>114</v>
      </c>
      <c r="Q13" s="10">
        <f t="shared" si="2"/>
        <v>45377</v>
      </c>
      <c r="R13" s="43">
        <v>17071855.766999979</v>
      </c>
      <c r="S13" s="43">
        <v>1988808.030000001</v>
      </c>
      <c r="T13" s="43">
        <v>220539.8</v>
      </c>
      <c r="U13" s="43">
        <v>97682</v>
      </c>
      <c r="V13" s="10">
        <f t="shared" si="3"/>
        <v>19378885.596999981</v>
      </c>
      <c r="W13" s="43">
        <v>16757679</v>
      </c>
      <c r="X13" s="43">
        <v>10577443</v>
      </c>
      <c r="Y13" s="43">
        <v>4323290</v>
      </c>
      <c r="Z13" s="43">
        <v>388670</v>
      </c>
      <c r="AA13" s="10">
        <f t="shared" si="4"/>
        <v>32047082</v>
      </c>
      <c r="AB13" s="43">
        <v>4429922</v>
      </c>
      <c r="AC13" s="43">
        <v>7882370</v>
      </c>
      <c r="AD13" s="43">
        <v>4119250</v>
      </c>
      <c r="AE13" s="43">
        <v>281781</v>
      </c>
      <c r="AF13" s="10">
        <f t="shared" si="5"/>
        <v>16713323</v>
      </c>
      <c r="AG13" s="32">
        <f t="shared" si="8"/>
        <v>12327757</v>
      </c>
      <c r="AH13" s="32">
        <f t="shared" si="6"/>
        <v>2695073</v>
      </c>
      <c r="AI13" s="32">
        <f t="shared" si="6"/>
        <v>204040</v>
      </c>
      <c r="AJ13" s="32">
        <f t="shared" si="6"/>
        <v>106889</v>
      </c>
      <c r="AK13" s="32">
        <f t="shared" si="7"/>
        <v>15333759</v>
      </c>
      <c r="AL13" s="29"/>
      <c r="AM13" s="29"/>
      <c r="AN13" s="29"/>
      <c r="AO13" s="29"/>
      <c r="AP13" s="29"/>
    </row>
    <row r="14" spans="1:42" ht="18.600000000000001" customHeight="1" x14ac:dyDescent="0.2">
      <c r="A14" s="33"/>
      <c r="B14" s="31">
        <v>44652</v>
      </c>
      <c r="C14" s="43">
        <v>46435</v>
      </c>
      <c r="D14" s="43">
        <v>1288</v>
      </c>
      <c r="E14" s="43">
        <v>23</v>
      </c>
      <c r="F14" s="43">
        <v>116</v>
      </c>
      <c r="G14" s="10">
        <f t="shared" si="0"/>
        <v>47862</v>
      </c>
      <c r="H14" s="43">
        <v>272460.10989998479</v>
      </c>
      <c r="I14" s="43">
        <v>63731.009000000049</v>
      </c>
      <c r="J14" s="43">
        <v>9192.4499999999989</v>
      </c>
      <c r="K14" s="43">
        <v>3015.6950000000011</v>
      </c>
      <c r="L14" s="10">
        <f t="shared" si="1"/>
        <v>348399.26389998489</v>
      </c>
      <c r="M14" s="43">
        <v>44128</v>
      </c>
      <c r="N14" s="43">
        <v>1249</v>
      </c>
      <c r="O14" s="43">
        <v>22</v>
      </c>
      <c r="P14" s="43">
        <v>108</v>
      </c>
      <c r="Q14" s="10">
        <f t="shared" si="2"/>
        <v>45507</v>
      </c>
      <c r="R14" s="43">
        <v>21029875.929999989</v>
      </c>
      <c r="S14" s="43">
        <v>2262767.3540000012</v>
      </c>
      <c r="T14" s="43">
        <v>350559</v>
      </c>
      <c r="U14" s="43">
        <v>115172</v>
      </c>
      <c r="V14" s="10">
        <f t="shared" si="3"/>
        <v>23758374.283999991</v>
      </c>
      <c r="W14" s="43">
        <v>18798810</v>
      </c>
      <c r="X14" s="43">
        <v>11190226</v>
      </c>
      <c r="Y14" s="43">
        <v>4265321</v>
      </c>
      <c r="Z14" s="43">
        <v>405906</v>
      </c>
      <c r="AA14" s="10">
        <f t="shared" si="4"/>
        <v>34660263</v>
      </c>
      <c r="AB14" s="43">
        <v>4510053</v>
      </c>
      <c r="AC14" s="43">
        <v>8251590</v>
      </c>
      <c r="AD14" s="43">
        <v>4004082</v>
      </c>
      <c r="AE14" s="43">
        <v>291523</v>
      </c>
      <c r="AF14" s="10">
        <f t="shared" si="5"/>
        <v>17057248</v>
      </c>
      <c r="AG14" s="32">
        <f t="shared" si="8"/>
        <v>14288757</v>
      </c>
      <c r="AH14" s="32">
        <f t="shared" si="6"/>
        <v>2938636</v>
      </c>
      <c r="AI14" s="32">
        <f t="shared" si="6"/>
        <v>261239</v>
      </c>
      <c r="AJ14" s="32">
        <f t="shared" si="6"/>
        <v>114383</v>
      </c>
      <c r="AK14" s="32">
        <f t="shared" si="7"/>
        <v>17603015</v>
      </c>
      <c r="AL14" s="29"/>
      <c r="AM14" s="29"/>
      <c r="AN14" s="29"/>
      <c r="AO14" s="29"/>
      <c r="AP14" s="29"/>
    </row>
    <row r="15" spans="1:42" ht="18.600000000000001" customHeight="1" x14ac:dyDescent="0.2">
      <c r="A15" s="33"/>
      <c r="B15" s="31">
        <v>44682</v>
      </c>
      <c r="C15" s="43">
        <v>48252</v>
      </c>
      <c r="D15" s="43">
        <v>1310</v>
      </c>
      <c r="E15" s="43">
        <v>23</v>
      </c>
      <c r="F15" s="43">
        <v>116</v>
      </c>
      <c r="G15" s="10">
        <f t="shared" si="0"/>
        <v>49701</v>
      </c>
      <c r="H15" s="43">
        <v>283135.5358999825</v>
      </c>
      <c r="I15" s="43">
        <v>63999.119000000013</v>
      </c>
      <c r="J15" s="43">
        <v>9192.4500000000007</v>
      </c>
      <c r="K15" s="43">
        <v>3015.695000000002</v>
      </c>
      <c r="L15" s="10">
        <f t="shared" si="1"/>
        <v>359342.79989998252</v>
      </c>
      <c r="M15" s="43">
        <v>48080</v>
      </c>
      <c r="N15" s="43">
        <v>1303</v>
      </c>
      <c r="O15" s="43">
        <v>22</v>
      </c>
      <c r="P15" s="43">
        <v>115</v>
      </c>
      <c r="Q15" s="10">
        <f t="shared" si="2"/>
        <v>49520</v>
      </c>
      <c r="R15" s="43">
        <v>21927405.95800003</v>
      </c>
      <c r="S15" s="43">
        <v>3832643.4279999989</v>
      </c>
      <c r="T15" s="43">
        <v>460985</v>
      </c>
      <c r="U15" s="43">
        <v>172113</v>
      </c>
      <c r="V15" s="10">
        <f t="shared" si="3"/>
        <v>26393147.38600003</v>
      </c>
      <c r="W15" s="43">
        <v>21378949</v>
      </c>
      <c r="X15" s="43">
        <v>11147666</v>
      </c>
      <c r="Y15" s="43">
        <v>3723834</v>
      </c>
      <c r="Z15" s="43">
        <v>399649</v>
      </c>
      <c r="AA15" s="10">
        <f t="shared" si="4"/>
        <v>36650098</v>
      </c>
      <c r="AB15" s="43">
        <v>5470434</v>
      </c>
      <c r="AC15" s="43">
        <v>8434972</v>
      </c>
      <c r="AD15" s="43">
        <v>3405549</v>
      </c>
      <c r="AE15" s="43">
        <v>285842</v>
      </c>
      <c r="AF15" s="10">
        <f t="shared" si="5"/>
        <v>17596797</v>
      </c>
      <c r="AG15" s="32">
        <f t="shared" si="8"/>
        <v>15908515</v>
      </c>
      <c r="AH15" s="32">
        <f t="shared" si="6"/>
        <v>2712694</v>
      </c>
      <c r="AI15" s="32">
        <f t="shared" si="6"/>
        <v>318285</v>
      </c>
      <c r="AJ15" s="32">
        <f t="shared" si="6"/>
        <v>113807</v>
      </c>
      <c r="AK15" s="32">
        <f t="shared" si="7"/>
        <v>19053301</v>
      </c>
      <c r="AL15" s="29"/>
      <c r="AM15" s="29"/>
      <c r="AN15" s="29"/>
      <c r="AO15" s="29"/>
      <c r="AP15" s="29"/>
    </row>
    <row r="16" spans="1:42" ht="18.600000000000001" customHeight="1" x14ac:dyDescent="0.2">
      <c r="A16" s="33"/>
      <c r="B16" s="31">
        <v>44713</v>
      </c>
      <c r="C16" s="43">
        <v>50913</v>
      </c>
      <c r="D16" s="43">
        <v>1337</v>
      </c>
      <c r="E16" s="43">
        <v>23</v>
      </c>
      <c r="F16" s="43">
        <v>116</v>
      </c>
      <c r="G16" s="10">
        <f t="shared" si="0"/>
        <v>52389</v>
      </c>
      <c r="H16" s="43">
        <v>298884.89689997671</v>
      </c>
      <c r="I16" s="43">
        <v>64528.239000000052</v>
      </c>
      <c r="J16" s="43">
        <v>9192.4500000000007</v>
      </c>
      <c r="K16" s="43">
        <v>3015.6950000000011</v>
      </c>
      <c r="L16" s="10">
        <f t="shared" si="1"/>
        <v>375621.28089997679</v>
      </c>
      <c r="M16" s="43">
        <v>50785</v>
      </c>
      <c r="N16" s="43">
        <v>1328</v>
      </c>
      <c r="O16" s="43">
        <v>23</v>
      </c>
      <c r="P16" s="43">
        <v>116</v>
      </c>
      <c r="Q16" s="10">
        <f t="shared" si="2"/>
        <v>52252</v>
      </c>
      <c r="R16" s="43">
        <v>21607063.816000018</v>
      </c>
      <c r="S16" s="43">
        <v>3468509.4960000012</v>
      </c>
      <c r="T16" s="43">
        <v>325731</v>
      </c>
      <c r="U16" s="43">
        <v>121337</v>
      </c>
      <c r="V16" s="10">
        <f t="shared" si="3"/>
        <v>25522641.312000021</v>
      </c>
      <c r="W16" s="43">
        <v>27711351</v>
      </c>
      <c r="X16" s="43">
        <v>12165566</v>
      </c>
      <c r="Y16" s="43">
        <v>4733506</v>
      </c>
      <c r="Z16" s="43">
        <v>439372</v>
      </c>
      <c r="AA16" s="10">
        <f t="shared" si="4"/>
        <v>45049795</v>
      </c>
      <c r="AB16" s="43">
        <v>8316043</v>
      </c>
      <c r="AC16" s="43">
        <v>9616420</v>
      </c>
      <c r="AD16" s="43">
        <v>4450895</v>
      </c>
      <c r="AE16" s="43">
        <v>298280</v>
      </c>
      <c r="AF16" s="10">
        <f t="shared" si="5"/>
        <v>22681638</v>
      </c>
      <c r="AG16" s="32">
        <f t="shared" si="8"/>
        <v>19395308</v>
      </c>
      <c r="AH16" s="32">
        <f t="shared" si="6"/>
        <v>2549146</v>
      </c>
      <c r="AI16" s="32">
        <f t="shared" si="6"/>
        <v>282611</v>
      </c>
      <c r="AJ16" s="32">
        <f t="shared" si="6"/>
        <v>141092</v>
      </c>
      <c r="AK16" s="32">
        <f t="shared" si="7"/>
        <v>22368157</v>
      </c>
      <c r="AL16" s="29"/>
      <c r="AM16" s="29"/>
      <c r="AN16" s="29"/>
      <c r="AO16" s="29"/>
      <c r="AP16" s="29"/>
    </row>
    <row r="17" spans="1:42" ht="18.600000000000001" customHeight="1" x14ac:dyDescent="0.2">
      <c r="A17" s="33"/>
      <c r="B17" s="31">
        <v>44743</v>
      </c>
      <c r="C17" s="43">
        <v>53640</v>
      </c>
      <c r="D17" s="43">
        <v>1375</v>
      </c>
      <c r="E17" s="43">
        <v>23</v>
      </c>
      <c r="F17" s="43">
        <v>116</v>
      </c>
      <c r="G17" s="10">
        <f t="shared" si="0"/>
        <v>55154</v>
      </c>
      <c r="H17" s="43">
        <v>314832.66889997048</v>
      </c>
      <c r="I17" s="43">
        <v>65412.464</v>
      </c>
      <c r="J17" s="43">
        <v>9192.4500000000007</v>
      </c>
      <c r="K17" s="43">
        <v>3015.695000000002</v>
      </c>
      <c r="L17" s="10">
        <f t="shared" si="1"/>
        <v>392453.27789997048</v>
      </c>
      <c r="M17" s="43">
        <v>53379</v>
      </c>
      <c r="N17" s="43">
        <v>1356</v>
      </c>
      <c r="O17" s="43">
        <v>22</v>
      </c>
      <c r="P17" s="43">
        <v>112</v>
      </c>
      <c r="Q17" s="10">
        <f t="shared" si="2"/>
        <v>54869</v>
      </c>
      <c r="R17" s="43">
        <v>20857187.469000001</v>
      </c>
      <c r="S17" s="43">
        <v>2128440.5279999999</v>
      </c>
      <c r="T17" s="43">
        <v>196491</v>
      </c>
      <c r="U17" s="43">
        <v>109030</v>
      </c>
      <c r="V17" s="10">
        <f>SUM(R17:U17)</f>
        <v>23291148.997000001</v>
      </c>
      <c r="W17" s="43">
        <v>29565335</v>
      </c>
      <c r="X17" s="43">
        <v>11962000</v>
      </c>
      <c r="Y17" s="43">
        <v>5322666</v>
      </c>
      <c r="Z17" s="43">
        <v>394069</v>
      </c>
      <c r="AA17" s="10">
        <f>SUM(W17:Z17)</f>
        <v>47244070</v>
      </c>
      <c r="AB17" s="43">
        <v>9874176</v>
      </c>
      <c r="AC17" s="43">
        <v>9527064</v>
      </c>
      <c r="AD17" s="43">
        <v>5140915</v>
      </c>
      <c r="AE17" s="43">
        <v>296770</v>
      </c>
      <c r="AF17" s="10">
        <f>SUM(AB17:AE17)</f>
        <v>24838925</v>
      </c>
      <c r="AG17" s="32">
        <f t="shared" si="8"/>
        <v>19691159</v>
      </c>
      <c r="AH17" s="32">
        <f t="shared" si="6"/>
        <v>2434936</v>
      </c>
      <c r="AI17" s="32">
        <f t="shared" si="6"/>
        <v>181751</v>
      </c>
      <c r="AJ17" s="32">
        <f t="shared" si="6"/>
        <v>97299</v>
      </c>
      <c r="AK17" s="32">
        <f t="shared" si="7"/>
        <v>22405145</v>
      </c>
      <c r="AL17" s="29"/>
      <c r="AM17" s="29"/>
      <c r="AN17" s="29"/>
      <c r="AO17" s="29"/>
      <c r="AP17" s="29"/>
    </row>
    <row r="18" spans="1:42" ht="18.600000000000001" customHeight="1" x14ac:dyDescent="0.2">
      <c r="A18" s="33"/>
      <c r="B18" s="31">
        <f t="shared" ref="B18:B28" si="9">+DATE(YEAR(B17),MONTH(B17)+1,1)</f>
        <v>44774</v>
      </c>
      <c r="C18" s="43">
        <v>56334</v>
      </c>
      <c r="D18" s="43">
        <v>1410</v>
      </c>
      <c r="E18" s="43">
        <v>23</v>
      </c>
      <c r="F18" s="43">
        <v>117</v>
      </c>
      <c r="G18" s="10">
        <f t="shared" si="0"/>
        <v>57884</v>
      </c>
      <c r="H18" s="43">
        <v>330917.97489996668</v>
      </c>
      <c r="I18" s="43">
        <v>66129.273999999961</v>
      </c>
      <c r="J18" s="43">
        <v>9192.4500000000007</v>
      </c>
      <c r="K18" s="43">
        <v>3025.5750000000012</v>
      </c>
      <c r="L18" s="10">
        <f t="shared" si="1"/>
        <v>409265.27389996668</v>
      </c>
      <c r="M18" s="43">
        <v>55910</v>
      </c>
      <c r="N18" s="43">
        <v>1391</v>
      </c>
      <c r="O18" s="43">
        <v>22</v>
      </c>
      <c r="P18" s="43">
        <v>113</v>
      </c>
      <c r="Q18" s="10">
        <f t="shared" si="2"/>
        <v>57436</v>
      </c>
      <c r="R18" s="43">
        <v>22512170.246999979</v>
      </c>
      <c r="S18" s="43">
        <v>2340563.73</v>
      </c>
      <c r="T18" s="43">
        <v>332409</v>
      </c>
      <c r="U18" s="43">
        <v>114365</v>
      </c>
      <c r="V18" s="10">
        <f t="shared" ref="V18:V34" si="10">SUM(R18:U18)</f>
        <v>25299507.976999979</v>
      </c>
      <c r="W18" s="43">
        <v>31087506</v>
      </c>
      <c r="X18" s="43">
        <v>12552922</v>
      </c>
      <c r="Y18" s="43">
        <v>6124677</v>
      </c>
      <c r="Z18" s="43">
        <v>407853</v>
      </c>
      <c r="AA18" s="10">
        <f t="shared" ref="AA18:AA34" si="11">SUM(W18:Z18)</f>
        <v>50172958</v>
      </c>
      <c r="AB18" s="43">
        <v>10422542</v>
      </c>
      <c r="AC18" s="43">
        <v>9989964</v>
      </c>
      <c r="AD18" s="43">
        <v>5861508</v>
      </c>
      <c r="AE18" s="43">
        <v>286755</v>
      </c>
      <c r="AF18" s="10">
        <f t="shared" ref="AF18:AF34" si="12">SUM(AB18:AE18)</f>
        <v>26560769</v>
      </c>
      <c r="AG18" s="32">
        <f t="shared" si="8"/>
        <v>20664964</v>
      </c>
      <c r="AH18" s="32">
        <f t="shared" si="6"/>
        <v>2562958</v>
      </c>
      <c r="AI18" s="32">
        <f t="shared" si="6"/>
        <v>263169</v>
      </c>
      <c r="AJ18" s="32">
        <f t="shared" si="6"/>
        <v>121098</v>
      </c>
      <c r="AK18" s="32">
        <f t="shared" si="7"/>
        <v>23612189</v>
      </c>
      <c r="AL18" s="29"/>
      <c r="AM18" s="29"/>
      <c r="AN18" s="29"/>
      <c r="AO18" s="29"/>
      <c r="AP18" s="29"/>
    </row>
    <row r="19" spans="1:42" ht="18.600000000000001" customHeight="1" x14ac:dyDescent="0.2">
      <c r="A19" s="33"/>
      <c r="B19" s="31">
        <f t="shared" si="9"/>
        <v>44805</v>
      </c>
      <c r="C19" s="43">
        <v>59968</v>
      </c>
      <c r="D19" s="43">
        <v>1472</v>
      </c>
      <c r="E19" s="43">
        <v>23</v>
      </c>
      <c r="F19" s="43">
        <v>118</v>
      </c>
      <c r="G19" s="10">
        <f t="shared" si="0"/>
        <v>61581</v>
      </c>
      <c r="H19" s="43">
        <v>352679.39389996399</v>
      </c>
      <c r="I19" s="43">
        <v>66815.364000000001</v>
      </c>
      <c r="J19" s="43">
        <v>9192.4500000000007</v>
      </c>
      <c r="K19" s="43">
        <v>3067.575000000003</v>
      </c>
      <c r="L19" s="10">
        <f t="shared" si="1"/>
        <v>431754.78289996402</v>
      </c>
      <c r="M19" s="43">
        <v>57762</v>
      </c>
      <c r="N19" s="43">
        <v>1422</v>
      </c>
      <c r="O19" s="43">
        <v>21</v>
      </c>
      <c r="P19" s="43">
        <v>114</v>
      </c>
      <c r="Q19" s="10">
        <f t="shared" si="2"/>
        <v>59319</v>
      </c>
      <c r="R19" s="43">
        <v>21701772.64300004</v>
      </c>
      <c r="S19" s="43">
        <v>2212544.4739999999</v>
      </c>
      <c r="T19" s="43">
        <v>254401.2</v>
      </c>
      <c r="U19" s="43">
        <v>108437</v>
      </c>
      <c r="V19" s="10">
        <f t="shared" si="10"/>
        <v>24277155.317000039</v>
      </c>
      <c r="W19" s="43">
        <v>31628834</v>
      </c>
      <c r="X19" s="43">
        <v>13092791</v>
      </c>
      <c r="Y19" s="43">
        <v>5414862</v>
      </c>
      <c r="Z19" s="43">
        <v>410574</v>
      </c>
      <c r="AA19" s="10">
        <f t="shared" si="11"/>
        <v>50547061</v>
      </c>
      <c r="AB19" s="43">
        <v>12006113</v>
      </c>
      <c r="AC19" s="43">
        <v>10733892</v>
      </c>
      <c r="AD19" s="43">
        <v>5197861</v>
      </c>
      <c r="AE19" s="43">
        <v>304596</v>
      </c>
      <c r="AF19" s="10">
        <f t="shared" si="12"/>
        <v>28242462</v>
      </c>
      <c r="AG19" s="32">
        <f t="shared" si="8"/>
        <v>19622721</v>
      </c>
      <c r="AH19" s="32">
        <f t="shared" si="6"/>
        <v>2358899</v>
      </c>
      <c r="AI19" s="32">
        <f t="shared" si="6"/>
        <v>217001</v>
      </c>
      <c r="AJ19" s="32">
        <f t="shared" si="6"/>
        <v>105978</v>
      </c>
      <c r="AK19" s="32">
        <f t="shared" si="7"/>
        <v>22304599</v>
      </c>
      <c r="AL19" s="29"/>
      <c r="AM19" s="29"/>
      <c r="AN19" s="29"/>
      <c r="AO19" s="29"/>
      <c r="AP19" s="29"/>
    </row>
    <row r="20" spans="1:42" ht="18.600000000000001" customHeight="1" x14ac:dyDescent="0.2">
      <c r="A20" s="33"/>
      <c r="B20" s="31">
        <f t="shared" si="9"/>
        <v>44835</v>
      </c>
      <c r="C20" s="43">
        <v>62848</v>
      </c>
      <c r="D20" s="43">
        <v>1543</v>
      </c>
      <c r="E20" s="43">
        <v>23</v>
      </c>
      <c r="F20" s="43">
        <v>118</v>
      </c>
      <c r="G20" s="10">
        <f t="shared" si="0"/>
        <v>64532</v>
      </c>
      <c r="H20" s="43">
        <v>370189.71189996263</v>
      </c>
      <c r="I20" s="43">
        <v>67901.419999999955</v>
      </c>
      <c r="J20" s="43">
        <v>9192.4500000000007</v>
      </c>
      <c r="K20" s="43">
        <v>3067.5750000000021</v>
      </c>
      <c r="L20" s="10">
        <f t="shared" si="1"/>
        <v>450351.15689996257</v>
      </c>
      <c r="M20" s="43">
        <v>61459</v>
      </c>
      <c r="N20" s="43">
        <v>1489</v>
      </c>
      <c r="O20" s="43">
        <v>22</v>
      </c>
      <c r="P20" s="43">
        <v>111</v>
      </c>
      <c r="Q20" s="10">
        <f t="shared" si="2"/>
        <v>63081</v>
      </c>
      <c r="R20" s="43">
        <v>19981421.68899997</v>
      </c>
      <c r="S20" s="43">
        <v>1456140.3259999999</v>
      </c>
      <c r="T20" s="43">
        <v>180925.4</v>
      </c>
      <c r="U20" s="43">
        <v>85560</v>
      </c>
      <c r="V20" s="10">
        <f t="shared" si="10"/>
        <v>21704047.414999969</v>
      </c>
      <c r="W20" s="43">
        <v>28774072</v>
      </c>
      <c r="X20" s="43">
        <v>10875717</v>
      </c>
      <c r="Y20" s="43">
        <v>4677914</v>
      </c>
      <c r="Z20" s="43">
        <v>287893</v>
      </c>
      <c r="AA20" s="10">
        <f t="shared" si="11"/>
        <v>44615596</v>
      </c>
      <c r="AB20" s="43">
        <v>10621379</v>
      </c>
      <c r="AC20" s="43">
        <v>8813349</v>
      </c>
      <c r="AD20" s="43">
        <v>4498969</v>
      </c>
      <c r="AE20" s="43">
        <v>209459</v>
      </c>
      <c r="AF20" s="10">
        <f t="shared" si="12"/>
        <v>24143156</v>
      </c>
      <c r="AG20" s="32">
        <f t="shared" si="8"/>
        <v>18152693</v>
      </c>
      <c r="AH20" s="32">
        <f t="shared" si="6"/>
        <v>2062368</v>
      </c>
      <c r="AI20" s="32">
        <f t="shared" si="6"/>
        <v>178945</v>
      </c>
      <c r="AJ20" s="32">
        <f t="shared" si="6"/>
        <v>78434</v>
      </c>
      <c r="AK20" s="32">
        <f t="shared" si="7"/>
        <v>20472440</v>
      </c>
      <c r="AL20" s="29"/>
      <c r="AM20" s="29"/>
      <c r="AN20" s="29"/>
      <c r="AO20" s="29"/>
      <c r="AP20" s="29"/>
    </row>
    <row r="21" spans="1:42" ht="18.600000000000001" customHeight="1" x14ac:dyDescent="0.2">
      <c r="A21" s="33"/>
      <c r="B21" s="31">
        <f t="shared" si="9"/>
        <v>44866</v>
      </c>
      <c r="C21" s="43">
        <v>65751</v>
      </c>
      <c r="D21" s="43">
        <v>1641</v>
      </c>
      <c r="E21" s="43">
        <v>23</v>
      </c>
      <c r="F21" s="43">
        <v>119</v>
      </c>
      <c r="G21" s="10">
        <f t="shared" si="0"/>
        <v>67534</v>
      </c>
      <c r="H21" s="43">
        <v>387784.31089995801</v>
      </c>
      <c r="I21" s="43">
        <v>68549.854999999952</v>
      </c>
      <c r="J21" s="43">
        <v>9192.4500000000007</v>
      </c>
      <c r="K21" s="43">
        <v>3069.7750000000019</v>
      </c>
      <c r="L21" s="10">
        <f t="shared" si="1"/>
        <v>468596.39089995803</v>
      </c>
      <c r="M21" s="43">
        <v>64987</v>
      </c>
      <c r="N21" s="43">
        <v>1611</v>
      </c>
      <c r="O21" s="43">
        <v>22</v>
      </c>
      <c r="P21" s="43">
        <v>116</v>
      </c>
      <c r="Q21" s="10">
        <f t="shared" si="2"/>
        <v>66736</v>
      </c>
      <c r="R21" s="43">
        <v>22596084.581999991</v>
      </c>
      <c r="S21" s="43">
        <v>3148474.5000000009</v>
      </c>
      <c r="T21" s="43">
        <v>158464.20000000001</v>
      </c>
      <c r="U21" s="43">
        <v>106209</v>
      </c>
      <c r="V21" s="10">
        <f t="shared" si="10"/>
        <v>26009232.28199999</v>
      </c>
      <c r="W21" s="43">
        <v>32544964</v>
      </c>
      <c r="X21" s="43">
        <v>13090692</v>
      </c>
      <c r="Y21" s="43">
        <v>6836309</v>
      </c>
      <c r="Z21" s="43">
        <v>352342</v>
      </c>
      <c r="AA21" s="10">
        <f t="shared" si="11"/>
        <v>52824307</v>
      </c>
      <c r="AB21" s="43">
        <v>12085319</v>
      </c>
      <c r="AC21" s="43">
        <v>11074239</v>
      </c>
      <c r="AD21" s="43">
        <v>6682245</v>
      </c>
      <c r="AE21" s="43">
        <v>266031</v>
      </c>
      <c r="AF21" s="10">
        <f t="shared" si="12"/>
        <v>30107834</v>
      </c>
      <c r="AG21" s="32">
        <f t="shared" si="8"/>
        <v>20459645</v>
      </c>
      <c r="AH21" s="32">
        <f t="shared" ref="AH21:AH37" si="13">X21-AC21</f>
        <v>2016453</v>
      </c>
      <c r="AI21" s="32">
        <f t="shared" ref="AI21:AI37" si="14">Y21-AD21</f>
        <v>154064</v>
      </c>
      <c r="AJ21" s="32">
        <f t="shared" ref="AJ21:AJ37" si="15">Z21-AE21</f>
        <v>86311</v>
      </c>
      <c r="AK21" s="32">
        <f t="shared" si="7"/>
        <v>22716473</v>
      </c>
      <c r="AL21" s="29"/>
      <c r="AM21" s="29"/>
      <c r="AN21" s="29"/>
      <c r="AO21" s="29"/>
      <c r="AP21" s="29"/>
    </row>
    <row r="22" spans="1:42" ht="18.600000000000001" customHeight="1" x14ac:dyDescent="0.2">
      <c r="A22" s="33"/>
      <c r="B22" s="31">
        <f t="shared" si="9"/>
        <v>44896</v>
      </c>
      <c r="C22" s="43">
        <v>69036</v>
      </c>
      <c r="D22" s="43">
        <v>1729</v>
      </c>
      <c r="E22" s="43">
        <v>23</v>
      </c>
      <c r="F22" s="43">
        <v>121</v>
      </c>
      <c r="G22" s="10">
        <f t="shared" si="0"/>
        <v>70909</v>
      </c>
      <c r="H22" s="43">
        <v>407874.75989995588</v>
      </c>
      <c r="I22" s="43">
        <v>69697.914999999979</v>
      </c>
      <c r="J22" s="43">
        <v>9192.4500000000007</v>
      </c>
      <c r="K22" s="43">
        <v>3085.5150000000008</v>
      </c>
      <c r="L22" s="10">
        <f t="shared" si="1"/>
        <v>489850.63989995589</v>
      </c>
      <c r="M22" s="43">
        <v>68500</v>
      </c>
      <c r="N22" s="43">
        <v>1711</v>
      </c>
      <c r="O22" s="43">
        <v>23</v>
      </c>
      <c r="P22" s="43">
        <v>120</v>
      </c>
      <c r="Q22" s="10">
        <f t="shared" si="2"/>
        <v>70354</v>
      </c>
      <c r="R22" s="43">
        <v>24902821.717999998</v>
      </c>
      <c r="S22" s="43">
        <v>3832543.879999999</v>
      </c>
      <c r="T22" s="43">
        <v>180140.2</v>
      </c>
      <c r="U22" s="43">
        <v>114053</v>
      </c>
      <c r="V22" s="10">
        <f t="shared" si="10"/>
        <v>29029558.797999997</v>
      </c>
      <c r="W22" s="43">
        <v>30904444</v>
      </c>
      <c r="X22" s="43">
        <v>12820802</v>
      </c>
      <c r="Y22" s="43">
        <v>6096381</v>
      </c>
      <c r="Z22" s="43">
        <v>344143</v>
      </c>
      <c r="AA22" s="10">
        <f t="shared" si="11"/>
        <v>50165770</v>
      </c>
      <c r="AB22" s="43">
        <v>9868928</v>
      </c>
      <c r="AC22" s="43">
        <v>10625337</v>
      </c>
      <c r="AD22" s="43">
        <v>5918221</v>
      </c>
      <c r="AE22" s="43">
        <v>260946</v>
      </c>
      <c r="AF22" s="10">
        <f t="shared" si="12"/>
        <v>26673432</v>
      </c>
      <c r="AG22" s="32">
        <f t="shared" si="8"/>
        <v>21035516</v>
      </c>
      <c r="AH22" s="32">
        <f t="shared" si="13"/>
        <v>2195465</v>
      </c>
      <c r="AI22" s="32">
        <f t="shared" si="14"/>
        <v>178160</v>
      </c>
      <c r="AJ22" s="32">
        <f t="shared" si="15"/>
        <v>83197</v>
      </c>
      <c r="AK22" s="32">
        <f t="shared" si="7"/>
        <v>23492338</v>
      </c>
      <c r="AL22" s="29"/>
      <c r="AM22" s="29"/>
      <c r="AN22" s="29"/>
      <c r="AO22" s="29"/>
      <c r="AP22" s="29"/>
    </row>
    <row r="23" spans="1:42" ht="18.600000000000001" customHeight="1" x14ac:dyDescent="0.2">
      <c r="A23" s="33"/>
      <c r="B23" s="31">
        <f t="shared" si="9"/>
        <v>44927</v>
      </c>
      <c r="C23" s="43">
        <v>71993</v>
      </c>
      <c r="D23" s="43">
        <v>1803</v>
      </c>
      <c r="E23" s="43">
        <v>23</v>
      </c>
      <c r="F23" s="43">
        <v>121</v>
      </c>
      <c r="G23" s="10">
        <f t="shared" si="0"/>
        <v>73940</v>
      </c>
      <c r="H23" s="43">
        <v>425541.52289995633</v>
      </c>
      <c r="I23" s="43">
        <v>70851.834999999963</v>
      </c>
      <c r="J23" s="43">
        <v>9192.4499999999989</v>
      </c>
      <c r="K23" s="43">
        <v>3085.5150000000021</v>
      </c>
      <c r="L23" s="10">
        <f t="shared" si="1"/>
        <v>508671.32289995631</v>
      </c>
      <c r="M23" s="43">
        <v>71340</v>
      </c>
      <c r="N23" s="43">
        <v>1782</v>
      </c>
      <c r="O23" s="43">
        <v>22</v>
      </c>
      <c r="P23" s="43">
        <v>121</v>
      </c>
      <c r="Q23" s="10">
        <f t="shared" si="2"/>
        <v>73265</v>
      </c>
      <c r="R23" s="43">
        <v>26573513.318999998</v>
      </c>
      <c r="S23" s="43">
        <v>2098473.709999999</v>
      </c>
      <c r="T23" s="43">
        <v>190730.2</v>
      </c>
      <c r="U23" s="43">
        <v>100351</v>
      </c>
      <c r="V23" s="10">
        <f t="shared" si="10"/>
        <v>28963068.228999998</v>
      </c>
      <c r="W23" s="43">
        <v>29588505</v>
      </c>
      <c r="X23" s="43">
        <v>12212459</v>
      </c>
      <c r="Y23" s="43">
        <v>5941076</v>
      </c>
      <c r="Z23" s="43">
        <v>393978</v>
      </c>
      <c r="AA23" s="10">
        <f t="shared" si="11"/>
        <v>48136018</v>
      </c>
      <c r="AB23" s="43">
        <v>8588339</v>
      </c>
      <c r="AC23" s="43">
        <v>9878485</v>
      </c>
      <c r="AD23" s="43">
        <v>5748246</v>
      </c>
      <c r="AE23" s="43">
        <v>290648</v>
      </c>
      <c r="AF23" s="10">
        <f t="shared" si="12"/>
        <v>24505718</v>
      </c>
      <c r="AG23" s="32">
        <f t="shared" si="8"/>
        <v>21000166</v>
      </c>
      <c r="AH23" s="32">
        <f t="shared" si="13"/>
        <v>2333974</v>
      </c>
      <c r="AI23" s="32">
        <f t="shared" si="14"/>
        <v>192830</v>
      </c>
      <c r="AJ23" s="32">
        <f t="shared" si="15"/>
        <v>103330</v>
      </c>
      <c r="AK23" s="32">
        <f t="shared" si="7"/>
        <v>23630300</v>
      </c>
      <c r="AL23" s="29"/>
      <c r="AM23" s="29"/>
      <c r="AN23" s="29"/>
      <c r="AO23" s="29"/>
      <c r="AP23" s="29"/>
    </row>
    <row r="24" spans="1:42" ht="18.600000000000001" customHeight="1" x14ac:dyDescent="0.2">
      <c r="A24" s="33"/>
      <c r="B24" s="31">
        <f t="shared" si="9"/>
        <v>44958</v>
      </c>
      <c r="C24" s="43">
        <v>75026</v>
      </c>
      <c r="D24" s="43">
        <v>1885</v>
      </c>
      <c r="E24" s="43">
        <v>24</v>
      </c>
      <c r="F24" s="43">
        <v>122</v>
      </c>
      <c r="G24" s="10">
        <f t="shared" si="0"/>
        <v>77057</v>
      </c>
      <c r="H24" s="43">
        <v>443993.49689995637</v>
      </c>
      <c r="I24" s="43">
        <v>72151.792999999903</v>
      </c>
      <c r="J24" s="43">
        <v>10152.450000000001</v>
      </c>
      <c r="K24" s="43">
        <v>3092.8350000000009</v>
      </c>
      <c r="L24" s="10">
        <f t="shared" si="1"/>
        <v>529390.57489995623</v>
      </c>
      <c r="M24" s="43">
        <v>74433</v>
      </c>
      <c r="N24" s="43">
        <v>1864</v>
      </c>
      <c r="O24" s="43">
        <v>24</v>
      </c>
      <c r="P24" s="43">
        <v>122</v>
      </c>
      <c r="Q24" s="10">
        <f t="shared" si="2"/>
        <v>76443</v>
      </c>
      <c r="R24" s="43">
        <v>29325148.199000008</v>
      </c>
      <c r="S24" s="43">
        <v>2104912.5299999998</v>
      </c>
      <c r="T24" s="43">
        <v>173696.8</v>
      </c>
      <c r="U24" s="43">
        <v>103303</v>
      </c>
      <c r="V24" s="10">
        <f t="shared" si="10"/>
        <v>31707060.52900001</v>
      </c>
      <c r="W24" s="43">
        <v>26964095</v>
      </c>
      <c r="X24" s="43">
        <v>12176894</v>
      </c>
      <c r="Y24" s="43">
        <v>6109389</v>
      </c>
      <c r="Z24" s="43">
        <v>397207</v>
      </c>
      <c r="AA24" s="10">
        <f t="shared" si="11"/>
        <v>45647585</v>
      </c>
      <c r="AB24" s="43">
        <v>6234158</v>
      </c>
      <c r="AC24" s="43">
        <v>9620655</v>
      </c>
      <c r="AD24" s="43">
        <v>5669580</v>
      </c>
      <c r="AE24" s="43">
        <v>294036</v>
      </c>
      <c r="AF24" s="10">
        <f t="shared" si="12"/>
        <v>21818429</v>
      </c>
      <c r="AG24" s="32">
        <f t="shared" si="8"/>
        <v>20729937</v>
      </c>
      <c r="AH24" s="32">
        <f t="shared" si="13"/>
        <v>2556239</v>
      </c>
      <c r="AI24" s="32">
        <f t="shared" si="14"/>
        <v>439809</v>
      </c>
      <c r="AJ24" s="32">
        <f t="shared" si="15"/>
        <v>103171</v>
      </c>
      <c r="AK24" s="32">
        <f t="shared" si="7"/>
        <v>23829156</v>
      </c>
      <c r="AL24" s="29"/>
      <c r="AM24" s="29"/>
      <c r="AN24" s="29"/>
      <c r="AO24" s="29"/>
      <c r="AP24" s="29"/>
    </row>
    <row r="25" spans="1:42" ht="18.600000000000001" customHeight="1" x14ac:dyDescent="0.2">
      <c r="A25" s="33"/>
      <c r="B25" s="31">
        <f t="shared" si="9"/>
        <v>44986</v>
      </c>
      <c r="C25" s="43">
        <v>77713</v>
      </c>
      <c r="D25" s="43">
        <v>1966</v>
      </c>
      <c r="E25" s="43">
        <v>24</v>
      </c>
      <c r="F25" s="43">
        <v>121</v>
      </c>
      <c r="G25" s="10">
        <f t="shared" si="0"/>
        <v>79824</v>
      </c>
      <c r="H25" s="43">
        <v>460759.35389995779</v>
      </c>
      <c r="I25" s="43">
        <v>73347.896999999895</v>
      </c>
      <c r="J25" s="43">
        <v>10152.450000000001</v>
      </c>
      <c r="K25" s="43">
        <v>3072.4349999999999</v>
      </c>
      <c r="L25" s="10">
        <f t="shared" si="1"/>
        <v>547332.13589995774</v>
      </c>
      <c r="M25" s="43">
        <v>76852</v>
      </c>
      <c r="N25" s="43">
        <v>1937</v>
      </c>
      <c r="O25" s="43">
        <v>24</v>
      </c>
      <c r="P25" s="43">
        <v>120</v>
      </c>
      <c r="Q25" s="10">
        <f t="shared" si="2"/>
        <v>78933</v>
      </c>
      <c r="R25" s="43">
        <v>36067854.050000072</v>
      </c>
      <c r="S25" s="43">
        <v>2670670.4900000002</v>
      </c>
      <c r="T25" s="43">
        <v>198557</v>
      </c>
      <c r="U25" s="43">
        <v>108244</v>
      </c>
      <c r="V25" s="10">
        <f t="shared" si="10"/>
        <v>39045325.540000074</v>
      </c>
      <c r="W25" s="43">
        <v>27442475</v>
      </c>
      <c r="X25" s="43">
        <v>12334831</v>
      </c>
      <c r="Y25" s="43">
        <v>6076135</v>
      </c>
      <c r="Z25" s="43">
        <v>390077</v>
      </c>
      <c r="AA25" s="10">
        <f t="shared" si="11"/>
        <v>46243518</v>
      </c>
      <c r="AB25" s="43">
        <v>4917321</v>
      </c>
      <c r="AC25" s="43">
        <v>9825284</v>
      </c>
      <c r="AD25" s="43">
        <v>5881538</v>
      </c>
      <c r="AE25" s="43">
        <v>290654</v>
      </c>
      <c r="AF25" s="10">
        <f t="shared" si="12"/>
        <v>20914797</v>
      </c>
      <c r="AG25" s="32">
        <f t="shared" si="8"/>
        <v>22525154</v>
      </c>
      <c r="AH25" s="32">
        <f t="shared" si="13"/>
        <v>2509547</v>
      </c>
      <c r="AI25" s="32">
        <f t="shared" si="14"/>
        <v>194597</v>
      </c>
      <c r="AJ25" s="32">
        <f t="shared" si="15"/>
        <v>99423</v>
      </c>
      <c r="AK25" s="32">
        <f t="shared" si="7"/>
        <v>25328721</v>
      </c>
      <c r="AL25" s="29"/>
      <c r="AM25" s="29"/>
      <c r="AN25" s="29"/>
      <c r="AO25" s="29"/>
      <c r="AP25" s="29"/>
    </row>
    <row r="26" spans="1:42" ht="18.600000000000001" customHeight="1" x14ac:dyDescent="0.2">
      <c r="A26" s="33"/>
      <c r="B26" s="31">
        <f t="shared" si="9"/>
        <v>45017</v>
      </c>
      <c r="C26" s="43">
        <v>80765</v>
      </c>
      <c r="D26" s="43">
        <v>2046</v>
      </c>
      <c r="E26" s="43">
        <v>25</v>
      </c>
      <c r="F26" s="43">
        <v>120</v>
      </c>
      <c r="G26" s="10">
        <f t="shared" si="0"/>
        <v>82956</v>
      </c>
      <c r="H26" s="43">
        <v>480736.83289994643</v>
      </c>
      <c r="I26" s="43">
        <v>74848.432999999932</v>
      </c>
      <c r="J26" s="43">
        <v>11802.45</v>
      </c>
      <c r="K26" s="43">
        <v>3065.1150000000011</v>
      </c>
      <c r="L26" s="10">
        <f t="shared" si="1"/>
        <v>570452.83089994628</v>
      </c>
      <c r="M26" s="43">
        <v>79726</v>
      </c>
      <c r="N26" s="43">
        <v>2029</v>
      </c>
      <c r="O26" s="43">
        <v>25</v>
      </c>
      <c r="P26" s="43">
        <v>119</v>
      </c>
      <c r="Q26" s="10">
        <f t="shared" si="2"/>
        <v>81899</v>
      </c>
      <c r="R26" s="43">
        <v>42952670.245000057</v>
      </c>
      <c r="S26" s="43">
        <v>3382203.5720000002</v>
      </c>
      <c r="T26" s="43">
        <v>261238.2</v>
      </c>
      <c r="U26" s="43">
        <v>125102</v>
      </c>
      <c r="V26" s="10">
        <f t="shared" si="10"/>
        <v>46721214.017000057</v>
      </c>
      <c r="W26" s="43">
        <v>32066083</v>
      </c>
      <c r="X26" s="43">
        <v>12934300</v>
      </c>
      <c r="Y26" s="43">
        <v>6520585</v>
      </c>
      <c r="Z26" s="43">
        <v>412149</v>
      </c>
      <c r="AA26" s="10">
        <f t="shared" si="11"/>
        <v>51933117</v>
      </c>
      <c r="AB26" s="43">
        <v>5333757</v>
      </c>
      <c r="AC26" s="43">
        <v>9909893</v>
      </c>
      <c r="AD26" s="43">
        <v>5999767</v>
      </c>
      <c r="AE26" s="43">
        <v>299694</v>
      </c>
      <c r="AF26" s="10">
        <f t="shared" si="12"/>
        <v>21543111</v>
      </c>
      <c r="AG26" s="32">
        <f t="shared" si="8"/>
        <v>26732326</v>
      </c>
      <c r="AH26" s="32">
        <f t="shared" si="13"/>
        <v>3024407</v>
      </c>
      <c r="AI26" s="32">
        <f t="shared" si="14"/>
        <v>520818</v>
      </c>
      <c r="AJ26" s="32">
        <f t="shared" si="15"/>
        <v>112455</v>
      </c>
      <c r="AK26" s="32">
        <f t="shared" si="7"/>
        <v>30390006</v>
      </c>
      <c r="AL26" s="29"/>
      <c r="AM26" s="29"/>
      <c r="AN26" s="29"/>
      <c r="AO26" s="29"/>
      <c r="AP26" s="29"/>
    </row>
    <row r="27" spans="1:42" ht="18.600000000000001" customHeight="1" x14ac:dyDescent="0.2">
      <c r="A27" s="33"/>
      <c r="B27" s="31">
        <f t="shared" si="9"/>
        <v>45047</v>
      </c>
      <c r="C27" s="43">
        <v>83849</v>
      </c>
      <c r="D27" s="43">
        <v>2112</v>
      </c>
      <c r="E27" s="43">
        <v>25</v>
      </c>
      <c r="F27" s="43">
        <v>122</v>
      </c>
      <c r="G27" s="10">
        <f t="shared" si="0"/>
        <v>86108</v>
      </c>
      <c r="H27" s="43">
        <v>501532.31289994088</v>
      </c>
      <c r="I27" s="43">
        <v>75648.856999999902</v>
      </c>
      <c r="J27" s="43">
        <v>11802.45</v>
      </c>
      <c r="K27" s="43">
        <v>3112.9550000000031</v>
      </c>
      <c r="L27" s="10">
        <f t="shared" si="1"/>
        <v>592096.57489994064</v>
      </c>
      <c r="M27" s="43">
        <v>83111</v>
      </c>
      <c r="N27" s="43">
        <v>2092</v>
      </c>
      <c r="O27" s="43">
        <v>25</v>
      </c>
      <c r="P27" s="43">
        <v>121</v>
      </c>
      <c r="Q27" s="10">
        <f t="shared" si="2"/>
        <v>85349</v>
      </c>
      <c r="R27" s="43">
        <v>44598357.163000003</v>
      </c>
      <c r="S27" s="43">
        <v>3374707.6209999989</v>
      </c>
      <c r="T27" s="43">
        <v>207152.60000000009</v>
      </c>
      <c r="U27" s="43">
        <v>128644</v>
      </c>
      <c r="V27" s="10">
        <f t="shared" si="10"/>
        <v>48308861.384000003</v>
      </c>
      <c r="W27" s="43">
        <v>39612475</v>
      </c>
      <c r="X27" s="43">
        <v>14009906</v>
      </c>
      <c r="Y27" s="43">
        <v>7201075</v>
      </c>
      <c r="Z27" s="43">
        <v>412150</v>
      </c>
      <c r="AA27" s="10">
        <f t="shared" si="11"/>
        <v>61235606</v>
      </c>
      <c r="AB27" s="43">
        <v>7442797</v>
      </c>
      <c r="AC27" s="43">
        <v>11107779</v>
      </c>
      <c r="AD27" s="43">
        <v>6985322</v>
      </c>
      <c r="AE27" s="43">
        <v>298754</v>
      </c>
      <c r="AF27" s="10">
        <f t="shared" si="12"/>
        <v>25834652</v>
      </c>
      <c r="AG27" s="32">
        <f t="shared" si="8"/>
        <v>32169678</v>
      </c>
      <c r="AH27" s="32">
        <f t="shared" si="13"/>
        <v>2902127</v>
      </c>
      <c r="AI27" s="32">
        <f t="shared" si="14"/>
        <v>215753</v>
      </c>
      <c r="AJ27" s="32">
        <f t="shared" si="15"/>
        <v>113396</v>
      </c>
      <c r="AK27" s="32">
        <f t="shared" si="7"/>
        <v>35400954</v>
      </c>
      <c r="AL27" s="29"/>
      <c r="AM27" s="29"/>
      <c r="AN27" s="29"/>
      <c r="AO27" s="29"/>
      <c r="AP27" s="29"/>
    </row>
    <row r="28" spans="1:42" ht="18.600000000000001" customHeight="1" x14ac:dyDescent="0.2">
      <c r="A28" s="33"/>
      <c r="B28" s="31">
        <f t="shared" si="9"/>
        <v>45078</v>
      </c>
      <c r="C28" s="43">
        <v>86747</v>
      </c>
      <c r="D28" s="43">
        <v>2187</v>
      </c>
      <c r="E28" s="43">
        <v>25</v>
      </c>
      <c r="F28" s="43">
        <v>122</v>
      </c>
      <c r="G28" s="10">
        <f t="shared" si="0"/>
        <v>89081</v>
      </c>
      <c r="H28" s="43">
        <v>522892.4118999241</v>
      </c>
      <c r="I28" s="43">
        <v>76996.338999999964</v>
      </c>
      <c r="J28" s="43">
        <v>11802.45</v>
      </c>
      <c r="K28" s="43">
        <v>3064.4350000000022</v>
      </c>
      <c r="L28" s="10">
        <f t="shared" si="1"/>
        <v>614755.63589992409</v>
      </c>
      <c r="M28" s="43">
        <v>85479</v>
      </c>
      <c r="N28" s="43">
        <v>2160</v>
      </c>
      <c r="O28" s="43">
        <v>25</v>
      </c>
      <c r="P28" s="43">
        <v>122</v>
      </c>
      <c r="Q28" s="10">
        <f t="shared" si="2"/>
        <v>87786</v>
      </c>
      <c r="R28" s="43">
        <v>40521837.581000023</v>
      </c>
      <c r="S28" s="43">
        <v>3302917.7059999998</v>
      </c>
      <c r="T28" s="43">
        <v>199283.20000000001</v>
      </c>
      <c r="U28" s="43">
        <v>124894</v>
      </c>
      <c r="V28" s="10">
        <f t="shared" si="10"/>
        <v>44148932.487000026</v>
      </c>
      <c r="W28" s="43">
        <v>50653275</v>
      </c>
      <c r="X28" s="43">
        <v>14915131</v>
      </c>
      <c r="Y28" s="43">
        <v>6138404</v>
      </c>
      <c r="Z28" s="43">
        <v>433272</v>
      </c>
      <c r="AA28" s="10">
        <f t="shared" si="11"/>
        <v>72140082</v>
      </c>
      <c r="AB28" s="43">
        <v>13053446</v>
      </c>
      <c r="AC28" s="43">
        <v>12209610</v>
      </c>
      <c r="AD28" s="43">
        <v>5971681</v>
      </c>
      <c r="AE28" s="43">
        <v>315057</v>
      </c>
      <c r="AF28" s="10">
        <f t="shared" si="12"/>
        <v>31549794</v>
      </c>
      <c r="AG28" s="32">
        <f t="shared" si="8"/>
        <v>37599829</v>
      </c>
      <c r="AH28" s="32">
        <f t="shared" si="13"/>
        <v>2705521</v>
      </c>
      <c r="AI28" s="32">
        <f t="shared" si="14"/>
        <v>166723</v>
      </c>
      <c r="AJ28" s="32">
        <f t="shared" si="15"/>
        <v>118215</v>
      </c>
      <c r="AK28" s="32">
        <f t="shared" si="7"/>
        <v>40590288</v>
      </c>
      <c r="AL28" s="29"/>
      <c r="AM28" s="29"/>
      <c r="AN28" s="29"/>
      <c r="AO28" s="29"/>
      <c r="AP28" s="29"/>
    </row>
    <row r="29" spans="1:42" ht="18.600000000000001" customHeight="1" x14ac:dyDescent="0.2">
      <c r="A29" s="33"/>
      <c r="B29" s="31">
        <f>+DATE(YEAR(B28),MONTH(B28)+1,1)</f>
        <v>45108</v>
      </c>
      <c r="C29" s="43">
        <v>89616</v>
      </c>
      <c r="D29" s="43">
        <v>2250</v>
      </c>
      <c r="E29" s="43">
        <v>25</v>
      </c>
      <c r="F29" s="43">
        <v>123</v>
      </c>
      <c r="G29" s="10">
        <f t="shared" si="0"/>
        <v>92014</v>
      </c>
      <c r="H29" s="43">
        <v>543957.44689992792</v>
      </c>
      <c r="I29" s="43">
        <v>77993.839000000022</v>
      </c>
      <c r="J29" s="43">
        <v>11802.45</v>
      </c>
      <c r="K29" s="43">
        <v>3070.965000000002</v>
      </c>
      <c r="L29" s="10">
        <f t="shared" si="1"/>
        <v>636824.70089992788</v>
      </c>
      <c r="M29" s="43">
        <v>88885</v>
      </c>
      <c r="N29" s="43">
        <v>2250</v>
      </c>
      <c r="O29" s="43">
        <v>24</v>
      </c>
      <c r="P29" s="43">
        <v>122</v>
      </c>
      <c r="Q29" s="10">
        <f t="shared" si="2"/>
        <v>91281</v>
      </c>
      <c r="R29" s="43">
        <v>35840476.562999994</v>
      </c>
      <c r="S29" s="43">
        <v>7218839.9729999974</v>
      </c>
      <c r="T29" s="43">
        <v>147879.79999999999</v>
      </c>
      <c r="U29" s="43">
        <v>115732</v>
      </c>
      <c r="V29" s="10">
        <f t="shared" si="10"/>
        <v>43322928.335999988</v>
      </c>
      <c r="W29" s="43">
        <v>54897481</v>
      </c>
      <c r="X29" s="43">
        <v>15125426</v>
      </c>
      <c r="Y29" s="43">
        <v>6758462</v>
      </c>
      <c r="Z29" s="43">
        <v>416718</v>
      </c>
      <c r="AA29" s="10">
        <f t="shared" si="11"/>
        <v>77198087</v>
      </c>
      <c r="AB29" s="43">
        <v>22953911</v>
      </c>
      <c r="AC29" s="43">
        <v>12662162</v>
      </c>
      <c r="AD29" s="43">
        <v>6633682</v>
      </c>
      <c r="AE29" s="43">
        <v>324080</v>
      </c>
      <c r="AF29" s="10">
        <f t="shared" si="12"/>
        <v>42573835</v>
      </c>
      <c r="AG29" s="32">
        <f t="shared" si="8"/>
        <v>31943570</v>
      </c>
      <c r="AH29" s="32">
        <f t="shared" si="13"/>
        <v>2463264</v>
      </c>
      <c r="AI29" s="32">
        <f t="shared" si="14"/>
        <v>124780</v>
      </c>
      <c r="AJ29" s="32">
        <f t="shared" si="15"/>
        <v>92638</v>
      </c>
      <c r="AK29" s="32">
        <f t="shared" si="7"/>
        <v>34624252</v>
      </c>
      <c r="AL29" s="29"/>
      <c r="AM29" s="29"/>
      <c r="AN29" s="29"/>
      <c r="AO29" s="29"/>
      <c r="AP29" s="29"/>
    </row>
    <row r="30" spans="1:42" ht="18.600000000000001" customHeight="1" x14ac:dyDescent="0.2">
      <c r="A30" s="33"/>
      <c r="B30" s="31">
        <f>+DATE(YEAR(B29),MONTH(B29)+1,1)</f>
        <v>45139</v>
      </c>
      <c r="C30" s="43">
        <v>93795</v>
      </c>
      <c r="D30" s="43">
        <v>2403</v>
      </c>
      <c r="E30" s="43">
        <v>25</v>
      </c>
      <c r="F30" s="43">
        <v>123</v>
      </c>
      <c r="G30" s="10">
        <f t="shared" si="0"/>
        <v>96346</v>
      </c>
      <c r="H30" s="43">
        <v>573874.83189992723</v>
      </c>
      <c r="I30" s="43">
        <v>80884.637000000002</v>
      </c>
      <c r="J30" s="43">
        <v>11802.45</v>
      </c>
      <c r="K30" s="43">
        <v>3070.965000000002</v>
      </c>
      <c r="L30" s="10">
        <f t="shared" si="1"/>
        <v>669632.88389992714</v>
      </c>
      <c r="M30" s="43">
        <v>93180</v>
      </c>
      <c r="N30" s="43">
        <v>2396</v>
      </c>
      <c r="O30" s="43">
        <v>24</v>
      </c>
      <c r="P30" s="43">
        <v>122</v>
      </c>
      <c r="Q30" s="10">
        <f t="shared" si="2"/>
        <v>95722</v>
      </c>
      <c r="R30" s="43">
        <v>38132752.088000037</v>
      </c>
      <c r="S30" s="43">
        <v>4705657.0360000003</v>
      </c>
      <c r="T30" s="43">
        <v>189819.2</v>
      </c>
      <c r="U30" s="43">
        <v>115898</v>
      </c>
      <c r="V30" s="10">
        <f t="shared" si="10"/>
        <v>43144126.324000038</v>
      </c>
      <c r="W30" s="43">
        <v>59042267</v>
      </c>
      <c r="X30" s="43">
        <v>15932201</v>
      </c>
      <c r="Y30" s="43">
        <v>6649135</v>
      </c>
      <c r="Z30" s="43">
        <v>436594</v>
      </c>
      <c r="AA30" s="10">
        <f t="shared" si="11"/>
        <v>82060197</v>
      </c>
      <c r="AB30" s="43">
        <v>24068439</v>
      </c>
      <c r="AC30" s="43">
        <v>13233236</v>
      </c>
      <c r="AD30" s="43">
        <v>6499906</v>
      </c>
      <c r="AE30" s="43">
        <v>338647</v>
      </c>
      <c r="AF30" s="10">
        <f t="shared" si="12"/>
        <v>44140228</v>
      </c>
      <c r="AG30" s="32">
        <f t="shared" si="8"/>
        <v>34973828</v>
      </c>
      <c r="AH30" s="32">
        <f t="shared" si="13"/>
        <v>2698965</v>
      </c>
      <c r="AI30" s="32">
        <f t="shared" si="14"/>
        <v>149229</v>
      </c>
      <c r="AJ30" s="32">
        <f t="shared" si="15"/>
        <v>97947</v>
      </c>
      <c r="AK30" s="32">
        <f t="shared" si="7"/>
        <v>37919969</v>
      </c>
      <c r="AL30" s="29"/>
      <c r="AM30" s="29"/>
      <c r="AN30" s="29"/>
      <c r="AO30" s="29"/>
      <c r="AP30" s="29"/>
    </row>
    <row r="31" spans="1:42" ht="18.600000000000001" customHeight="1" x14ac:dyDescent="0.2">
      <c r="A31" s="33"/>
      <c r="B31" s="31">
        <f>+DATE(YEAR(B30),MONTH(B30)+1,1)</f>
        <v>45170</v>
      </c>
      <c r="C31" s="43">
        <v>97717</v>
      </c>
      <c r="D31" s="43">
        <v>2529</v>
      </c>
      <c r="E31" s="43">
        <v>25</v>
      </c>
      <c r="F31" s="43">
        <v>123</v>
      </c>
      <c r="G31" s="10">
        <f t="shared" si="0"/>
        <v>100394</v>
      </c>
      <c r="H31" s="43">
        <v>600944.95489992888</v>
      </c>
      <c r="I31" s="43">
        <v>82651.955000000031</v>
      </c>
      <c r="J31" s="43">
        <v>11802.45</v>
      </c>
      <c r="K31" s="43">
        <v>3070.9650000000011</v>
      </c>
      <c r="L31" s="10">
        <f t="shared" si="1"/>
        <v>698470.32489992888</v>
      </c>
      <c r="M31" s="43">
        <v>96901</v>
      </c>
      <c r="N31" s="43">
        <v>2523</v>
      </c>
      <c r="O31" s="43">
        <v>23</v>
      </c>
      <c r="P31" s="43">
        <v>123</v>
      </c>
      <c r="Q31" s="10">
        <f t="shared" si="2"/>
        <v>99570</v>
      </c>
      <c r="R31" s="43">
        <v>37756920.465999991</v>
      </c>
      <c r="S31" s="43">
        <v>2391233.3739999989</v>
      </c>
      <c r="T31" s="43">
        <v>159893</v>
      </c>
      <c r="U31" s="43">
        <v>111427</v>
      </c>
      <c r="V31" s="10">
        <f t="shared" si="10"/>
        <v>40419473.839999989</v>
      </c>
      <c r="W31" s="43">
        <v>61462705</v>
      </c>
      <c r="X31" s="43">
        <v>17054127</v>
      </c>
      <c r="Y31" s="43">
        <v>6814008</v>
      </c>
      <c r="Z31" s="43">
        <v>405764</v>
      </c>
      <c r="AA31" s="10">
        <f t="shared" si="11"/>
        <v>85736604</v>
      </c>
      <c r="AB31" s="43">
        <v>25781781</v>
      </c>
      <c r="AC31" s="43">
        <v>14432545</v>
      </c>
      <c r="AD31" s="43">
        <v>6662145</v>
      </c>
      <c r="AE31" s="43">
        <v>319196</v>
      </c>
      <c r="AF31" s="10">
        <f t="shared" si="12"/>
        <v>47195667</v>
      </c>
      <c r="AG31" s="32">
        <f t="shared" si="8"/>
        <v>35680924</v>
      </c>
      <c r="AH31" s="32">
        <f t="shared" si="13"/>
        <v>2621582</v>
      </c>
      <c r="AI31" s="32">
        <f t="shared" si="14"/>
        <v>151863</v>
      </c>
      <c r="AJ31" s="32">
        <f t="shared" si="15"/>
        <v>86568</v>
      </c>
      <c r="AK31" s="32">
        <f t="shared" si="7"/>
        <v>38540937</v>
      </c>
      <c r="AL31" s="29"/>
      <c r="AM31" s="29"/>
      <c r="AN31" s="29"/>
      <c r="AO31" s="29"/>
      <c r="AP31" s="29"/>
    </row>
    <row r="32" spans="1:42" ht="18.600000000000001" customHeight="1" x14ac:dyDescent="0.2">
      <c r="A32" s="33"/>
      <c r="B32" s="31">
        <f>+DATE(YEAR(B31),MONTH(B31)+1,1)</f>
        <v>45200</v>
      </c>
      <c r="C32" s="43">
        <v>101900</v>
      </c>
      <c r="D32" s="43">
        <v>2635</v>
      </c>
      <c r="E32" s="43">
        <v>25</v>
      </c>
      <c r="F32" s="43">
        <v>123</v>
      </c>
      <c r="G32" s="10">
        <f t="shared" si="0"/>
        <v>104683</v>
      </c>
      <c r="H32" s="43">
        <v>629489.34189992235</v>
      </c>
      <c r="I32" s="43">
        <v>83417.719000000026</v>
      </c>
      <c r="J32" s="43">
        <v>11802.45</v>
      </c>
      <c r="K32" s="43">
        <v>3070.965000000002</v>
      </c>
      <c r="L32" s="10">
        <f t="shared" si="1"/>
        <v>727780.47589992231</v>
      </c>
      <c r="M32" s="43">
        <v>101009</v>
      </c>
      <c r="N32" s="43">
        <v>2630</v>
      </c>
      <c r="O32" s="43">
        <v>25</v>
      </c>
      <c r="P32" s="43">
        <v>121</v>
      </c>
      <c r="Q32" s="10">
        <f t="shared" si="2"/>
        <v>103785</v>
      </c>
      <c r="R32" s="43">
        <v>41635304.868999973</v>
      </c>
      <c r="S32" s="43">
        <v>2693840.6649999991</v>
      </c>
      <c r="T32" s="43">
        <v>151477.79999999999</v>
      </c>
      <c r="U32" s="43">
        <v>115498</v>
      </c>
      <c r="V32" s="10">
        <f t="shared" si="10"/>
        <v>44596121.333999969</v>
      </c>
      <c r="W32" s="43">
        <v>65575787</v>
      </c>
      <c r="X32" s="43">
        <v>17692418</v>
      </c>
      <c r="Y32" s="43">
        <v>7531370</v>
      </c>
      <c r="Z32" s="43">
        <v>420974</v>
      </c>
      <c r="AA32" s="10">
        <f t="shared" si="11"/>
        <v>91220549</v>
      </c>
      <c r="AB32" s="43">
        <v>26718230</v>
      </c>
      <c r="AC32" s="43">
        <v>14858162</v>
      </c>
      <c r="AD32" s="43">
        <v>7370762</v>
      </c>
      <c r="AE32" s="43">
        <v>325979</v>
      </c>
      <c r="AF32" s="10">
        <f t="shared" si="12"/>
        <v>49273133</v>
      </c>
      <c r="AG32" s="32">
        <f t="shared" si="8"/>
        <v>38857557</v>
      </c>
      <c r="AH32" s="32">
        <f t="shared" si="13"/>
        <v>2834256</v>
      </c>
      <c r="AI32" s="32">
        <f t="shared" si="14"/>
        <v>160608</v>
      </c>
      <c r="AJ32" s="32">
        <f t="shared" si="15"/>
        <v>94995</v>
      </c>
      <c r="AK32" s="32">
        <f t="shared" si="7"/>
        <v>41947416</v>
      </c>
      <c r="AL32" s="29"/>
      <c r="AM32" s="29"/>
      <c r="AN32" s="29"/>
      <c r="AO32" s="29"/>
      <c r="AP32" s="29"/>
    </row>
    <row r="33" spans="1:42" ht="18.600000000000001" customHeight="1" x14ac:dyDescent="0.2">
      <c r="A33" s="33"/>
      <c r="B33" s="31">
        <f t="shared" ref="B33" si="16">+DATE(YEAR(B32),MONTH(B32)+1,1)</f>
        <v>45231</v>
      </c>
      <c r="C33" s="43">
        <v>106043</v>
      </c>
      <c r="D33" s="43">
        <v>2759</v>
      </c>
      <c r="E33" s="43">
        <v>25</v>
      </c>
      <c r="F33" s="43">
        <v>124</v>
      </c>
      <c r="G33" s="10">
        <f t="shared" si="0"/>
        <v>108951</v>
      </c>
      <c r="H33" s="43">
        <v>657737.75189991877</v>
      </c>
      <c r="I33" s="43">
        <v>85298.357000000033</v>
      </c>
      <c r="J33" s="43">
        <v>11802.45</v>
      </c>
      <c r="K33" s="43">
        <v>3085.9650000000011</v>
      </c>
      <c r="L33" s="10">
        <f t="shared" si="1"/>
        <v>757924.52389991877</v>
      </c>
      <c r="M33" s="43">
        <v>104921</v>
      </c>
      <c r="N33" s="43">
        <v>2735</v>
      </c>
      <c r="O33" s="43">
        <v>24</v>
      </c>
      <c r="P33" s="43">
        <v>123</v>
      </c>
      <c r="Q33" s="10">
        <f t="shared" si="2"/>
        <v>107803</v>
      </c>
      <c r="R33" s="43">
        <v>36787905.47799997</v>
      </c>
      <c r="S33" s="43">
        <v>2288032.9890000001</v>
      </c>
      <c r="T33" s="43">
        <v>152826.4</v>
      </c>
      <c r="U33" s="43">
        <v>103727</v>
      </c>
      <c r="V33" s="10">
        <f t="shared" si="10"/>
        <v>39332491.866999969</v>
      </c>
      <c r="W33" s="43">
        <v>60861738</v>
      </c>
      <c r="X33" s="43">
        <v>17628153</v>
      </c>
      <c r="Y33" s="43">
        <v>7725894</v>
      </c>
      <c r="Z33" s="43">
        <v>410429</v>
      </c>
      <c r="AA33" s="10">
        <f t="shared" si="11"/>
        <v>86626214</v>
      </c>
      <c r="AB33" s="43">
        <v>25335366</v>
      </c>
      <c r="AC33" s="43">
        <v>15119590</v>
      </c>
      <c r="AD33" s="43">
        <v>7576918</v>
      </c>
      <c r="AE33" s="43">
        <v>329845</v>
      </c>
      <c r="AF33" s="10">
        <f t="shared" si="12"/>
        <v>48361719</v>
      </c>
      <c r="AG33" s="32">
        <f t="shared" si="8"/>
        <v>35526372</v>
      </c>
      <c r="AH33" s="32">
        <f t="shared" si="13"/>
        <v>2508563</v>
      </c>
      <c r="AI33" s="32">
        <f t="shared" si="14"/>
        <v>148976</v>
      </c>
      <c r="AJ33" s="32">
        <f t="shared" si="15"/>
        <v>80584</v>
      </c>
      <c r="AK33" s="32">
        <f t="shared" si="7"/>
        <v>38264495</v>
      </c>
      <c r="AL33" s="29"/>
      <c r="AM33" s="29"/>
      <c r="AN33" s="29"/>
      <c r="AO33" s="29"/>
      <c r="AP33" s="29"/>
    </row>
    <row r="34" spans="1:42" ht="18.600000000000001" customHeight="1" x14ac:dyDescent="0.2">
      <c r="A34" s="33"/>
      <c r="B34" s="31">
        <f>+DATE(YEAR(B33),MONTH(B33)+1,1)</f>
        <v>45261</v>
      </c>
      <c r="C34" s="43">
        <v>108982</v>
      </c>
      <c r="D34" s="43">
        <v>2856</v>
      </c>
      <c r="E34" s="43">
        <v>25</v>
      </c>
      <c r="F34" s="43">
        <v>124</v>
      </c>
      <c r="G34" s="10">
        <f t="shared" si="0"/>
        <v>111987</v>
      </c>
      <c r="H34" s="43">
        <v>678013.39089991688</v>
      </c>
      <c r="I34" s="43">
        <v>86783.529999999955</v>
      </c>
      <c r="J34" s="43">
        <v>11802.45</v>
      </c>
      <c r="K34" s="43">
        <v>3085.965000000002</v>
      </c>
      <c r="L34" s="10">
        <f t="shared" si="1"/>
        <v>779685.33589991671</v>
      </c>
      <c r="M34" s="43">
        <v>107605</v>
      </c>
      <c r="N34" s="43">
        <v>2844</v>
      </c>
      <c r="O34" s="43">
        <v>24</v>
      </c>
      <c r="P34" s="43">
        <v>123</v>
      </c>
      <c r="Q34" s="10">
        <f t="shared" si="2"/>
        <v>110596</v>
      </c>
      <c r="R34" s="43">
        <v>37006012.762000017</v>
      </c>
      <c r="S34" s="43">
        <v>2264697.9470000002</v>
      </c>
      <c r="T34" s="43">
        <v>131697.79999999999</v>
      </c>
      <c r="U34" s="43">
        <v>95111</v>
      </c>
      <c r="V34" s="10">
        <f t="shared" si="10"/>
        <v>39497519.509000011</v>
      </c>
      <c r="W34" s="43">
        <v>54823520</v>
      </c>
      <c r="X34" s="43">
        <v>17024930</v>
      </c>
      <c r="Y34" s="43">
        <v>7509247</v>
      </c>
      <c r="Z34" s="43">
        <v>395065</v>
      </c>
      <c r="AA34" s="10">
        <f t="shared" si="11"/>
        <v>79752762</v>
      </c>
      <c r="AB34" s="43">
        <v>21243415</v>
      </c>
      <c r="AC34" s="43">
        <v>14639385</v>
      </c>
      <c r="AD34" s="43">
        <v>7366329</v>
      </c>
      <c r="AE34" s="43">
        <v>320204</v>
      </c>
      <c r="AF34" s="10">
        <f t="shared" si="12"/>
        <v>43569333</v>
      </c>
      <c r="AG34" s="32">
        <f t="shared" si="8"/>
        <v>33580105</v>
      </c>
      <c r="AH34" s="32">
        <f t="shared" si="13"/>
        <v>2385545</v>
      </c>
      <c r="AI34" s="32">
        <f t="shared" si="14"/>
        <v>142918</v>
      </c>
      <c r="AJ34" s="32">
        <f t="shared" si="15"/>
        <v>74861</v>
      </c>
      <c r="AK34" s="32">
        <f t="shared" si="7"/>
        <v>36183429</v>
      </c>
      <c r="AL34" s="29"/>
      <c r="AM34" s="29"/>
      <c r="AN34" s="29"/>
      <c r="AO34" s="29"/>
      <c r="AP34" s="29"/>
    </row>
    <row r="35" spans="1:42" x14ac:dyDescent="0.2">
      <c r="A35" s="33"/>
      <c r="B35" s="31">
        <f>+DATE(YEAR(B34),MONTH(B34)+1,1)</f>
        <v>45292</v>
      </c>
      <c r="C35" s="43">
        <v>110602</v>
      </c>
      <c r="D35" s="43">
        <v>2899</v>
      </c>
      <c r="E35" s="43">
        <v>25</v>
      </c>
      <c r="F35" s="43">
        <v>124</v>
      </c>
      <c r="G35" s="10">
        <f t="shared" si="0"/>
        <v>113650</v>
      </c>
      <c r="H35" s="43">
        <v>689420.62989992206</v>
      </c>
      <c r="I35" s="43">
        <v>87781.082999999911</v>
      </c>
      <c r="J35" s="43">
        <v>11802.45</v>
      </c>
      <c r="K35" s="43">
        <v>3085.965000000002</v>
      </c>
      <c r="L35" s="10">
        <f t="shared" si="1"/>
        <v>792090.12789992185</v>
      </c>
      <c r="M35" s="43">
        <v>108861</v>
      </c>
      <c r="N35" s="43">
        <v>2893</v>
      </c>
      <c r="O35" s="43">
        <v>25</v>
      </c>
      <c r="P35" s="43">
        <v>124</v>
      </c>
      <c r="Q35" s="10">
        <f t="shared" si="2"/>
        <v>111903</v>
      </c>
      <c r="R35" s="43">
        <v>37310903.764999971</v>
      </c>
      <c r="S35" s="43">
        <v>2555073.4920000001</v>
      </c>
      <c r="T35" s="43">
        <v>142543.4</v>
      </c>
      <c r="U35" s="43">
        <v>89901</v>
      </c>
      <c r="V35" s="10">
        <f>SUM(R35:U35)</f>
        <v>40098421.656999968</v>
      </c>
      <c r="W35" s="43">
        <v>48007638</v>
      </c>
      <c r="X35" s="43">
        <v>14954511</v>
      </c>
      <c r="Y35" s="43">
        <v>8354949</v>
      </c>
      <c r="Z35" s="43">
        <v>409157</v>
      </c>
      <c r="AA35" s="10">
        <f>SUM(W35:Z35)</f>
        <v>71726255</v>
      </c>
      <c r="AB35" s="43">
        <v>16621222</v>
      </c>
      <c r="AC35" s="43">
        <v>12530576</v>
      </c>
      <c r="AD35" s="43">
        <v>8208446</v>
      </c>
      <c r="AE35" s="43">
        <v>329727</v>
      </c>
      <c r="AF35" s="10">
        <f>SUM(AB35:AE35)</f>
        <v>37689971</v>
      </c>
      <c r="AG35" s="32">
        <f t="shared" si="8"/>
        <v>31386416</v>
      </c>
      <c r="AH35" s="32">
        <f t="shared" si="13"/>
        <v>2423935</v>
      </c>
      <c r="AI35" s="32">
        <f t="shared" si="14"/>
        <v>146503</v>
      </c>
      <c r="AJ35" s="32">
        <f t="shared" si="15"/>
        <v>79430</v>
      </c>
      <c r="AK35" s="32">
        <f t="shared" si="7"/>
        <v>34036284</v>
      </c>
      <c r="AL35" s="29"/>
      <c r="AM35" s="29"/>
      <c r="AN35" s="29"/>
      <c r="AO35" s="29"/>
      <c r="AP35" s="29"/>
    </row>
    <row r="36" spans="1:42" x14ac:dyDescent="0.2">
      <c r="A36" s="33"/>
      <c r="B36" s="31">
        <f>+DATE(YEAR(B35),MONTH(B35)+1,1)</f>
        <v>45323</v>
      </c>
      <c r="C36" s="43">
        <v>112900</v>
      </c>
      <c r="D36" s="43">
        <v>2941</v>
      </c>
      <c r="E36" s="43">
        <v>24</v>
      </c>
      <c r="F36" s="43">
        <v>124</v>
      </c>
      <c r="G36" s="10">
        <f t="shared" si="0"/>
        <v>115989</v>
      </c>
      <c r="H36" s="43">
        <v>705333.82189991185</v>
      </c>
      <c r="I36" s="43">
        <v>88376.548000000097</v>
      </c>
      <c r="J36" s="43">
        <v>9942.4500000000007</v>
      </c>
      <c r="K36" s="43">
        <v>3085.965000000002</v>
      </c>
      <c r="L36" s="10">
        <f t="shared" si="1"/>
        <v>806738.78489991184</v>
      </c>
      <c r="M36" s="43">
        <v>112037</v>
      </c>
      <c r="N36" s="43">
        <v>2924</v>
      </c>
      <c r="O36" s="43">
        <v>23</v>
      </c>
      <c r="P36" s="43">
        <v>122</v>
      </c>
      <c r="Q36" s="10">
        <f t="shared" si="2"/>
        <v>115106</v>
      </c>
      <c r="R36" s="43">
        <v>41374446.085000031</v>
      </c>
      <c r="S36" s="43">
        <v>2674694.7930000001</v>
      </c>
      <c r="T36" s="43">
        <v>133730.20000000001</v>
      </c>
      <c r="U36" s="43">
        <v>83855</v>
      </c>
      <c r="V36" s="10">
        <f t="shared" ref="V36:V58" si="17">SUM(R36:U36)</f>
        <v>44266726.078000031</v>
      </c>
      <c r="W36" s="43">
        <v>47605022</v>
      </c>
      <c r="X36" s="43">
        <v>15273543</v>
      </c>
      <c r="Y36" s="43">
        <v>2828993</v>
      </c>
      <c r="Z36" s="43">
        <v>421364</v>
      </c>
      <c r="AA36" s="10">
        <f>SUM(W36:Z36)</f>
        <v>66128922</v>
      </c>
      <c r="AB36" s="43">
        <v>14152347</v>
      </c>
      <c r="AC36" s="43">
        <v>12732397</v>
      </c>
      <c r="AD36" s="43">
        <v>2693283</v>
      </c>
      <c r="AE36" s="43">
        <v>344830</v>
      </c>
      <c r="AF36" s="10">
        <f>SUM(AB36:AE36)</f>
        <v>29922857</v>
      </c>
      <c r="AG36" s="32">
        <f t="shared" si="8"/>
        <v>33452675</v>
      </c>
      <c r="AH36" s="32">
        <f t="shared" si="13"/>
        <v>2541146</v>
      </c>
      <c r="AI36" s="32">
        <f t="shared" si="14"/>
        <v>135710</v>
      </c>
      <c r="AJ36" s="32">
        <f t="shared" si="15"/>
        <v>76534</v>
      </c>
      <c r="AK36" s="32">
        <f t="shared" si="7"/>
        <v>36206065</v>
      </c>
      <c r="AL36" s="29"/>
      <c r="AM36" s="29"/>
      <c r="AN36" s="29"/>
      <c r="AO36" s="29"/>
      <c r="AP36" s="29"/>
    </row>
    <row r="37" spans="1:42" x14ac:dyDescent="0.2">
      <c r="A37" s="33"/>
      <c r="B37" s="31">
        <f>+DATE(YEAR(B36),MONTH(B36)+1,1)</f>
        <v>45352</v>
      </c>
      <c r="C37" s="43">
        <v>115671</v>
      </c>
      <c r="D37" s="43">
        <v>3014</v>
      </c>
      <c r="E37" s="43">
        <v>24</v>
      </c>
      <c r="F37" s="43">
        <v>124</v>
      </c>
      <c r="G37" s="10">
        <f t="shared" si="0"/>
        <v>118833</v>
      </c>
      <c r="H37" s="43">
        <v>724248.9108998978</v>
      </c>
      <c r="I37" s="43">
        <v>89949.209999999977</v>
      </c>
      <c r="J37" s="43">
        <v>9942.4500000000007</v>
      </c>
      <c r="K37" s="43">
        <v>3085.9650000000011</v>
      </c>
      <c r="L37" s="10">
        <f t="shared" si="1"/>
        <v>827226.53589989769</v>
      </c>
      <c r="M37" s="43">
        <v>114915</v>
      </c>
      <c r="N37" s="43">
        <v>3014</v>
      </c>
      <c r="O37" s="43">
        <v>24</v>
      </c>
      <c r="P37" s="43">
        <v>124</v>
      </c>
      <c r="Q37" s="10">
        <f t="shared" si="2"/>
        <v>118077</v>
      </c>
      <c r="R37" s="43">
        <v>51066280.965999991</v>
      </c>
      <c r="S37" s="43">
        <v>3340115.5060000001</v>
      </c>
      <c r="T37" s="43">
        <v>139064.4</v>
      </c>
      <c r="U37" s="43">
        <v>100264</v>
      </c>
      <c r="V37" s="10">
        <f t="shared" si="17"/>
        <v>54645724.871999986</v>
      </c>
      <c r="W37" s="43">
        <v>47347114</v>
      </c>
      <c r="X37" s="43">
        <v>15716471</v>
      </c>
      <c r="Y37" s="43">
        <v>2670696</v>
      </c>
      <c r="Z37" s="43">
        <v>394165</v>
      </c>
      <c r="AA37" s="10">
        <f>SUM(W37:Z37)</f>
        <v>66128446</v>
      </c>
      <c r="AB37" s="43">
        <v>10539462</v>
      </c>
      <c r="AC37" s="43">
        <v>12450907</v>
      </c>
      <c r="AD37" s="43">
        <v>2532072</v>
      </c>
      <c r="AE37" s="43">
        <v>314515</v>
      </c>
      <c r="AF37" s="10">
        <f>SUM(AB37:AE37)</f>
        <v>25836956</v>
      </c>
      <c r="AG37" s="32">
        <f t="shared" si="8"/>
        <v>36807652</v>
      </c>
      <c r="AH37" s="32">
        <f t="shared" si="13"/>
        <v>3265564</v>
      </c>
      <c r="AI37" s="32">
        <f t="shared" si="14"/>
        <v>138624</v>
      </c>
      <c r="AJ37" s="32">
        <f t="shared" si="15"/>
        <v>79650</v>
      </c>
      <c r="AK37" s="32">
        <f t="shared" si="7"/>
        <v>40291490</v>
      </c>
      <c r="AL37" s="29"/>
      <c r="AM37" s="29"/>
      <c r="AN37" s="29"/>
      <c r="AO37" s="29"/>
      <c r="AP37" s="29"/>
    </row>
    <row r="38" spans="1:42" x14ac:dyDescent="0.2">
      <c r="A38" s="33"/>
      <c r="B38" s="31">
        <f>+DATE(YEAR(B37),MONTH(B37)+1,1)</f>
        <v>45383</v>
      </c>
      <c r="C38" s="43">
        <v>118114</v>
      </c>
      <c r="D38" s="43">
        <v>3106</v>
      </c>
      <c r="E38" s="43">
        <v>24</v>
      </c>
      <c r="F38" s="43">
        <v>125</v>
      </c>
      <c r="G38" s="10">
        <f t="shared" si="0"/>
        <v>121369</v>
      </c>
      <c r="H38" s="43">
        <v>741218.02289990755</v>
      </c>
      <c r="I38" s="43">
        <v>91232.638000000108</v>
      </c>
      <c r="J38" s="43">
        <v>9942.4500000000007</v>
      </c>
      <c r="K38" s="43">
        <v>3094.7490000000021</v>
      </c>
      <c r="L38" s="10">
        <f t="shared" si="1"/>
        <v>845487.85989990761</v>
      </c>
      <c r="M38" s="43">
        <v>117264</v>
      </c>
      <c r="N38" s="43">
        <v>3104</v>
      </c>
      <c r="O38" s="43">
        <v>24</v>
      </c>
      <c r="P38" s="43">
        <v>124</v>
      </c>
      <c r="Q38" s="10">
        <f t="shared" si="2"/>
        <v>120516</v>
      </c>
      <c r="R38" s="43">
        <v>59427128.303999983</v>
      </c>
      <c r="S38" s="43">
        <v>3735472.54</v>
      </c>
      <c r="T38" s="43">
        <v>173226</v>
      </c>
      <c r="U38" s="43">
        <v>110329</v>
      </c>
      <c r="V38" s="10">
        <f t="shared" si="17"/>
        <v>63446155.843999982</v>
      </c>
      <c r="W38" s="43">
        <v>53674392</v>
      </c>
      <c r="X38" s="43">
        <v>16254871</v>
      </c>
      <c r="Y38" s="43">
        <v>2663081</v>
      </c>
      <c r="Z38" s="43">
        <v>405076</v>
      </c>
      <c r="AA38" s="10">
        <f t="shared" ref="AA38:AA58" si="18">SUM(W38:Z38)</f>
        <v>72997420</v>
      </c>
      <c r="AB38" s="43">
        <v>11288640</v>
      </c>
      <c r="AC38" s="43">
        <v>12917845</v>
      </c>
      <c r="AD38" s="43">
        <v>2497555</v>
      </c>
      <c r="AE38" s="43">
        <v>309277</v>
      </c>
      <c r="AF38" s="10">
        <f t="shared" ref="AF38:AF58" si="19">SUM(AB38:AE38)</f>
        <v>27013317</v>
      </c>
      <c r="AG38" s="32">
        <f t="shared" ref="AG38" si="20">W38-AB38</f>
        <v>42385752</v>
      </c>
      <c r="AH38" s="32">
        <f t="shared" ref="AH38" si="21">X38-AC38</f>
        <v>3337026</v>
      </c>
      <c r="AI38" s="32">
        <f t="shared" ref="AI38" si="22">Y38-AD38</f>
        <v>165526</v>
      </c>
      <c r="AJ38" s="32">
        <f t="shared" ref="AJ38" si="23">Z38-AE38</f>
        <v>95799</v>
      </c>
      <c r="AK38" s="32">
        <f t="shared" ref="AK38" si="24">SUM(AG38:AJ38)</f>
        <v>45984103</v>
      </c>
      <c r="AL38" s="29"/>
      <c r="AM38" s="29"/>
      <c r="AN38" s="29"/>
      <c r="AO38" s="29"/>
      <c r="AP38" s="29"/>
    </row>
    <row r="39" spans="1:42" x14ac:dyDescent="0.2">
      <c r="A39" s="33"/>
      <c r="B39" s="31">
        <v>45413</v>
      </c>
      <c r="C39" s="43">
        <v>121195</v>
      </c>
      <c r="D39" s="43">
        <v>3246</v>
      </c>
      <c r="E39" s="43">
        <v>24</v>
      </c>
      <c r="F39" s="43">
        <v>126</v>
      </c>
      <c r="G39" s="10">
        <f t="shared" si="0"/>
        <v>124591</v>
      </c>
      <c r="H39" s="43">
        <v>762124.58589988376</v>
      </c>
      <c r="I39" s="43">
        <v>94153.190000000177</v>
      </c>
      <c r="J39" s="43">
        <v>9942.4500000000007</v>
      </c>
      <c r="K39" s="43">
        <v>3106.7489999999998</v>
      </c>
      <c r="L39" s="10">
        <f t="shared" si="1"/>
        <v>869326.97489988385</v>
      </c>
      <c r="M39" s="43">
        <v>120466</v>
      </c>
      <c r="N39" s="43">
        <v>3227</v>
      </c>
      <c r="O39" s="43">
        <v>24</v>
      </c>
      <c r="P39" s="43">
        <v>125</v>
      </c>
      <c r="Q39" s="10">
        <f t="shared" si="2"/>
        <v>123842</v>
      </c>
      <c r="R39" s="43">
        <v>50311886.311000027</v>
      </c>
      <c r="S39" s="43">
        <v>3117622.950999999</v>
      </c>
      <c r="T39" s="43">
        <v>149754.6</v>
      </c>
      <c r="U39" s="43">
        <v>100992</v>
      </c>
      <c r="V39" s="10">
        <f t="shared" si="17"/>
        <v>53680255.862000026</v>
      </c>
      <c r="W39" s="43">
        <v>56993244</v>
      </c>
      <c r="X39" s="43">
        <v>17054715</v>
      </c>
      <c r="Y39" s="43">
        <v>2881508</v>
      </c>
      <c r="Z39" s="43">
        <v>413597</v>
      </c>
      <c r="AA39" s="10">
        <f t="shared" si="18"/>
        <v>77343064</v>
      </c>
      <c r="AB39" s="43">
        <v>15288391</v>
      </c>
      <c r="AC39" s="43">
        <v>13850146</v>
      </c>
      <c r="AD39" s="43">
        <v>2732853</v>
      </c>
      <c r="AE39" s="43">
        <v>324149</v>
      </c>
      <c r="AF39" s="10">
        <f t="shared" si="19"/>
        <v>32195539</v>
      </c>
      <c r="AG39" s="32">
        <f t="shared" ref="AG39:AG40" si="25">W39-AB39</f>
        <v>41704853</v>
      </c>
      <c r="AH39" s="32">
        <f t="shared" ref="AH39:AH40" si="26">X39-AC39</f>
        <v>3204569</v>
      </c>
      <c r="AI39" s="32">
        <f t="shared" ref="AI39:AI40" si="27">Y39-AD39</f>
        <v>148655</v>
      </c>
      <c r="AJ39" s="32">
        <f t="shared" ref="AJ39:AJ40" si="28">Z39-AE39</f>
        <v>89448</v>
      </c>
      <c r="AK39" s="32">
        <f t="shared" ref="AK39:AK40" si="29">SUM(AG39:AJ39)</f>
        <v>45147525</v>
      </c>
      <c r="AL39" s="29"/>
      <c r="AM39" s="29"/>
      <c r="AN39" s="29"/>
      <c r="AO39" s="29"/>
      <c r="AP39" s="29"/>
    </row>
    <row r="40" spans="1:42" x14ac:dyDescent="0.2">
      <c r="A40" s="33"/>
      <c r="B40" s="31">
        <f>+DATE(YEAR(B39),MONTH(B39)+1,1)</f>
        <v>45444</v>
      </c>
      <c r="C40" s="43">
        <v>124096</v>
      </c>
      <c r="D40" s="43">
        <v>3349</v>
      </c>
      <c r="E40" s="43">
        <v>24</v>
      </c>
      <c r="F40" s="43">
        <v>126</v>
      </c>
      <c r="G40" s="10">
        <f t="shared" si="0"/>
        <v>127595</v>
      </c>
      <c r="H40" s="43">
        <v>783104.33789987734</v>
      </c>
      <c r="I40" s="43">
        <v>97773.453000000241</v>
      </c>
      <c r="J40" s="43">
        <v>9942.4500000000007</v>
      </c>
      <c r="K40" s="43">
        <v>3106.749000000003</v>
      </c>
      <c r="L40" s="10">
        <f t="shared" si="1"/>
        <v>893926.98989987746</v>
      </c>
      <c r="M40" s="43">
        <v>123323</v>
      </c>
      <c r="N40" s="43">
        <v>3314</v>
      </c>
      <c r="O40" s="43">
        <v>24</v>
      </c>
      <c r="P40" s="43">
        <v>126</v>
      </c>
      <c r="Q40" s="10">
        <f t="shared" si="2"/>
        <v>126787</v>
      </c>
      <c r="R40" s="43">
        <v>50985982.111000083</v>
      </c>
      <c r="S40" s="43">
        <v>3059913.975000001</v>
      </c>
      <c r="T40" s="43">
        <v>119634.8</v>
      </c>
      <c r="U40" s="43">
        <v>111183</v>
      </c>
      <c r="V40" s="10">
        <f t="shared" si="17"/>
        <v>54276713.886000082</v>
      </c>
      <c r="W40" s="43">
        <v>75230879</v>
      </c>
      <c r="X40" s="43">
        <v>18517252</v>
      </c>
      <c r="Y40" s="43">
        <v>2791715</v>
      </c>
      <c r="Z40" s="43">
        <v>422127</v>
      </c>
      <c r="AA40" s="10">
        <f t="shared" si="18"/>
        <v>96961973</v>
      </c>
      <c r="AB40" s="43">
        <v>25641462</v>
      </c>
      <c r="AC40" s="43">
        <v>14780157</v>
      </c>
      <c r="AD40" s="43">
        <v>2676700</v>
      </c>
      <c r="AE40" s="43">
        <v>325155</v>
      </c>
      <c r="AF40" s="10">
        <f t="shared" si="19"/>
        <v>43423474</v>
      </c>
      <c r="AG40" s="32">
        <f t="shared" si="25"/>
        <v>49589417</v>
      </c>
      <c r="AH40" s="32">
        <f t="shared" si="26"/>
        <v>3737095</v>
      </c>
      <c r="AI40" s="32">
        <f t="shared" si="27"/>
        <v>115015</v>
      </c>
      <c r="AJ40" s="32">
        <f t="shared" si="28"/>
        <v>96972</v>
      </c>
      <c r="AK40" s="32">
        <f t="shared" si="29"/>
        <v>53538499</v>
      </c>
      <c r="AL40" s="29"/>
      <c r="AM40" s="29"/>
      <c r="AN40" s="29"/>
      <c r="AO40" s="29"/>
      <c r="AP40" s="29"/>
    </row>
    <row r="41" spans="1:42" x14ac:dyDescent="0.2">
      <c r="A41" s="33"/>
      <c r="B41" s="31">
        <f t="shared" ref="B41:B58" si="30">+DATE(YEAR(B40),MONTH(B40)+1,1)</f>
        <v>45474</v>
      </c>
      <c r="C41" s="43">
        <v>126456</v>
      </c>
      <c r="D41" s="43">
        <v>3412</v>
      </c>
      <c r="E41" s="43">
        <v>27</v>
      </c>
      <c r="F41" s="43">
        <v>124</v>
      </c>
      <c r="G41" s="10">
        <f t="shared" si="0"/>
        <v>130019</v>
      </c>
      <c r="H41" s="43">
        <v>800019.48089986679</v>
      </c>
      <c r="I41" s="43">
        <v>98931.275000000111</v>
      </c>
      <c r="J41" s="43">
        <v>15617.208000000001</v>
      </c>
      <c r="K41" s="43">
        <v>3079.3890000000019</v>
      </c>
      <c r="L41" s="10">
        <f t="shared" si="1"/>
        <v>917647.35289986688</v>
      </c>
      <c r="M41" s="43">
        <v>125621</v>
      </c>
      <c r="N41" s="43">
        <v>3379</v>
      </c>
      <c r="O41" s="43">
        <v>27</v>
      </c>
      <c r="P41" s="43">
        <v>124</v>
      </c>
      <c r="Q41" s="10">
        <f t="shared" si="2"/>
        <v>129151</v>
      </c>
      <c r="R41" s="43">
        <v>48283203.082000077</v>
      </c>
      <c r="S41" s="43">
        <v>2981050.1230000011</v>
      </c>
      <c r="T41" s="43">
        <v>611365.80000000005</v>
      </c>
      <c r="U41" s="43">
        <v>100471</v>
      </c>
      <c r="V41" s="10">
        <f t="shared" si="17"/>
        <v>51976090.005000077</v>
      </c>
      <c r="W41" s="43">
        <v>76158592</v>
      </c>
      <c r="X41" s="43">
        <v>19657107</v>
      </c>
      <c r="Y41" s="43">
        <v>3650997</v>
      </c>
      <c r="Z41" s="43">
        <v>398755</v>
      </c>
      <c r="AA41" s="10">
        <f t="shared" si="18"/>
        <v>99865451</v>
      </c>
      <c r="AB41" s="43">
        <v>33437653</v>
      </c>
      <c r="AC41" s="43">
        <v>16687858</v>
      </c>
      <c r="AD41" s="43">
        <v>2737636</v>
      </c>
      <c r="AE41" s="43">
        <v>318727</v>
      </c>
      <c r="AF41" s="10">
        <f t="shared" si="19"/>
        <v>53181874</v>
      </c>
      <c r="AG41" s="32">
        <f t="shared" ref="AG41:AG46" si="31">W41-AB41</f>
        <v>42720939</v>
      </c>
      <c r="AH41" s="32">
        <f t="shared" ref="AH41:AH46" si="32">X41-AC41</f>
        <v>2969249</v>
      </c>
      <c r="AI41" s="32">
        <f t="shared" ref="AI41:AI46" si="33">Y41-AD41</f>
        <v>913361</v>
      </c>
      <c r="AJ41" s="32">
        <f t="shared" ref="AJ41:AJ46" si="34">Z41-AE41</f>
        <v>80028</v>
      </c>
      <c r="AK41" s="32">
        <f t="shared" ref="AK41:AK55" si="35">SUM(AG41:AJ41)</f>
        <v>46683577</v>
      </c>
      <c r="AL41" s="29"/>
      <c r="AM41" s="29"/>
      <c r="AN41" s="29"/>
      <c r="AO41" s="29"/>
      <c r="AP41" s="29"/>
    </row>
    <row r="42" spans="1:42" x14ac:dyDescent="0.2">
      <c r="A42" s="33"/>
      <c r="B42" s="31">
        <f t="shared" si="30"/>
        <v>45505</v>
      </c>
      <c r="C42" s="43">
        <v>128706</v>
      </c>
      <c r="D42" s="43">
        <v>3458</v>
      </c>
      <c r="E42" s="43">
        <v>26</v>
      </c>
      <c r="F42" s="43">
        <v>125</v>
      </c>
      <c r="G42" s="10">
        <f t="shared" si="0"/>
        <v>132315</v>
      </c>
      <c r="H42" s="43">
        <v>816645.52089985716</v>
      </c>
      <c r="I42" s="43">
        <v>100411.5700000004</v>
      </c>
      <c r="J42" s="43">
        <v>15559.208000000001</v>
      </c>
      <c r="K42" s="43">
        <v>3105.2390000000032</v>
      </c>
      <c r="L42" s="10">
        <f t="shared" si="1"/>
        <v>935721.53789985762</v>
      </c>
      <c r="M42" s="43">
        <v>128014</v>
      </c>
      <c r="N42" s="43">
        <v>3410</v>
      </c>
      <c r="O42" s="43">
        <v>25</v>
      </c>
      <c r="P42" s="43">
        <v>127</v>
      </c>
      <c r="Q42" s="10">
        <f t="shared" si="2"/>
        <v>131576</v>
      </c>
      <c r="R42" s="43">
        <v>52541720.623999961</v>
      </c>
      <c r="S42" s="43">
        <v>3256848.5099999979</v>
      </c>
      <c r="T42" s="43">
        <v>353247</v>
      </c>
      <c r="U42" s="43">
        <v>103389</v>
      </c>
      <c r="V42" s="10">
        <f t="shared" si="17"/>
        <v>56255205.133999959</v>
      </c>
      <c r="W42" s="43">
        <v>78238524</v>
      </c>
      <c r="X42" s="43">
        <v>19171226</v>
      </c>
      <c r="Y42" s="43">
        <v>3834832</v>
      </c>
      <c r="Z42" s="43">
        <v>407335</v>
      </c>
      <c r="AA42" s="10">
        <f t="shared" si="18"/>
        <v>101651917</v>
      </c>
      <c r="AB42" s="43">
        <v>32344511</v>
      </c>
      <c r="AC42" s="43">
        <v>16210963</v>
      </c>
      <c r="AD42" s="43">
        <v>3490104</v>
      </c>
      <c r="AE42" s="43">
        <v>318702</v>
      </c>
      <c r="AF42" s="10">
        <f t="shared" si="19"/>
        <v>52364280</v>
      </c>
      <c r="AG42" s="32">
        <f t="shared" si="31"/>
        <v>45894013</v>
      </c>
      <c r="AH42" s="32">
        <f t="shared" si="32"/>
        <v>2960263</v>
      </c>
      <c r="AI42" s="32">
        <f t="shared" si="33"/>
        <v>344728</v>
      </c>
      <c r="AJ42" s="32">
        <f t="shared" si="34"/>
        <v>88633</v>
      </c>
      <c r="AK42" s="32">
        <f t="shared" si="35"/>
        <v>49287637</v>
      </c>
      <c r="AL42" s="29"/>
      <c r="AM42" s="29"/>
      <c r="AN42" s="29"/>
      <c r="AO42" s="29"/>
      <c r="AP42" s="29"/>
    </row>
    <row r="43" spans="1:42" x14ac:dyDescent="0.2">
      <c r="A43" s="33"/>
      <c r="B43" s="31">
        <f t="shared" si="30"/>
        <v>45536</v>
      </c>
      <c r="C43" s="43">
        <v>132061</v>
      </c>
      <c r="D43" s="43">
        <v>3524</v>
      </c>
      <c r="E43" s="43">
        <v>27</v>
      </c>
      <c r="F43" s="43">
        <v>126</v>
      </c>
      <c r="G43" s="10">
        <f t="shared" si="0"/>
        <v>135738</v>
      </c>
      <c r="H43" s="43">
        <v>849634.2278998231</v>
      </c>
      <c r="I43" s="43">
        <v>102078.1180000006</v>
      </c>
      <c r="J43" s="43">
        <v>15617.208000000001</v>
      </c>
      <c r="K43" s="43">
        <v>3096.3890000000019</v>
      </c>
      <c r="L43" s="10">
        <f t="shared" si="1"/>
        <v>970425.94289982365</v>
      </c>
      <c r="M43" s="43">
        <v>132222</v>
      </c>
      <c r="N43" s="43">
        <v>3479</v>
      </c>
      <c r="O43" s="43">
        <v>27</v>
      </c>
      <c r="P43" s="43">
        <v>124</v>
      </c>
      <c r="Q43" s="10">
        <f t="shared" si="2"/>
        <v>135852</v>
      </c>
      <c r="R43" s="43">
        <v>56450891.112999953</v>
      </c>
      <c r="S43" s="43">
        <v>3232108.0809999979</v>
      </c>
      <c r="T43" s="43">
        <v>457774.2</v>
      </c>
      <c r="U43" s="43">
        <v>107918</v>
      </c>
      <c r="V43" s="10">
        <f t="shared" si="17"/>
        <v>60248691.393999957</v>
      </c>
      <c r="W43" s="43">
        <v>81338643</v>
      </c>
      <c r="X43" s="43">
        <v>20736342</v>
      </c>
      <c r="Y43" s="43">
        <v>3996688</v>
      </c>
      <c r="Z43" s="43">
        <v>372019</v>
      </c>
      <c r="AA43" s="10">
        <f t="shared" si="18"/>
        <v>106443692</v>
      </c>
      <c r="AB43" s="43">
        <v>30844875</v>
      </c>
      <c r="AC43" s="43">
        <v>17444536</v>
      </c>
      <c r="AD43" s="43">
        <v>3549739</v>
      </c>
      <c r="AE43" s="43">
        <v>290704</v>
      </c>
      <c r="AF43" s="10">
        <f t="shared" si="19"/>
        <v>52129854</v>
      </c>
      <c r="AG43" s="32">
        <f t="shared" si="31"/>
        <v>50493768</v>
      </c>
      <c r="AH43" s="32">
        <f t="shared" si="32"/>
        <v>3291806</v>
      </c>
      <c r="AI43" s="32">
        <f t="shared" si="33"/>
        <v>446949</v>
      </c>
      <c r="AJ43" s="32">
        <f t="shared" si="34"/>
        <v>81315</v>
      </c>
      <c r="AK43" s="32">
        <f t="shared" si="35"/>
        <v>54313838</v>
      </c>
      <c r="AL43" s="29"/>
      <c r="AM43" s="29"/>
      <c r="AN43" s="29"/>
      <c r="AO43" s="29"/>
      <c r="AP43" s="29"/>
    </row>
    <row r="44" spans="1:42" x14ac:dyDescent="0.2">
      <c r="A44" s="46"/>
      <c r="B44" s="31">
        <f t="shared" si="30"/>
        <v>45566</v>
      </c>
      <c r="C44" s="43">
        <v>135800</v>
      </c>
      <c r="D44" s="43">
        <v>3575</v>
      </c>
      <c r="E44" s="43">
        <v>27</v>
      </c>
      <c r="F44" s="43">
        <v>126</v>
      </c>
      <c r="G44" s="10">
        <f t="shared" si="0"/>
        <v>139528</v>
      </c>
      <c r="H44" s="43">
        <v>878364.32889979251</v>
      </c>
      <c r="I44" s="43">
        <v>103660.36900000081</v>
      </c>
      <c r="J44" s="43">
        <v>15617.208000000001</v>
      </c>
      <c r="K44" s="43">
        <v>3096.3890000000029</v>
      </c>
      <c r="L44" s="10">
        <f t="shared" si="1"/>
        <v>1000738.2948997932</v>
      </c>
      <c r="M44" s="43">
        <v>136036</v>
      </c>
      <c r="N44" s="43">
        <v>3549</v>
      </c>
      <c r="O44" s="43">
        <v>27</v>
      </c>
      <c r="P44" s="43">
        <v>126</v>
      </c>
      <c r="Q44" s="10">
        <f t="shared" si="2"/>
        <v>139738</v>
      </c>
      <c r="R44" s="43">
        <v>55615294.04900001</v>
      </c>
      <c r="S44" s="43">
        <v>2937419.7889999999</v>
      </c>
      <c r="T44" s="43">
        <v>420663.8</v>
      </c>
      <c r="U44" s="43">
        <v>106453</v>
      </c>
      <c r="V44" s="10">
        <f t="shared" si="17"/>
        <v>59079830.638000004</v>
      </c>
      <c r="W44" s="43">
        <v>81342043</v>
      </c>
      <c r="X44" s="43">
        <v>21120741</v>
      </c>
      <c r="Y44" s="43">
        <v>3819215</v>
      </c>
      <c r="Z44" s="43">
        <v>395768</v>
      </c>
      <c r="AA44" s="10">
        <f t="shared" si="18"/>
        <v>106677767</v>
      </c>
      <c r="AB44" s="43">
        <v>31433661</v>
      </c>
      <c r="AC44" s="43">
        <v>17943144</v>
      </c>
      <c r="AD44" s="43">
        <v>3412768</v>
      </c>
      <c r="AE44" s="43">
        <v>300052</v>
      </c>
      <c r="AF44" s="10">
        <f t="shared" si="19"/>
        <v>53089625</v>
      </c>
      <c r="AG44" s="32">
        <f t="shared" si="31"/>
        <v>49908382</v>
      </c>
      <c r="AH44" s="32">
        <f t="shared" si="32"/>
        <v>3177597</v>
      </c>
      <c r="AI44" s="32">
        <f t="shared" si="33"/>
        <v>406447</v>
      </c>
      <c r="AJ44" s="32">
        <f t="shared" si="34"/>
        <v>95716</v>
      </c>
      <c r="AK44" s="32">
        <f t="shared" si="35"/>
        <v>53588142</v>
      </c>
      <c r="AL44" s="29"/>
      <c r="AM44" s="29"/>
      <c r="AN44" s="29"/>
      <c r="AO44" s="29"/>
      <c r="AP44" s="29"/>
    </row>
    <row r="45" spans="1:42" x14ac:dyDescent="0.2">
      <c r="A45" s="46"/>
      <c r="B45" s="31">
        <f t="shared" si="30"/>
        <v>45597</v>
      </c>
      <c r="C45" s="43">
        <v>138900</v>
      </c>
      <c r="D45" s="43">
        <v>3627</v>
      </c>
      <c r="E45" s="43">
        <v>28</v>
      </c>
      <c r="F45" s="43">
        <v>126</v>
      </c>
      <c r="G45" s="10">
        <f t="shared" si="0"/>
        <v>142681</v>
      </c>
      <c r="H45" s="43">
        <v>902089.2298997757</v>
      </c>
      <c r="I45" s="43">
        <v>104487.4340000004</v>
      </c>
      <c r="J45" s="43">
        <v>16112.508</v>
      </c>
      <c r="K45" s="43">
        <v>3096.389000000001</v>
      </c>
      <c r="L45" s="10">
        <f t="shared" si="1"/>
        <v>1025785.5608997761</v>
      </c>
      <c r="M45" s="43">
        <v>138947</v>
      </c>
      <c r="N45" s="43">
        <v>3601</v>
      </c>
      <c r="O45" s="43">
        <v>28</v>
      </c>
      <c r="P45" s="43">
        <v>125</v>
      </c>
      <c r="Q45" s="10">
        <f t="shared" si="2"/>
        <v>142701</v>
      </c>
      <c r="R45" s="43">
        <v>46673114.484999903</v>
      </c>
      <c r="S45" s="43">
        <v>2400867.7230000002</v>
      </c>
      <c r="T45" s="43">
        <v>305989.40000000002</v>
      </c>
      <c r="U45" s="43">
        <v>93522</v>
      </c>
      <c r="V45" s="10">
        <f t="shared" si="17"/>
        <v>49473493.607999898</v>
      </c>
      <c r="W45" s="43">
        <v>78722889</v>
      </c>
      <c r="X45" s="43">
        <v>21160596</v>
      </c>
      <c r="Y45" s="43">
        <v>4152183</v>
      </c>
      <c r="Z45" s="43">
        <v>390752</v>
      </c>
      <c r="AA45" s="10">
        <f t="shared" si="18"/>
        <v>104426420</v>
      </c>
      <c r="AB45" s="43">
        <v>34624238</v>
      </c>
      <c r="AC45" s="43">
        <v>18647769</v>
      </c>
      <c r="AD45" s="43">
        <v>3855075</v>
      </c>
      <c r="AE45" s="43">
        <v>317474</v>
      </c>
      <c r="AF45" s="10">
        <f t="shared" si="19"/>
        <v>57444556</v>
      </c>
      <c r="AG45" s="32">
        <f t="shared" si="31"/>
        <v>44098651</v>
      </c>
      <c r="AH45" s="32">
        <f t="shared" si="32"/>
        <v>2512827</v>
      </c>
      <c r="AI45" s="32">
        <f t="shared" si="33"/>
        <v>297108</v>
      </c>
      <c r="AJ45" s="32">
        <f t="shared" si="34"/>
        <v>73278</v>
      </c>
      <c r="AK45" s="32">
        <f t="shared" si="35"/>
        <v>46981864</v>
      </c>
      <c r="AL45" s="29"/>
      <c r="AM45" s="29"/>
      <c r="AN45" s="29"/>
      <c r="AO45" s="29"/>
      <c r="AP45" s="29"/>
    </row>
    <row r="46" spans="1:42" x14ac:dyDescent="0.2">
      <c r="A46" s="46"/>
      <c r="B46" s="31">
        <f t="shared" si="30"/>
        <v>45627</v>
      </c>
      <c r="C46" s="43">
        <v>143323</v>
      </c>
      <c r="D46" s="43">
        <v>3668</v>
      </c>
      <c r="E46" s="43">
        <v>28</v>
      </c>
      <c r="F46" s="43">
        <v>125</v>
      </c>
      <c r="G46" s="10">
        <f t="shared" si="0"/>
        <v>147144</v>
      </c>
      <c r="H46" s="43">
        <v>927598.86589975655</v>
      </c>
      <c r="I46" s="43">
        <v>104869.92600000071</v>
      </c>
      <c r="J46" s="43">
        <v>16112.508</v>
      </c>
      <c r="K46" s="43">
        <v>3080.4590000000021</v>
      </c>
      <c r="L46" s="10">
        <f t="shared" ref="L46:L58" si="36">SUM(H46:K46)</f>
        <v>1051661.7588997572</v>
      </c>
      <c r="M46" s="43">
        <v>142512</v>
      </c>
      <c r="N46" s="43">
        <v>3640</v>
      </c>
      <c r="O46" s="43">
        <v>28</v>
      </c>
      <c r="P46" s="43">
        <v>126</v>
      </c>
      <c r="Q46" s="10">
        <f t="shared" si="2"/>
        <v>146306</v>
      </c>
      <c r="R46" s="43">
        <v>47672822.131999962</v>
      </c>
      <c r="S46" s="43">
        <v>2727274.7209999999</v>
      </c>
      <c r="T46" s="43">
        <v>321422.59999999963</v>
      </c>
      <c r="U46" s="43">
        <v>95220</v>
      </c>
      <c r="V46" s="10">
        <f t="shared" si="17"/>
        <v>50816739.452999964</v>
      </c>
      <c r="W46" s="43">
        <v>70214724</v>
      </c>
      <c r="X46" s="43">
        <v>20061081</v>
      </c>
      <c r="Y46" s="43">
        <v>4054546</v>
      </c>
      <c r="Z46" s="43">
        <v>378979</v>
      </c>
      <c r="AA46" s="10">
        <f t="shared" si="18"/>
        <v>94709330</v>
      </c>
      <c r="AB46" s="43">
        <v>27582697</v>
      </c>
      <c r="AC46" s="43">
        <v>17311055</v>
      </c>
      <c r="AD46" s="43">
        <v>3743773</v>
      </c>
      <c r="AE46" s="43">
        <v>295981</v>
      </c>
      <c r="AF46" s="10">
        <f t="shared" si="19"/>
        <v>48933506</v>
      </c>
      <c r="AG46" s="32">
        <f t="shared" si="31"/>
        <v>42632027</v>
      </c>
      <c r="AH46" s="32">
        <f t="shared" si="32"/>
        <v>2750026</v>
      </c>
      <c r="AI46" s="32">
        <f t="shared" si="33"/>
        <v>310773</v>
      </c>
      <c r="AJ46" s="32">
        <f t="shared" si="34"/>
        <v>82998</v>
      </c>
      <c r="AK46" s="32">
        <f t="shared" si="35"/>
        <v>45775824</v>
      </c>
      <c r="AL46" s="29"/>
      <c r="AM46" s="29"/>
      <c r="AN46" s="29"/>
      <c r="AO46" s="29"/>
      <c r="AP46" s="29"/>
    </row>
    <row r="47" spans="1:42" x14ac:dyDescent="0.2">
      <c r="A47" s="46"/>
      <c r="B47" s="31">
        <f t="shared" si="30"/>
        <v>45658</v>
      </c>
      <c r="C47" s="43">
        <v>145607</v>
      </c>
      <c r="D47" s="43">
        <v>3695</v>
      </c>
      <c r="E47" s="43">
        <v>27</v>
      </c>
      <c r="F47" s="43">
        <v>124</v>
      </c>
      <c r="G47" s="10">
        <f t="shared" si="0"/>
        <v>149453</v>
      </c>
      <c r="H47" s="43">
        <v>944540.10989974299</v>
      </c>
      <c r="I47" s="43">
        <v>105282.9540000002</v>
      </c>
      <c r="J47" s="43">
        <v>16054.508</v>
      </c>
      <c r="K47" s="43">
        <v>3046.6090000000031</v>
      </c>
      <c r="L47" s="10">
        <f t="shared" si="36"/>
        <v>1068924.180899743</v>
      </c>
      <c r="M47" s="43">
        <v>144899</v>
      </c>
      <c r="N47" s="43">
        <v>3646</v>
      </c>
      <c r="O47" s="43">
        <v>27</v>
      </c>
      <c r="P47" s="43">
        <v>124</v>
      </c>
      <c r="Q47" s="10">
        <f t="shared" si="2"/>
        <v>148696</v>
      </c>
      <c r="R47" s="43">
        <v>44121226.10900002</v>
      </c>
      <c r="S47" s="43">
        <v>2587330.3390000002</v>
      </c>
      <c r="T47" s="43">
        <v>226641</v>
      </c>
      <c r="U47" s="43">
        <v>82578</v>
      </c>
      <c r="V47" s="10">
        <f t="shared" si="17"/>
        <v>47017775.448000021</v>
      </c>
      <c r="W47" s="43">
        <v>63804293</v>
      </c>
      <c r="X47" s="43">
        <v>18543138</v>
      </c>
      <c r="Y47" s="43">
        <v>3579350</v>
      </c>
      <c r="Z47" s="43">
        <v>359364</v>
      </c>
      <c r="AA47" s="10">
        <f t="shared" si="18"/>
        <v>86286145</v>
      </c>
      <c r="AB47" s="43">
        <v>24611794</v>
      </c>
      <c r="AC47" s="43">
        <v>16047068</v>
      </c>
      <c r="AD47" s="43">
        <v>3354894</v>
      </c>
      <c r="AE47" s="43">
        <v>292036</v>
      </c>
      <c r="AF47" s="10">
        <f t="shared" si="19"/>
        <v>44305792</v>
      </c>
      <c r="AG47" s="32">
        <f t="shared" ref="AG47:AG55" si="37">W47-AB47</f>
        <v>39192499</v>
      </c>
      <c r="AH47" s="32">
        <f t="shared" ref="AH47:AH55" si="38">X47-AC47</f>
        <v>2496070</v>
      </c>
      <c r="AI47" s="32">
        <f t="shared" ref="AI47:AI55" si="39">Y47-AD47</f>
        <v>224456</v>
      </c>
      <c r="AJ47" s="32">
        <f t="shared" ref="AJ47:AJ55" si="40">Z47-AE47</f>
        <v>67328</v>
      </c>
      <c r="AK47" s="32">
        <f t="shared" si="35"/>
        <v>41980353</v>
      </c>
      <c r="AL47" s="29"/>
      <c r="AM47" s="29"/>
      <c r="AN47" s="29"/>
      <c r="AO47" s="29"/>
      <c r="AP47" s="29"/>
    </row>
    <row r="48" spans="1:42" x14ac:dyDescent="0.2">
      <c r="A48" s="46"/>
      <c r="B48" s="31">
        <f t="shared" si="30"/>
        <v>45689</v>
      </c>
      <c r="C48" s="43">
        <v>150532</v>
      </c>
      <c r="D48" s="43">
        <v>3711</v>
      </c>
      <c r="E48" s="43">
        <v>28</v>
      </c>
      <c r="F48" s="43">
        <v>124</v>
      </c>
      <c r="G48" s="10">
        <f t="shared" si="0"/>
        <v>154395</v>
      </c>
      <c r="H48" s="43">
        <v>982644.77489972755</v>
      </c>
      <c r="I48" s="43">
        <v>104974.0250000001</v>
      </c>
      <c r="J48" s="43">
        <v>16112.508</v>
      </c>
      <c r="K48" s="43">
        <v>3063.139000000001</v>
      </c>
      <c r="L48" s="10">
        <f t="shared" si="36"/>
        <v>1106794.4468997275</v>
      </c>
      <c r="M48" s="43">
        <v>149275</v>
      </c>
      <c r="N48" s="43">
        <v>3707</v>
      </c>
      <c r="O48" s="43">
        <v>28</v>
      </c>
      <c r="P48" s="43">
        <v>125</v>
      </c>
      <c r="Q48" s="10">
        <f t="shared" si="2"/>
        <v>153135</v>
      </c>
      <c r="R48" s="43">
        <v>62836231.453000061</v>
      </c>
      <c r="S48" s="43">
        <v>3351587.745000002</v>
      </c>
      <c r="T48" s="43">
        <v>151836.79999999999</v>
      </c>
      <c r="U48" s="43">
        <v>93421</v>
      </c>
      <c r="V48" s="10">
        <f t="shared" si="17"/>
        <v>66433076.998000063</v>
      </c>
      <c r="W48" s="43">
        <v>61773620</v>
      </c>
      <c r="X48" s="43">
        <v>18598662</v>
      </c>
      <c r="Y48" s="43">
        <v>4107819</v>
      </c>
      <c r="Z48" s="43">
        <v>384015</v>
      </c>
      <c r="AA48" s="10">
        <f t="shared" si="18"/>
        <v>84864116</v>
      </c>
      <c r="AB48" s="43">
        <v>15750312</v>
      </c>
      <c r="AC48" s="43">
        <v>15501762</v>
      </c>
      <c r="AD48" s="43">
        <v>3961787</v>
      </c>
      <c r="AE48" s="43">
        <v>301676</v>
      </c>
      <c r="AF48" s="10">
        <f t="shared" si="19"/>
        <v>35515537</v>
      </c>
      <c r="AG48" s="32">
        <f t="shared" si="37"/>
        <v>46023308</v>
      </c>
      <c r="AH48" s="32">
        <f t="shared" si="38"/>
        <v>3096900</v>
      </c>
      <c r="AI48" s="32">
        <f t="shared" si="39"/>
        <v>146032</v>
      </c>
      <c r="AJ48" s="32">
        <f t="shared" si="40"/>
        <v>82339</v>
      </c>
      <c r="AK48" s="32">
        <f t="shared" si="35"/>
        <v>49348579</v>
      </c>
      <c r="AL48" s="29"/>
      <c r="AM48" s="29"/>
      <c r="AN48" s="29"/>
      <c r="AO48" s="29"/>
      <c r="AP48" s="29"/>
    </row>
    <row r="49" spans="1:42" x14ac:dyDescent="0.2">
      <c r="A49" s="46"/>
      <c r="B49" s="31">
        <f t="shared" si="30"/>
        <v>45717</v>
      </c>
      <c r="C49" s="43">
        <v>154775</v>
      </c>
      <c r="D49" s="43">
        <v>3802</v>
      </c>
      <c r="E49" s="43">
        <v>28</v>
      </c>
      <c r="F49" s="43">
        <v>126</v>
      </c>
      <c r="G49" s="10">
        <f t="shared" si="0"/>
        <v>158731</v>
      </c>
      <c r="H49" s="43">
        <v>1017309.207899705</v>
      </c>
      <c r="I49" s="43">
        <v>106974.23100000031</v>
      </c>
      <c r="J49" s="43">
        <v>16112.508</v>
      </c>
      <c r="K49" s="43">
        <v>3063.139000000001</v>
      </c>
      <c r="L49" s="10">
        <f t="shared" si="36"/>
        <v>1143459.0858997053</v>
      </c>
      <c r="M49" s="43">
        <v>154753</v>
      </c>
      <c r="N49" s="43">
        <v>3776</v>
      </c>
      <c r="O49" s="43">
        <v>28</v>
      </c>
      <c r="P49" s="43">
        <v>126</v>
      </c>
      <c r="Q49" s="10">
        <f t="shared" si="2"/>
        <v>158683</v>
      </c>
      <c r="R49" s="43">
        <v>74377843.94599998</v>
      </c>
      <c r="S49" s="43">
        <v>3801492.8890000009</v>
      </c>
      <c r="T49" s="43">
        <v>276500.59999999998</v>
      </c>
      <c r="U49" s="43">
        <v>104343</v>
      </c>
      <c r="V49" s="10">
        <f t="shared" si="17"/>
        <v>78560180.434999973</v>
      </c>
      <c r="W49" s="43">
        <v>63069652</v>
      </c>
      <c r="X49" s="43">
        <v>18176147</v>
      </c>
      <c r="Y49" s="43">
        <v>3954488</v>
      </c>
      <c r="Z49" s="43">
        <v>378100</v>
      </c>
      <c r="AA49" s="10">
        <f t="shared" si="18"/>
        <v>85578387</v>
      </c>
      <c r="AB49" s="43">
        <v>12967399</v>
      </c>
      <c r="AC49" s="43">
        <v>14871580</v>
      </c>
      <c r="AD49" s="43">
        <v>3682171</v>
      </c>
      <c r="AE49" s="43">
        <v>301894</v>
      </c>
      <c r="AF49" s="10">
        <f t="shared" si="19"/>
        <v>31823044</v>
      </c>
      <c r="AG49" s="32">
        <f t="shared" si="37"/>
        <v>50102253</v>
      </c>
      <c r="AH49" s="32">
        <f t="shared" si="38"/>
        <v>3304567</v>
      </c>
      <c r="AI49" s="32">
        <f t="shared" si="39"/>
        <v>272317</v>
      </c>
      <c r="AJ49" s="32">
        <f t="shared" si="40"/>
        <v>76206</v>
      </c>
      <c r="AK49" s="32">
        <f t="shared" si="35"/>
        <v>53755343</v>
      </c>
      <c r="AL49" s="29"/>
      <c r="AM49" s="29"/>
      <c r="AN49" s="29"/>
      <c r="AO49" s="29"/>
      <c r="AP49" s="29"/>
    </row>
    <row r="50" spans="1:42" x14ac:dyDescent="0.2">
      <c r="A50" s="46"/>
      <c r="B50" s="31">
        <f t="shared" si="30"/>
        <v>45748</v>
      </c>
      <c r="C50" s="43">
        <v>158110</v>
      </c>
      <c r="D50" s="43">
        <v>3832</v>
      </c>
      <c r="E50" s="43">
        <v>28</v>
      </c>
      <c r="F50" s="43">
        <v>125</v>
      </c>
      <c r="G50" s="10">
        <f t="shared" si="0"/>
        <v>162095</v>
      </c>
      <c r="H50" s="43">
        <v>1047302.03589968</v>
      </c>
      <c r="I50" s="43">
        <v>106888.394</v>
      </c>
      <c r="J50" s="43">
        <v>16112.508</v>
      </c>
      <c r="K50" s="43">
        <v>3080.7070000000031</v>
      </c>
      <c r="L50" s="10">
        <f t="shared" si="36"/>
        <v>1173383.6448996798</v>
      </c>
      <c r="M50" s="43">
        <v>157647</v>
      </c>
      <c r="N50" s="43">
        <v>3831</v>
      </c>
      <c r="O50" s="43">
        <v>28</v>
      </c>
      <c r="P50" s="43">
        <v>127</v>
      </c>
      <c r="Q50" s="10">
        <f t="shared" si="2"/>
        <v>161633</v>
      </c>
      <c r="R50" s="43">
        <v>81117765.156999916</v>
      </c>
      <c r="S50" s="43">
        <v>4273288.373999998</v>
      </c>
      <c r="T50" s="43">
        <v>465177.59999999998</v>
      </c>
      <c r="U50" s="43">
        <v>107094</v>
      </c>
      <c r="V50" s="10">
        <f t="shared" si="17"/>
        <v>85963325.130999908</v>
      </c>
      <c r="W50" s="43">
        <v>66769718</v>
      </c>
      <c r="X50" s="43">
        <v>18955074</v>
      </c>
      <c r="Y50" s="43">
        <v>3874966</v>
      </c>
      <c r="Z50" s="43">
        <v>401724</v>
      </c>
      <c r="AA50" s="10">
        <f t="shared" si="18"/>
        <v>90001482</v>
      </c>
      <c r="AB50" s="43">
        <v>12903401</v>
      </c>
      <c r="AC50" s="43">
        <v>15200358</v>
      </c>
      <c r="AD50" s="43">
        <v>3423508</v>
      </c>
      <c r="AE50" s="43">
        <v>316678</v>
      </c>
      <c r="AF50" s="10">
        <f t="shared" si="19"/>
        <v>31843945</v>
      </c>
      <c r="AG50" s="32">
        <f t="shared" si="37"/>
        <v>53866317</v>
      </c>
      <c r="AH50" s="32">
        <f t="shared" si="38"/>
        <v>3754716</v>
      </c>
      <c r="AI50" s="32">
        <f t="shared" si="39"/>
        <v>451458</v>
      </c>
      <c r="AJ50" s="32">
        <f t="shared" si="40"/>
        <v>85046</v>
      </c>
      <c r="AK50" s="32">
        <f t="shared" si="35"/>
        <v>58157537</v>
      </c>
      <c r="AL50" s="29"/>
      <c r="AM50" s="29"/>
      <c r="AN50" s="29"/>
      <c r="AO50" s="29"/>
      <c r="AP50" s="29"/>
    </row>
    <row r="51" spans="1:42" x14ac:dyDescent="0.2">
      <c r="A51" s="46"/>
      <c r="B51" s="31">
        <f t="shared" si="30"/>
        <v>45778</v>
      </c>
      <c r="C51" s="43">
        <v>160940</v>
      </c>
      <c r="D51" s="43">
        <v>3887</v>
      </c>
      <c r="E51" s="43">
        <v>28</v>
      </c>
      <c r="F51" s="43">
        <v>126</v>
      </c>
      <c r="G51" s="10">
        <f t="shared" si="0"/>
        <v>164981</v>
      </c>
      <c r="H51" s="43">
        <v>1073071.367899772</v>
      </c>
      <c r="I51" s="43">
        <v>107774.1340000006</v>
      </c>
      <c r="J51" s="43">
        <v>16112.508</v>
      </c>
      <c r="K51" s="43">
        <v>3073.0270000000019</v>
      </c>
      <c r="L51" s="10">
        <f t="shared" si="36"/>
        <v>1200031.0368997725</v>
      </c>
      <c r="M51" s="43">
        <v>160720</v>
      </c>
      <c r="N51" s="43">
        <v>3882</v>
      </c>
      <c r="O51" s="43">
        <v>28</v>
      </c>
      <c r="P51" s="43">
        <v>126</v>
      </c>
      <c r="Q51" s="10">
        <f t="shared" si="2"/>
        <v>164756</v>
      </c>
      <c r="R51" s="43">
        <v>68863652.510999918</v>
      </c>
      <c r="S51" s="43">
        <v>3557066.9500000011</v>
      </c>
      <c r="T51" s="43">
        <v>408161.8</v>
      </c>
      <c r="U51" s="43">
        <v>94514</v>
      </c>
      <c r="V51" s="10">
        <f t="shared" si="17"/>
        <v>72923395.260999918</v>
      </c>
      <c r="W51" s="43">
        <v>65443573</v>
      </c>
      <c r="X51" s="43">
        <v>17990913</v>
      </c>
      <c r="Y51" s="43">
        <v>3434939</v>
      </c>
      <c r="Z51" s="43">
        <v>369586</v>
      </c>
      <c r="AA51" s="10">
        <f t="shared" si="18"/>
        <v>87239011</v>
      </c>
      <c r="AB51" s="43">
        <v>14578484</v>
      </c>
      <c r="AC51" s="43">
        <v>14641608</v>
      </c>
      <c r="AD51" s="43">
        <v>3037717</v>
      </c>
      <c r="AE51" s="43">
        <v>299599</v>
      </c>
      <c r="AF51" s="10">
        <f t="shared" si="19"/>
        <v>32557408</v>
      </c>
      <c r="AG51" s="32">
        <f t="shared" si="37"/>
        <v>50865089</v>
      </c>
      <c r="AH51" s="32">
        <f t="shared" si="38"/>
        <v>3349305</v>
      </c>
      <c r="AI51" s="32">
        <f t="shared" si="39"/>
        <v>397222</v>
      </c>
      <c r="AJ51" s="32">
        <f t="shared" si="40"/>
        <v>69987</v>
      </c>
      <c r="AK51" s="32">
        <f t="shared" si="35"/>
        <v>54681603</v>
      </c>
      <c r="AL51" s="29"/>
      <c r="AM51" s="29"/>
      <c r="AN51" s="29"/>
      <c r="AO51" s="29"/>
      <c r="AP51" s="29"/>
    </row>
    <row r="52" spans="1:42" x14ac:dyDescent="0.2">
      <c r="A52" s="46"/>
      <c r="B52" s="31">
        <f t="shared" si="30"/>
        <v>45809</v>
      </c>
      <c r="C52" s="43">
        <v>163892</v>
      </c>
      <c r="D52" s="43">
        <v>3937</v>
      </c>
      <c r="E52" s="43">
        <v>28</v>
      </c>
      <c r="F52" s="43">
        <v>128</v>
      </c>
      <c r="G52" s="10">
        <f t="shared" si="0"/>
        <v>167985</v>
      </c>
      <c r="H52" s="43">
        <v>1099975.449899856</v>
      </c>
      <c r="I52" s="43">
        <v>107976.6120000006</v>
      </c>
      <c r="J52" s="43">
        <v>16112.508</v>
      </c>
      <c r="K52" s="43">
        <v>3095.7070000000031</v>
      </c>
      <c r="L52" s="10">
        <f t="shared" si="36"/>
        <v>1227160.2768998565</v>
      </c>
      <c r="M52" s="43">
        <v>161228</v>
      </c>
      <c r="N52" s="43">
        <v>3896</v>
      </c>
      <c r="O52" s="43">
        <v>28</v>
      </c>
      <c r="P52" s="43">
        <v>128</v>
      </c>
      <c r="Q52" s="10">
        <f t="shared" si="2"/>
        <v>165280</v>
      </c>
      <c r="R52" s="43">
        <v>73562980.352000222</v>
      </c>
      <c r="S52" s="43">
        <v>2780914.196</v>
      </c>
      <c r="T52" s="43">
        <v>533570.4</v>
      </c>
      <c r="U52" s="43">
        <v>103014</v>
      </c>
      <c r="V52" s="10">
        <f t="shared" si="17"/>
        <v>76980478.948000222</v>
      </c>
      <c r="W52" s="43">
        <v>80225558</v>
      </c>
      <c r="X52" s="43">
        <v>20156706</v>
      </c>
      <c r="Y52" s="43">
        <v>3853337</v>
      </c>
      <c r="Z52" s="43">
        <v>429771</v>
      </c>
      <c r="AA52" s="10">
        <f t="shared" si="18"/>
        <v>104665372</v>
      </c>
      <c r="AB52" s="43">
        <v>20477344</v>
      </c>
      <c r="AC52" s="43">
        <v>16546850</v>
      </c>
      <c r="AD52" s="43">
        <v>3341327</v>
      </c>
      <c r="AE52" s="43">
        <v>340545</v>
      </c>
      <c r="AF52" s="10">
        <f t="shared" si="19"/>
        <v>40706066</v>
      </c>
      <c r="AG52" s="32">
        <f t="shared" si="37"/>
        <v>59748214</v>
      </c>
      <c r="AH52" s="32">
        <f t="shared" si="38"/>
        <v>3609856</v>
      </c>
      <c r="AI52" s="32">
        <f t="shared" si="39"/>
        <v>512010</v>
      </c>
      <c r="AJ52" s="32">
        <f t="shared" si="40"/>
        <v>89226</v>
      </c>
      <c r="AK52" s="32">
        <f t="shared" si="35"/>
        <v>63959306</v>
      </c>
      <c r="AL52" s="29"/>
      <c r="AM52" s="29"/>
      <c r="AN52" s="29"/>
      <c r="AO52" s="29"/>
      <c r="AP52" s="29"/>
    </row>
    <row r="53" spans="1:42" x14ac:dyDescent="0.2">
      <c r="A53" s="46"/>
      <c r="B53" s="31">
        <f t="shared" si="30"/>
        <v>45839</v>
      </c>
      <c r="C53" s="43">
        <v>167441</v>
      </c>
      <c r="D53" s="43">
        <v>3992</v>
      </c>
      <c r="E53" s="43">
        <v>28</v>
      </c>
      <c r="F53" s="43">
        <v>129</v>
      </c>
      <c r="G53" s="10">
        <f t="shared" si="0"/>
        <v>171590</v>
      </c>
      <c r="H53" s="43">
        <v>1131076.8988999519</v>
      </c>
      <c r="I53" s="43">
        <v>108934.9520000004</v>
      </c>
      <c r="J53" s="43">
        <v>16112.508</v>
      </c>
      <c r="K53" s="43">
        <v>3110.7070000000022</v>
      </c>
      <c r="L53" s="10">
        <f t="shared" si="36"/>
        <v>1259235.0658999523</v>
      </c>
      <c r="M53" s="43">
        <v>163518</v>
      </c>
      <c r="N53" s="43">
        <v>3887</v>
      </c>
      <c r="O53" s="43">
        <v>28</v>
      </c>
      <c r="P53" s="43">
        <v>129</v>
      </c>
      <c r="Q53" s="10">
        <f t="shared" si="2"/>
        <v>167562</v>
      </c>
      <c r="R53" s="43">
        <v>74571099.48100014</v>
      </c>
      <c r="S53" s="43">
        <v>3832701.5419999999</v>
      </c>
      <c r="T53" s="43">
        <v>359243.4</v>
      </c>
      <c r="U53" s="43">
        <v>102695</v>
      </c>
      <c r="V53" s="10">
        <f t="shared" si="17"/>
        <v>78865739.423000142</v>
      </c>
      <c r="W53" s="43">
        <v>89030572</v>
      </c>
      <c r="X53" s="43">
        <v>21536370</v>
      </c>
      <c r="Y53" s="43">
        <v>3737227</v>
      </c>
      <c r="Z53" s="43">
        <v>425244</v>
      </c>
      <c r="AA53" s="10">
        <f t="shared" si="18"/>
        <v>114729413</v>
      </c>
      <c r="AB53" s="43">
        <v>29567273</v>
      </c>
      <c r="AC53" s="43">
        <v>17910607</v>
      </c>
      <c r="AD53" s="43">
        <v>3404984</v>
      </c>
      <c r="AE53" s="43">
        <v>345880</v>
      </c>
      <c r="AF53" s="10">
        <f t="shared" si="19"/>
        <v>51228744</v>
      </c>
      <c r="AG53" s="32">
        <f t="shared" si="37"/>
        <v>59463299</v>
      </c>
      <c r="AH53" s="32">
        <f t="shared" si="38"/>
        <v>3625763</v>
      </c>
      <c r="AI53" s="32">
        <f t="shared" si="39"/>
        <v>332243</v>
      </c>
      <c r="AJ53" s="32">
        <f t="shared" si="40"/>
        <v>79364</v>
      </c>
      <c r="AK53" s="32">
        <f t="shared" si="35"/>
        <v>63500669</v>
      </c>
      <c r="AL53" s="29"/>
      <c r="AM53" s="29"/>
      <c r="AN53" s="29"/>
      <c r="AO53" s="29"/>
      <c r="AP53" s="29"/>
    </row>
    <row r="54" spans="1:42" x14ac:dyDescent="0.2">
      <c r="A54" s="46"/>
      <c r="B54" s="31">
        <f t="shared" si="30"/>
        <v>45870</v>
      </c>
      <c r="C54" s="43">
        <v>171289</v>
      </c>
      <c r="D54" s="43">
        <v>4034</v>
      </c>
      <c r="E54" s="43">
        <v>28</v>
      </c>
      <c r="F54" s="43">
        <v>129</v>
      </c>
      <c r="G54" s="10">
        <f t="shared" si="0"/>
        <v>175480</v>
      </c>
      <c r="H54" s="43">
        <v>1166360.8459000711</v>
      </c>
      <c r="I54" s="43">
        <v>109762.40000000079</v>
      </c>
      <c r="J54" s="43">
        <v>16112.508</v>
      </c>
      <c r="K54" s="43">
        <v>3110.7070000000008</v>
      </c>
      <c r="L54" s="10">
        <f t="shared" si="36"/>
        <v>1295346.4609000718</v>
      </c>
      <c r="M54" s="43">
        <v>169200</v>
      </c>
      <c r="N54" s="43">
        <v>3961</v>
      </c>
      <c r="O54" s="43">
        <v>28</v>
      </c>
      <c r="P54" s="43">
        <v>129</v>
      </c>
      <c r="Q54" s="10">
        <f t="shared" si="2"/>
        <v>173318</v>
      </c>
      <c r="R54" s="43">
        <v>73803223.6080001</v>
      </c>
      <c r="S54" s="48">
        <v>9299870.0710000005</v>
      </c>
      <c r="T54" s="43">
        <v>413121.4</v>
      </c>
      <c r="U54" s="43">
        <v>132974</v>
      </c>
      <c r="V54" s="10">
        <f t="shared" si="17"/>
        <v>83649189.0790001</v>
      </c>
      <c r="W54" s="43">
        <v>92608758</v>
      </c>
      <c r="X54" s="43">
        <v>21327360</v>
      </c>
      <c r="Y54" s="43">
        <v>3897713</v>
      </c>
      <c r="Z54" s="43">
        <v>401878</v>
      </c>
      <c r="AA54" s="10">
        <f t="shared" si="18"/>
        <v>118235709</v>
      </c>
      <c r="AB54" s="43">
        <v>31445402</v>
      </c>
      <c r="AC54" s="43">
        <v>17647912</v>
      </c>
      <c r="AD54" s="43">
        <v>3497482</v>
      </c>
      <c r="AE54" s="43">
        <v>312252</v>
      </c>
      <c r="AF54" s="10">
        <f t="shared" si="19"/>
        <v>52903048</v>
      </c>
      <c r="AG54" s="32">
        <f t="shared" si="37"/>
        <v>61163356</v>
      </c>
      <c r="AH54" s="32">
        <f t="shared" si="38"/>
        <v>3679448</v>
      </c>
      <c r="AI54" s="32">
        <f t="shared" si="39"/>
        <v>400231</v>
      </c>
      <c r="AJ54" s="32">
        <f t="shared" si="40"/>
        <v>89626</v>
      </c>
      <c r="AK54" s="32">
        <f t="shared" si="35"/>
        <v>65332661</v>
      </c>
      <c r="AL54" s="29"/>
      <c r="AM54" s="29"/>
      <c r="AN54" s="29"/>
      <c r="AO54" s="29"/>
      <c r="AP54" s="29"/>
    </row>
    <row r="55" spans="1:42" x14ac:dyDescent="0.2">
      <c r="A55" s="46"/>
      <c r="B55" s="31">
        <f t="shared" si="30"/>
        <v>45901</v>
      </c>
      <c r="C55" s="43">
        <v>175703</v>
      </c>
      <c r="D55" s="43">
        <v>4085</v>
      </c>
      <c r="E55" s="43">
        <v>29</v>
      </c>
      <c r="F55" s="43">
        <v>129</v>
      </c>
      <c r="G55" s="10">
        <f t="shared" si="0"/>
        <v>179946</v>
      </c>
      <c r="H55" s="43">
        <v>1208766.294900208</v>
      </c>
      <c r="I55" s="43">
        <v>111540.1630000006</v>
      </c>
      <c r="J55" s="43">
        <v>16424.027999999998</v>
      </c>
      <c r="K55" s="43">
        <v>3110.7070000000022</v>
      </c>
      <c r="L55" s="10">
        <f t="shared" si="36"/>
        <v>1339841.1929002085</v>
      </c>
      <c r="M55" s="43">
        <v>173186</v>
      </c>
      <c r="N55" s="43">
        <v>4018</v>
      </c>
      <c r="O55" s="43">
        <v>28</v>
      </c>
      <c r="P55" s="43">
        <v>126</v>
      </c>
      <c r="Q55" s="10">
        <f t="shared" si="2"/>
        <v>177358</v>
      </c>
      <c r="R55" s="43">
        <v>77390731.190000057</v>
      </c>
      <c r="S55" s="48">
        <v>7305614.5759999976</v>
      </c>
      <c r="T55" s="43">
        <v>455091.4</v>
      </c>
      <c r="U55" s="43">
        <v>165583</v>
      </c>
      <c r="V55" s="10">
        <f t="shared" si="17"/>
        <v>85317020.166000068</v>
      </c>
      <c r="W55" s="43">
        <v>104909596</v>
      </c>
      <c r="X55" s="43">
        <v>23499984</v>
      </c>
      <c r="Y55" s="43">
        <v>3976873</v>
      </c>
      <c r="Z55" s="43">
        <v>411571</v>
      </c>
      <c r="AA55" s="10">
        <f t="shared" si="18"/>
        <v>132798024</v>
      </c>
      <c r="AB55" s="43">
        <v>37262679</v>
      </c>
      <c r="AC55" s="43">
        <v>20521695</v>
      </c>
      <c r="AD55" s="43">
        <v>3510652</v>
      </c>
      <c r="AE55" s="43">
        <v>331397</v>
      </c>
      <c r="AF55" s="10">
        <f t="shared" si="19"/>
        <v>61626423</v>
      </c>
      <c r="AG55" s="32">
        <f t="shared" si="37"/>
        <v>67646917</v>
      </c>
      <c r="AH55" s="32">
        <f t="shared" si="38"/>
        <v>2978289</v>
      </c>
      <c r="AI55" s="32">
        <f t="shared" si="39"/>
        <v>466221</v>
      </c>
      <c r="AJ55" s="32">
        <f t="shared" si="40"/>
        <v>80174</v>
      </c>
      <c r="AK55" s="32">
        <f t="shared" si="35"/>
        <v>71171601</v>
      </c>
      <c r="AL55" s="29"/>
      <c r="AM55" s="29"/>
      <c r="AN55" s="29"/>
      <c r="AO55" s="29"/>
      <c r="AP55" s="29"/>
    </row>
    <row r="56" spans="1:42" x14ac:dyDescent="0.2">
      <c r="A56" s="46"/>
      <c r="B56" s="31">
        <f t="shared" si="30"/>
        <v>45931</v>
      </c>
      <c r="C56" s="43">
        <v>180067</v>
      </c>
      <c r="D56" s="43">
        <v>4143</v>
      </c>
      <c r="E56" s="43">
        <v>28</v>
      </c>
      <c r="F56" s="43">
        <v>130</v>
      </c>
      <c r="G56" s="10">
        <f t="shared" si="0"/>
        <v>184368</v>
      </c>
      <c r="H56" s="43">
        <v>1250641.3059003421</v>
      </c>
      <c r="I56" s="43">
        <v>112759.38600000049</v>
      </c>
      <c r="J56" s="43">
        <v>16160.028</v>
      </c>
      <c r="K56" s="43">
        <v>3133.7070000000022</v>
      </c>
      <c r="L56" s="10">
        <f t="shared" si="36"/>
        <v>1382694.4269003423</v>
      </c>
      <c r="M56" s="43">
        <v>176117</v>
      </c>
      <c r="N56" s="43">
        <v>4037</v>
      </c>
      <c r="O56" s="43">
        <v>27</v>
      </c>
      <c r="P56" s="43">
        <v>121</v>
      </c>
      <c r="Q56" s="10">
        <f t="shared" si="2"/>
        <v>180302</v>
      </c>
      <c r="R56" s="43">
        <v>72685413.704999864</v>
      </c>
      <c r="S56" s="48">
        <v>5378262.5489999987</v>
      </c>
      <c r="T56" s="43">
        <v>387219.8</v>
      </c>
      <c r="U56" s="43">
        <v>70347</v>
      </c>
      <c r="V56" s="10">
        <f t="shared" si="17"/>
        <v>78521243.053999856</v>
      </c>
      <c r="W56" s="43">
        <v>97669743</v>
      </c>
      <c r="X56" s="43">
        <v>23490514</v>
      </c>
      <c r="Y56" s="43">
        <v>3894279</v>
      </c>
      <c r="Z56" s="43">
        <v>383843</v>
      </c>
      <c r="AA56" s="10">
        <f t="shared" si="18"/>
        <v>125438379</v>
      </c>
      <c r="AB56" s="43">
        <v>35115650</v>
      </c>
      <c r="AC56" s="43">
        <v>19798827</v>
      </c>
      <c r="AD56" s="43">
        <v>3511799</v>
      </c>
      <c r="AE56" s="43">
        <v>312271</v>
      </c>
      <c r="AF56" s="10">
        <f t="shared" si="19"/>
        <v>58738547</v>
      </c>
      <c r="AG56" s="32">
        <f t="shared" ref="AG56" si="41">W56-AB56</f>
        <v>62554093</v>
      </c>
      <c r="AH56" s="32">
        <f t="shared" ref="AH56" si="42">X56-AC56</f>
        <v>3691687</v>
      </c>
      <c r="AI56" s="32">
        <f t="shared" ref="AI56" si="43">Y56-AD56</f>
        <v>382480</v>
      </c>
      <c r="AJ56" s="32">
        <f t="shared" ref="AJ56" si="44">Z56-AE56</f>
        <v>71572</v>
      </c>
      <c r="AK56" s="32">
        <f t="shared" ref="AK56" si="45">SUM(AG56:AJ56)</f>
        <v>66699832</v>
      </c>
      <c r="AL56" s="29"/>
      <c r="AM56" s="29"/>
      <c r="AN56" s="29"/>
      <c r="AO56" s="29"/>
      <c r="AP56" s="29"/>
    </row>
    <row r="57" spans="1:42" x14ac:dyDescent="0.2">
      <c r="A57" s="46"/>
      <c r="B57" s="31">
        <f t="shared" si="30"/>
        <v>45962</v>
      </c>
      <c r="C57" s="43">
        <v>183559</v>
      </c>
      <c r="D57" s="43">
        <v>4188</v>
      </c>
      <c r="E57" s="43">
        <v>28</v>
      </c>
      <c r="F57" s="43">
        <v>132</v>
      </c>
      <c r="G57" s="10">
        <f t="shared" si="0"/>
        <v>187907</v>
      </c>
      <c r="H57" s="43">
        <v>1284623.989900426</v>
      </c>
      <c r="I57" s="43">
        <v>113782.8260000009</v>
      </c>
      <c r="J57" s="43">
        <v>16160.028</v>
      </c>
      <c r="K57" s="43">
        <v>3168.2070000000008</v>
      </c>
      <c r="L57" s="10">
        <f t="shared" si="36"/>
        <v>1417735.0509004267</v>
      </c>
      <c r="M57" s="43">
        <v>178398</v>
      </c>
      <c r="N57" s="43">
        <v>4092</v>
      </c>
      <c r="O57" s="43">
        <v>28</v>
      </c>
      <c r="P57" s="43">
        <v>126</v>
      </c>
      <c r="Q57" s="10">
        <f t="shared" si="2"/>
        <v>182644</v>
      </c>
      <c r="R57" s="43">
        <v>65027615.293000013</v>
      </c>
      <c r="S57" s="48">
        <v>6404984.0759999976</v>
      </c>
      <c r="T57" s="43">
        <v>190177.8</v>
      </c>
      <c r="U57" s="43">
        <v>116967</v>
      </c>
      <c r="V57" s="10">
        <f t="shared" si="17"/>
        <v>71739744.169000015</v>
      </c>
      <c r="W57" s="43">
        <v>95859638</v>
      </c>
      <c r="X57" s="43">
        <v>24954245</v>
      </c>
      <c r="Y57" s="43">
        <v>4638326</v>
      </c>
      <c r="Z57" s="43">
        <v>438810</v>
      </c>
      <c r="AA57" s="10">
        <f t="shared" si="18"/>
        <v>125891019</v>
      </c>
      <c r="AB57" s="43">
        <v>37145907</v>
      </c>
      <c r="AC57" s="43">
        <v>21339509</v>
      </c>
      <c r="AD57" s="43">
        <v>4450628</v>
      </c>
      <c r="AE57" s="43">
        <v>368705</v>
      </c>
      <c r="AF57" s="10">
        <f t="shared" si="19"/>
        <v>63304749</v>
      </c>
      <c r="AG57" s="32">
        <f t="shared" ref="AG57" si="46">W57-AB57</f>
        <v>58713731</v>
      </c>
      <c r="AH57" s="32">
        <f t="shared" ref="AH57" si="47">X57-AC57</f>
        <v>3614736</v>
      </c>
      <c r="AI57" s="32">
        <f t="shared" ref="AI57" si="48">Y57-AD57</f>
        <v>187698</v>
      </c>
      <c r="AJ57" s="32">
        <f t="shared" ref="AJ57" si="49">Z57-AE57</f>
        <v>70105</v>
      </c>
      <c r="AK57" s="32">
        <f t="shared" ref="AK57" si="50">SUM(AG57:AJ57)</f>
        <v>62586270</v>
      </c>
      <c r="AL57" s="29"/>
      <c r="AM57" s="29"/>
      <c r="AN57" s="29"/>
      <c r="AO57" s="29"/>
      <c r="AP57" s="29"/>
    </row>
    <row r="58" spans="1:42" x14ac:dyDescent="0.2">
      <c r="A58" s="46"/>
      <c r="B58" s="31">
        <f t="shared" si="30"/>
        <v>45992</v>
      </c>
      <c r="C58" s="43">
        <v>187527</v>
      </c>
      <c r="D58" s="43">
        <v>4240</v>
      </c>
      <c r="E58" s="43">
        <v>27</v>
      </c>
      <c r="F58" s="43">
        <v>134</v>
      </c>
      <c r="G58" s="10">
        <f t="shared" si="0"/>
        <v>191928</v>
      </c>
      <c r="H58" s="43">
        <v>1323695.6179005569</v>
      </c>
      <c r="I58" s="43">
        <v>116216.1100000007</v>
      </c>
      <c r="J58" s="43">
        <v>15860.028</v>
      </c>
      <c r="K58" s="43">
        <v>3196.1070000000009</v>
      </c>
      <c r="L58" s="10">
        <f t="shared" si="36"/>
        <v>1458967.8629005577</v>
      </c>
      <c r="M58" s="43">
        <v>181942</v>
      </c>
      <c r="N58" s="43">
        <v>4113</v>
      </c>
      <c r="O58" s="43">
        <v>27</v>
      </c>
      <c r="P58" s="43">
        <v>126</v>
      </c>
      <c r="Q58" s="10">
        <f t="shared" si="2"/>
        <v>186208</v>
      </c>
      <c r="R58" s="43">
        <v>70778169.856000081</v>
      </c>
      <c r="S58" s="48">
        <v>7883945.9709999999</v>
      </c>
      <c r="T58" s="43">
        <v>147223.79999999999</v>
      </c>
      <c r="U58" s="43">
        <v>110437</v>
      </c>
      <c r="V58" s="10">
        <f t="shared" si="17"/>
        <v>78919776.627000079</v>
      </c>
      <c r="W58" s="43">
        <v>83824529</v>
      </c>
      <c r="X58" s="43">
        <v>21849704</v>
      </c>
      <c r="Y58" s="43">
        <v>4137877</v>
      </c>
      <c r="Z58" s="43">
        <v>375695</v>
      </c>
      <c r="AA58" s="10">
        <f t="shared" si="18"/>
        <v>110187805</v>
      </c>
      <c r="AB58" s="43">
        <v>26417910</v>
      </c>
      <c r="AC58" s="43">
        <v>18160312</v>
      </c>
      <c r="AD58" s="43">
        <v>3991093</v>
      </c>
      <c r="AE58" s="43">
        <v>306928</v>
      </c>
      <c r="AF58" s="10">
        <f t="shared" si="19"/>
        <v>48876243</v>
      </c>
      <c r="AG58" s="32">
        <f t="shared" ref="AG58" si="51">W58-AB58</f>
        <v>57406619</v>
      </c>
      <c r="AH58" s="32">
        <f t="shared" ref="AH58" si="52">X58-AC58</f>
        <v>3689392</v>
      </c>
      <c r="AI58" s="32">
        <f t="shared" ref="AI58" si="53">Y58-AD58</f>
        <v>146784</v>
      </c>
      <c r="AJ58" s="32">
        <f t="shared" ref="AJ58" si="54">Z58-AE58</f>
        <v>68767</v>
      </c>
      <c r="AK58" s="32">
        <f t="shared" ref="AK58" si="55">SUM(AG58:AJ58)</f>
        <v>61311562</v>
      </c>
      <c r="AL58" s="29"/>
      <c r="AM58" s="29"/>
      <c r="AN58" s="29"/>
      <c r="AO58" s="29"/>
      <c r="AP58" s="29"/>
    </row>
    <row r="59" spans="1:42" x14ac:dyDescent="0.2">
      <c r="A59" s="29"/>
      <c r="B59" s="29"/>
      <c r="C59" s="29"/>
      <c r="D59" s="29"/>
      <c r="E59" s="29"/>
      <c r="F59" s="29"/>
      <c r="G59" s="29"/>
      <c r="H59" s="29"/>
      <c r="I59" s="29"/>
      <c r="J59" s="29"/>
      <c r="K59" s="29"/>
      <c r="L59" s="29"/>
      <c r="M59" s="29"/>
      <c r="N59" s="32"/>
      <c r="O59" s="29"/>
      <c r="P59" s="29"/>
      <c r="Q59" s="29"/>
      <c r="R59" s="29"/>
      <c r="S59" s="47"/>
      <c r="T59" s="29"/>
      <c r="U59" s="29"/>
      <c r="V59" s="29"/>
      <c r="W59" s="29"/>
      <c r="X59" s="29"/>
      <c r="Y59" s="29"/>
      <c r="Z59" s="29"/>
      <c r="AA59" s="29"/>
      <c r="AB59" s="29"/>
      <c r="AC59" s="29"/>
      <c r="AD59" s="29"/>
      <c r="AE59" s="29"/>
      <c r="AF59" s="29"/>
      <c r="AG59" s="29"/>
      <c r="AH59" s="29"/>
      <c r="AI59" s="29"/>
      <c r="AJ59" s="29"/>
      <c r="AK59" s="29"/>
      <c r="AL59" s="29"/>
      <c r="AM59" s="29"/>
      <c r="AN59" s="29"/>
      <c r="AO59" s="29"/>
      <c r="AP59" s="29"/>
    </row>
    <row r="60" spans="1:42" x14ac:dyDescent="0.2">
      <c r="A60" s="29"/>
      <c r="B60" s="29"/>
      <c r="C60" s="29"/>
      <c r="D60" s="29"/>
      <c r="E60" s="29"/>
      <c r="F60" s="29"/>
      <c r="G60" s="29"/>
      <c r="H60" s="49"/>
      <c r="I60" s="49"/>
      <c r="J60" s="49"/>
      <c r="K60" s="49"/>
      <c r="L60" s="29"/>
      <c r="M60" s="29"/>
      <c r="N60" s="32"/>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row>
    <row r="61" spans="1:42" x14ac:dyDescent="0.2">
      <c r="H61" s="49"/>
      <c r="I61" s="49"/>
      <c r="J61" s="49"/>
      <c r="K61" s="49"/>
      <c r="N61" s="32"/>
    </row>
    <row r="62" spans="1:42" x14ac:dyDescent="0.2">
      <c r="H62" s="49"/>
      <c r="I62" s="49"/>
      <c r="J62" s="49"/>
      <c r="K62" s="49"/>
    </row>
    <row r="63" spans="1:42" x14ac:dyDescent="0.2">
      <c r="H63" s="49"/>
      <c r="I63" s="49"/>
      <c r="J63" s="49"/>
      <c r="K63" s="49"/>
    </row>
    <row r="64" spans="1:42" x14ac:dyDescent="0.2">
      <c r="H64" s="49"/>
      <c r="I64" s="49"/>
      <c r="J64" s="49"/>
      <c r="K64" s="49"/>
    </row>
    <row r="65" spans="8:11" x14ac:dyDescent="0.2">
      <c r="H65" s="49"/>
      <c r="I65" s="49"/>
      <c r="J65" s="49"/>
      <c r="K65" s="49"/>
    </row>
    <row r="66" spans="8:11" x14ac:dyDescent="0.2">
      <c r="H66" s="49"/>
      <c r="I66" s="49"/>
      <c r="J66" s="49"/>
      <c r="K66" s="49"/>
    </row>
    <row r="67" spans="8:11" x14ac:dyDescent="0.2">
      <c r="H67" s="49"/>
      <c r="I67" s="49"/>
      <c r="J67" s="49"/>
      <c r="K67" s="49"/>
    </row>
    <row r="68" spans="8:11" x14ac:dyDescent="0.2">
      <c r="H68" s="49"/>
      <c r="I68" s="49"/>
      <c r="J68" s="49"/>
      <c r="K68" s="49"/>
    </row>
    <row r="69" spans="8:11" x14ac:dyDescent="0.2">
      <c r="H69" s="49"/>
      <c r="I69" s="49"/>
      <c r="J69" s="49"/>
      <c r="K69" s="49"/>
    </row>
    <row r="70" spans="8:11" x14ac:dyDescent="0.2">
      <c r="H70" s="49"/>
      <c r="I70" s="49"/>
      <c r="J70" s="49"/>
      <c r="K70" s="49"/>
    </row>
    <row r="71" spans="8:11" x14ac:dyDescent="0.2">
      <c r="H71" s="49"/>
      <c r="I71" s="49"/>
      <c r="J71" s="49"/>
      <c r="K71" s="49"/>
    </row>
    <row r="72" spans="8:11" x14ac:dyDescent="0.2">
      <c r="H72" s="49"/>
      <c r="I72" s="49"/>
      <c r="J72" s="49"/>
      <c r="K72" s="49"/>
    </row>
    <row r="73" spans="8:11" x14ac:dyDescent="0.2">
      <c r="H73" s="49"/>
      <c r="I73" s="49"/>
      <c r="J73" s="49"/>
      <c r="K73" s="49"/>
    </row>
    <row r="74" spans="8:11" x14ac:dyDescent="0.2">
      <c r="H74" s="49"/>
      <c r="I74" s="49"/>
      <c r="J74" s="49"/>
      <c r="K74" s="49"/>
    </row>
    <row r="75" spans="8:11" x14ac:dyDescent="0.2">
      <c r="H75" s="49"/>
      <c r="I75" s="49"/>
      <c r="J75" s="49"/>
      <c r="K75" s="49"/>
    </row>
    <row r="76" spans="8:11" x14ac:dyDescent="0.2">
      <c r="H76" s="49"/>
      <c r="I76" s="49"/>
      <c r="J76" s="49"/>
      <c r="K76" s="49"/>
    </row>
    <row r="77" spans="8:11" x14ac:dyDescent="0.2">
      <c r="H77" s="49"/>
      <c r="I77" s="49"/>
      <c r="J77" s="49"/>
      <c r="K77" s="49"/>
    </row>
    <row r="78" spans="8:11" x14ac:dyDescent="0.2">
      <c r="H78" s="49"/>
      <c r="I78" s="49"/>
      <c r="J78" s="49"/>
      <c r="K78" s="49"/>
    </row>
    <row r="79" spans="8:11" x14ac:dyDescent="0.2">
      <c r="H79" s="49"/>
      <c r="I79" s="49"/>
      <c r="J79" s="49"/>
      <c r="K79" s="49"/>
    </row>
    <row r="80" spans="8:11" x14ac:dyDescent="0.2">
      <c r="H80" s="49"/>
      <c r="I80" s="49"/>
      <c r="J80" s="49"/>
      <c r="K80" s="49"/>
    </row>
    <row r="81" spans="8:11" x14ac:dyDescent="0.2">
      <c r="H81" s="49"/>
      <c r="I81" s="49"/>
      <c r="J81" s="49"/>
      <c r="K81" s="49"/>
    </row>
    <row r="82" spans="8:11" x14ac:dyDescent="0.2">
      <c r="H82" s="49"/>
      <c r="I82" s="49"/>
      <c r="J82" s="49"/>
      <c r="K82" s="49"/>
    </row>
    <row r="83" spans="8:11" x14ac:dyDescent="0.2">
      <c r="H83" s="49"/>
      <c r="I83" s="49"/>
      <c r="J83" s="49"/>
      <c r="K83" s="49"/>
    </row>
    <row r="84" spans="8:11" x14ac:dyDescent="0.2">
      <c r="H84" s="49"/>
      <c r="I84" s="49"/>
      <c r="J84" s="49"/>
      <c r="K84" s="49"/>
    </row>
    <row r="85" spans="8:11" x14ac:dyDescent="0.2">
      <c r="H85" s="49"/>
      <c r="I85" s="49"/>
      <c r="J85" s="49"/>
      <c r="K85" s="49"/>
    </row>
    <row r="86" spans="8:11" x14ac:dyDescent="0.2">
      <c r="H86" s="49"/>
      <c r="I86" s="49"/>
      <c r="J86" s="49"/>
      <c r="K86" s="49"/>
    </row>
    <row r="87" spans="8:11" x14ac:dyDescent="0.2">
      <c r="H87" s="49"/>
      <c r="I87" s="49"/>
      <c r="J87" s="49"/>
      <c r="K87" s="49"/>
    </row>
    <row r="88" spans="8:11" x14ac:dyDescent="0.2">
      <c r="H88" s="49"/>
      <c r="I88" s="49"/>
      <c r="J88" s="49"/>
      <c r="K88" s="49"/>
    </row>
    <row r="89" spans="8:11" x14ac:dyDescent="0.2">
      <c r="H89" s="49"/>
      <c r="I89" s="49"/>
      <c r="J89" s="49"/>
      <c r="K89" s="49"/>
    </row>
    <row r="90" spans="8:11" x14ac:dyDescent="0.2">
      <c r="H90" s="49"/>
      <c r="I90" s="49"/>
      <c r="J90" s="49"/>
      <c r="K90" s="49"/>
    </row>
    <row r="91" spans="8:11" x14ac:dyDescent="0.2">
      <c r="H91" s="49"/>
      <c r="I91" s="49"/>
      <c r="J91" s="49"/>
      <c r="K91" s="49"/>
    </row>
    <row r="92" spans="8:11" x14ac:dyDescent="0.2">
      <c r="H92" s="49"/>
      <c r="I92" s="49"/>
      <c r="J92" s="49"/>
      <c r="K92" s="49"/>
    </row>
    <row r="93" spans="8:11" x14ac:dyDescent="0.2">
      <c r="H93" s="49"/>
      <c r="I93" s="49"/>
      <c r="J93" s="49"/>
      <c r="K93" s="49"/>
    </row>
  </sheetData>
  <autoFilter ref="B4:AK52" xr:uid="{D406A14B-FE2E-4CD2-ABF4-B976229C9C65}"/>
  <pageMargins left="0.7" right="0.7" top="0.75" bottom="0.75" header="0.3" footer="0.3"/>
  <ignoredErrors>
    <ignoredError sqref="G5 Q5 G6:G51"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310F4-D343-4E8F-88BA-1A03BB1C7565}">
  <dimension ref="A1:BJ70"/>
  <sheetViews>
    <sheetView showGridLines="0" zoomScaleNormal="100" workbookViewId="0">
      <selection activeCell="B21" sqref="B21"/>
    </sheetView>
  </sheetViews>
  <sheetFormatPr defaultColWidth="8.7109375" defaultRowHeight="15" x14ac:dyDescent="0.2"/>
  <cols>
    <col min="1" max="1" width="5.42578125" style="4" customWidth="1"/>
    <col min="2" max="2" width="21.5703125" style="4" customWidth="1"/>
    <col min="3" max="17" width="13.5703125" style="4" customWidth="1"/>
    <col min="18" max="18" width="15.42578125" style="4" bestFit="1" customWidth="1"/>
    <col min="19" max="19" width="14" style="4" bestFit="1" customWidth="1"/>
    <col min="20" max="20" width="11.42578125" style="4" bestFit="1" customWidth="1"/>
    <col min="21" max="21" width="10.5703125" style="4" bestFit="1" customWidth="1"/>
    <col min="22" max="23" width="15.42578125" style="4" bestFit="1" customWidth="1"/>
    <col min="24" max="25" width="14" style="4" bestFit="1" customWidth="1"/>
    <col min="26" max="26" width="12.5703125" style="4" bestFit="1" customWidth="1"/>
    <col min="27" max="27" width="15.42578125" style="4" bestFit="1" customWidth="1"/>
    <col min="28" max="30" width="14" style="4" bestFit="1" customWidth="1"/>
    <col min="31" max="31" width="12.28515625" style="4" bestFit="1" customWidth="1"/>
    <col min="32" max="32" width="15.42578125" style="4" bestFit="1" customWidth="1"/>
    <col min="33" max="33" width="14" style="4" bestFit="1" customWidth="1"/>
    <col min="34" max="34" width="12.5703125" style="4" bestFit="1" customWidth="1"/>
    <col min="35" max="36" width="10.5703125" style="4" bestFit="1" customWidth="1"/>
    <col min="37" max="37" width="14.28515625" style="4" bestFit="1" customWidth="1"/>
    <col min="38" max="49" width="13" style="4" customWidth="1"/>
    <col min="50" max="50" width="14.5703125" style="4" bestFit="1" customWidth="1"/>
    <col min="51" max="54" width="13" style="4" customWidth="1"/>
    <col min="55" max="55" width="13.7109375" style="4" bestFit="1" customWidth="1"/>
    <col min="56" max="62" width="13" style="4" customWidth="1"/>
    <col min="63" max="16384" width="8.7109375" style="4"/>
  </cols>
  <sheetData>
    <row r="1" spans="1:62" ht="18" x14ac:dyDescent="0.25">
      <c r="A1" s="29"/>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4" t="s">
        <v>13</v>
      </c>
      <c r="AM1" s="25"/>
      <c r="AN1" s="25"/>
      <c r="AO1" s="25"/>
      <c r="AP1" s="25"/>
      <c r="AQ1" s="25"/>
      <c r="AR1" s="25"/>
      <c r="AS1" s="25"/>
      <c r="AT1" s="25"/>
      <c r="AU1" s="25"/>
      <c r="AV1" s="25"/>
      <c r="AW1" s="25"/>
      <c r="AX1" s="25"/>
      <c r="AY1" s="25"/>
      <c r="AZ1" s="25"/>
      <c r="BA1" s="25"/>
      <c r="BB1" s="25"/>
      <c r="BC1" s="25"/>
      <c r="BD1" s="25"/>
      <c r="BE1" s="25"/>
      <c r="BF1" s="25"/>
      <c r="BG1" s="25"/>
      <c r="BH1" s="25"/>
      <c r="BI1" s="25"/>
      <c r="BJ1" s="25"/>
    </row>
    <row r="2" spans="1:62" ht="15.75" x14ac:dyDescent="0.25">
      <c r="A2" s="29"/>
      <c r="B2" s="11"/>
      <c r="C2" s="12" t="s">
        <v>14</v>
      </c>
      <c r="D2" s="12"/>
      <c r="E2" s="12"/>
      <c r="F2" s="12"/>
      <c r="G2" s="13"/>
      <c r="H2" s="14" t="s">
        <v>15</v>
      </c>
      <c r="I2" s="14"/>
      <c r="J2" s="14"/>
      <c r="K2" s="14"/>
      <c r="L2" s="15"/>
      <c r="M2" s="12" t="s">
        <v>16</v>
      </c>
      <c r="N2" s="12"/>
      <c r="O2" s="12"/>
      <c r="P2" s="12"/>
      <c r="Q2" s="12"/>
      <c r="R2" s="14" t="s">
        <v>17</v>
      </c>
      <c r="S2" s="14"/>
      <c r="T2" s="14"/>
      <c r="U2" s="14"/>
      <c r="V2" s="14"/>
      <c r="W2" s="12" t="s">
        <v>18</v>
      </c>
      <c r="X2" s="12"/>
      <c r="Y2" s="12"/>
      <c r="Z2" s="12"/>
      <c r="AA2" s="13"/>
      <c r="AB2" s="14" t="s">
        <v>19</v>
      </c>
      <c r="AC2" s="14"/>
      <c r="AD2" s="14"/>
      <c r="AE2" s="14"/>
      <c r="AF2" s="14"/>
      <c r="AG2" s="12" t="s">
        <v>20</v>
      </c>
      <c r="AH2" s="12"/>
      <c r="AI2" s="12"/>
      <c r="AJ2" s="12"/>
      <c r="AK2" s="13"/>
      <c r="AL2" s="14" t="s">
        <v>21</v>
      </c>
      <c r="AM2" s="14"/>
      <c r="AN2" s="14"/>
      <c r="AO2" s="14"/>
      <c r="AP2" s="15"/>
      <c r="AQ2" s="14" t="s">
        <v>22</v>
      </c>
      <c r="AR2" s="14"/>
      <c r="AS2" s="14"/>
      <c r="AT2" s="14"/>
      <c r="AU2" s="15"/>
      <c r="AV2" s="12" t="s">
        <v>23</v>
      </c>
      <c r="AW2" s="12"/>
      <c r="AX2" s="12"/>
      <c r="AY2" s="12"/>
      <c r="AZ2" s="13"/>
      <c r="BA2" s="14" t="s">
        <v>24</v>
      </c>
      <c r="BB2" s="14"/>
      <c r="BC2" s="14"/>
      <c r="BD2" s="14"/>
      <c r="BE2" s="15"/>
      <c r="BF2" s="12" t="s">
        <v>25</v>
      </c>
      <c r="BG2" s="12"/>
      <c r="BH2" s="12"/>
      <c r="BI2" s="12"/>
      <c r="BJ2" s="12"/>
    </row>
    <row r="3" spans="1:62" ht="14.1" customHeight="1" thickBot="1" x14ac:dyDescent="0.3">
      <c r="A3" s="29"/>
      <c r="B3" s="16" t="s">
        <v>26</v>
      </c>
      <c r="C3" s="17" t="s">
        <v>8</v>
      </c>
      <c r="D3" s="17" t="s">
        <v>9</v>
      </c>
      <c r="E3" s="17" t="s">
        <v>10</v>
      </c>
      <c r="F3" s="18" t="s">
        <v>11</v>
      </c>
      <c r="G3" s="19" t="s">
        <v>12</v>
      </c>
      <c r="H3" s="20" t="s">
        <v>8</v>
      </c>
      <c r="I3" s="20" t="s">
        <v>9</v>
      </c>
      <c r="J3" s="20" t="s">
        <v>10</v>
      </c>
      <c r="K3" s="21" t="s">
        <v>11</v>
      </c>
      <c r="L3" s="22" t="s">
        <v>12</v>
      </c>
      <c r="M3" s="17" t="s">
        <v>8</v>
      </c>
      <c r="N3" s="17" t="s">
        <v>9</v>
      </c>
      <c r="O3" s="17" t="s">
        <v>10</v>
      </c>
      <c r="P3" s="18" t="s">
        <v>11</v>
      </c>
      <c r="Q3" s="19" t="s">
        <v>12</v>
      </c>
      <c r="R3" s="20" t="s">
        <v>8</v>
      </c>
      <c r="S3" s="20" t="s">
        <v>9</v>
      </c>
      <c r="T3" s="20" t="s">
        <v>10</v>
      </c>
      <c r="U3" s="21" t="s">
        <v>11</v>
      </c>
      <c r="V3" s="22" t="s">
        <v>12</v>
      </c>
      <c r="W3" s="17" t="s">
        <v>8</v>
      </c>
      <c r="X3" s="17" t="s">
        <v>9</v>
      </c>
      <c r="Y3" s="17" t="s">
        <v>10</v>
      </c>
      <c r="Z3" s="18" t="s">
        <v>11</v>
      </c>
      <c r="AA3" s="19" t="s">
        <v>12</v>
      </c>
      <c r="AB3" s="20" t="s">
        <v>8</v>
      </c>
      <c r="AC3" s="20" t="s">
        <v>9</v>
      </c>
      <c r="AD3" s="20" t="s">
        <v>10</v>
      </c>
      <c r="AE3" s="21" t="s">
        <v>11</v>
      </c>
      <c r="AF3" s="22" t="s">
        <v>12</v>
      </c>
      <c r="AG3" s="17" t="s">
        <v>8</v>
      </c>
      <c r="AH3" s="17" t="s">
        <v>9</v>
      </c>
      <c r="AI3" s="17" t="s">
        <v>10</v>
      </c>
      <c r="AJ3" s="18" t="s">
        <v>11</v>
      </c>
      <c r="AK3" s="19" t="s">
        <v>12</v>
      </c>
      <c r="AL3" s="20" t="s">
        <v>8</v>
      </c>
      <c r="AM3" s="20" t="s">
        <v>9</v>
      </c>
      <c r="AN3" s="20" t="s">
        <v>10</v>
      </c>
      <c r="AO3" s="21" t="s">
        <v>11</v>
      </c>
      <c r="AP3" s="22" t="s">
        <v>12</v>
      </c>
      <c r="AQ3" s="20" t="s">
        <v>8</v>
      </c>
      <c r="AR3" s="20" t="s">
        <v>9</v>
      </c>
      <c r="AS3" s="20" t="s">
        <v>10</v>
      </c>
      <c r="AT3" s="21" t="s">
        <v>11</v>
      </c>
      <c r="AU3" s="22" t="s">
        <v>12</v>
      </c>
      <c r="AV3" s="17" t="s">
        <v>8</v>
      </c>
      <c r="AW3" s="17" t="s">
        <v>9</v>
      </c>
      <c r="AX3" s="17" t="s">
        <v>10</v>
      </c>
      <c r="AY3" s="18" t="s">
        <v>11</v>
      </c>
      <c r="AZ3" s="19" t="s">
        <v>12</v>
      </c>
      <c r="BA3" s="20" t="s">
        <v>8</v>
      </c>
      <c r="BB3" s="20" t="s">
        <v>9</v>
      </c>
      <c r="BC3" s="20" t="s">
        <v>10</v>
      </c>
      <c r="BD3" s="21" t="s">
        <v>11</v>
      </c>
      <c r="BE3" s="22" t="s">
        <v>12</v>
      </c>
      <c r="BF3" s="17" t="s">
        <v>8</v>
      </c>
      <c r="BG3" s="17" t="s">
        <v>9</v>
      </c>
      <c r="BH3" s="17" t="s">
        <v>10</v>
      </c>
      <c r="BI3" s="18" t="s">
        <v>11</v>
      </c>
      <c r="BJ3" s="17" t="s">
        <v>12</v>
      </c>
    </row>
    <row r="4" spans="1:62" ht="18.600000000000001" customHeight="1" x14ac:dyDescent="0.2">
      <c r="A4" s="29"/>
      <c r="B4" s="28" t="s">
        <v>27</v>
      </c>
      <c r="C4" s="1">
        <f>AVERAGE(Monthly!C5:C7)</f>
        <v>33650</v>
      </c>
      <c r="D4" s="1">
        <f>AVERAGE(Monthly!D5:D7)</f>
        <v>1107</v>
      </c>
      <c r="E4" s="1">
        <f>AVERAGE(Monthly!E5:E7)</f>
        <v>20</v>
      </c>
      <c r="F4" s="1">
        <f>AVERAGE(Monthly!F5:F7)</f>
        <v>101.33333333333333</v>
      </c>
      <c r="G4" s="10">
        <f>SUM(C4:F4)</f>
        <v>34878.333333333336</v>
      </c>
      <c r="H4" s="1">
        <f>AVERAGE(Monthly!H5:H7)</f>
        <v>198227.95523332839</v>
      </c>
      <c r="I4" s="1">
        <f>AVERAGE(Monthly!I5:I7)</f>
        <v>59064.316666666731</v>
      </c>
      <c r="J4" s="1">
        <f>AVERAGE(Monthly!J5:J7)</f>
        <v>9553.5499999999993</v>
      </c>
      <c r="K4" s="1">
        <f>AVERAGE(Monthly!K5:K7)</f>
        <v>2682.0683333333341</v>
      </c>
      <c r="L4" s="10">
        <f>SUM(H4:K4)</f>
        <v>269527.89023332851</v>
      </c>
      <c r="M4" s="1">
        <f>AVERAGE(Monthly!M5:M7)</f>
        <v>32333.333333333332</v>
      </c>
      <c r="N4" s="1">
        <f>AVERAGE(Monthly!N5:N7)</f>
        <v>1057.3333333333333</v>
      </c>
      <c r="O4" s="1">
        <f>AVERAGE(Monthly!O5:O7)</f>
        <v>18.666666666666668</v>
      </c>
      <c r="P4" s="1">
        <f>AVERAGE(Monthly!P5:P7)</f>
        <v>95</v>
      </c>
      <c r="Q4" s="10">
        <f>SUM(M4:P4)</f>
        <v>33504.333333333328</v>
      </c>
      <c r="R4" s="1">
        <f>SUM(Monthly!R5:R7)/1000</f>
        <v>38273.630536000019</v>
      </c>
      <c r="S4" s="1">
        <f>SUM(Monthly!S5:S7)/1000</f>
        <v>7439.2639520000012</v>
      </c>
      <c r="T4" s="1">
        <f>SUM(Monthly!T5:T7)/1000</f>
        <v>685.39800000000002</v>
      </c>
      <c r="U4" s="1">
        <f>SUM(Monthly!U5:U7)/1000</f>
        <v>249.33199999999999</v>
      </c>
      <c r="V4" s="10">
        <f t="shared" ref="V4:V13" si="0">SUM(R4:U4)</f>
        <v>46647.624488000023</v>
      </c>
      <c r="W4" s="1">
        <f>SUM(Monthly!W5:W7)/1000</f>
        <v>61689.807999999997</v>
      </c>
      <c r="X4" s="1">
        <f>SUM(Monthly!X5:X7)/1000</f>
        <v>34528.008000000002</v>
      </c>
      <c r="Y4" s="1">
        <f>SUM(Monthly!Y5:Y7)/1000</f>
        <v>20051.54</v>
      </c>
      <c r="Z4" s="1">
        <f>SUM(Monthly!Z5:Z7)/1000</f>
        <v>1085.086</v>
      </c>
      <c r="AA4" s="10">
        <f t="shared" ref="AA4:AA13" si="1">SUM(W4:Z4)</f>
        <v>117354.442</v>
      </c>
      <c r="AB4" s="1">
        <f>SUM(Monthly!AB5:AB7)/1000</f>
        <v>23800.944</v>
      </c>
      <c r="AC4" s="1">
        <f>SUM(Monthly!AC5:AC7)/1000</f>
        <v>24757.858</v>
      </c>
      <c r="AD4" s="1">
        <f>SUM(Monthly!AD5:AD7)/1000</f>
        <v>19425.322</v>
      </c>
      <c r="AE4" s="1">
        <f>SUM(Monthly!AE5:AE7)/1000</f>
        <v>721.072</v>
      </c>
      <c r="AF4" s="10">
        <f t="shared" ref="AF4:AF13" si="2">SUM(AB4:AE4)</f>
        <v>68705.195999999996</v>
      </c>
      <c r="AG4" s="1">
        <f>SUM(Monthly!AG5:AG7)/1000</f>
        <v>37888.864000000001</v>
      </c>
      <c r="AH4" s="1">
        <f>SUM(Monthly!AH5:AH7)/1000</f>
        <v>9770.15</v>
      </c>
      <c r="AI4" s="1">
        <f>SUM(Monthly!AI5:AI7)/1000</f>
        <v>626.21799999999996</v>
      </c>
      <c r="AJ4" s="1">
        <f>SUM(Monthly!AJ5:AJ7)/1000</f>
        <v>364.01400000000001</v>
      </c>
      <c r="AK4" s="10">
        <f t="shared" ref="AK4:AK13" si="3">SUM(AG4:AJ4)</f>
        <v>48649.246000000006</v>
      </c>
      <c r="AL4" s="34">
        <f>IFERROR(H4/C4,"-")</f>
        <v>5.8908753412579014</v>
      </c>
      <c r="AM4" s="34">
        <f t="shared" ref="AM4:AM14" si="4">IFERROR(I4/D4,"-")</f>
        <v>53.355299608551697</v>
      </c>
      <c r="AN4" s="34">
        <f t="shared" ref="AN4:AN14" si="5">IFERROR(J4/E4,"-")</f>
        <v>477.67749999999995</v>
      </c>
      <c r="AO4" s="34">
        <f t="shared" ref="AO4:AO14" si="6">IFERROR(K4/F4,"-")</f>
        <v>26.467779605263168</v>
      </c>
      <c r="AP4" s="10">
        <f t="shared" ref="AP4:AP14" si="7">IFERROR(L4/G4,"-")</f>
        <v>7.7276596807950062</v>
      </c>
      <c r="AQ4" s="35">
        <f>IFERROR(R4/M4,"-")*1000</f>
        <v>1183.7205320412379</v>
      </c>
      <c r="AR4" s="35">
        <f t="shared" ref="AR4:AU18" si="8">IFERROR(S4/N4,"-")*1000</f>
        <v>7035.8738511979836</v>
      </c>
      <c r="AS4" s="35">
        <f t="shared" si="8"/>
        <v>36717.75</v>
      </c>
      <c r="AT4" s="35">
        <f t="shared" si="8"/>
        <v>2624.5473684210524</v>
      </c>
      <c r="AU4" s="42">
        <f>IFERROR(V4/Q4,"-")*1000</f>
        <v>1392.2863058907813</v>
      </c>
      <c r="AV4" s="35">
        <f>IFERROR(W4/M4,"-")*1000</f>
        <v>1907.9322061855671</v>
      </c>
      <c r="AW4" s="35">
        <f t="shared" ref="AW4:AZ18" si="9">IFERROR(X4/N4,"-")*1000</f>
        <v>32655.745271122327</v>
      </c>
      <c r="AX4" s="35">
        <f t="shared" si="9"/>
        <v>1074189.642857143</v>
      </c>
      <c r="AY4" s="35">
        <f t="shared" si="9"/>
        <v>11421.957894736843</v>
      </c>
      <c r="AZ4" s="42">
        <f>IFERROR(AA4/Q4,"-")*1000</f>
        <v>3502.6645906499662</v>
      </c>
      <c r="BA4" s="35">
        <f>IFERROR(AB4/M4,"-")*1000</f>
        <v>736.11167010309271</v>
      </c>
      <c r="BB4" s="35">
        <f t="shared" ref="BB4:BE18" si="10">IFERROR(AC4/N4,"-")*1000</f>
        <v>23415.376418663305</v>
      </c>
      <c r="BC4" s="35">
        <f t="shared" si="10"/>
        <v>1040642.2499999999</v>
      </c>
      <c r="BD4" s="35">
        <f t="shared" si="10"/>
        <v>7590.2315789473687</v>
      </c>
      <c r="BE4" s="42">
        <f t="shared" si="10"/>
        <v>2050.6361167212203</v>
      </c>
      <c r="BF4" s="35">
        <f>IFERROR(AG4/M4,"-")*1000</f>
        <v>1171.8205360824743</v>
      </c>
      <c r="BG4" s="35">
        <f t="shared" ref="BG4:BJ18" si="11">IFERROR(AH4/N4,"-")*1000</f>
        <v>9240.3688524590179</v>
      </c>
      <c r="BH4" s="35">
        <f t="shared" si="11"/>
        <v>33547.392857142855</v>
      </c>
      <c r="BI4" s="35">
        <f t="shared" si="11"/>
        <v>3831.726315789474</v>
      </c>
      <c r="BJ4" s="35">
        <f t="shared" si="11"/>
        <v>1452.0284739287458</v>
      </c>
    </row>
    <row r="5" spans="1:62" ht="18.600000000000001" customHeight="1" x14ac:dyDescent="0.2">
      <c r="A5" s="29"/>
      <c r="B5" s="28" t="s">
        <v>28</v>
      </c>
      <c r="C5" s="1">
        <f>AVERAGE(Monthly!C8:C10)</f>
        <v>37846.333333333336</v>
      </c>
      <c r="D5" s="1">
        <f>AVERAGE(Monthly!D8:D10)</f>
        <v>1188.3333333333333</v>
      </c>
      <c r="E5" s="1">
        <f>AVERAGE(Monthly!E8:E10)</f>
        <v>22</v>
      </c>
      <c r="F5" s="1">
        <f>AVERAGE(Monthly!F8:F10)</f>
        <v>109.66666666666667</v>
      </c>
      <c r="G5" s="10">
        <f t="shared" ref="G5:G14" si="12">SUM(C5:F5)</f>
        <v>39166.333333333336</v>
      </c>
      <c r="H5" s="1">
        <f>AVERAGE(Monthly!H8:H10)</f>
        <v>222777.63956665932</v>
      </c>
      <c r="I5" s="1">
        <f>AVERAGE(Monthly!I8:I10)</f>
        <v>60638.205000000038</v>
      </c>
      <c r="J5" s="1">
        <f>AVERAGE(Monthly!J8:J10)</f>
        <v>9419.15</v>
      </c>
      <c r="K5" s="1">
        <f>AVERAGE(Monthly!K8:K10)</f>
        <v>2887.0816666666683</v>
      </c>
      <c r="L5" s="10">
        <f t="shared" ref="L5:L21" si="13">SUM(H5:K5)</f>
        <v>295722.07623332605</v>
      </c>
      <c r="M5" s="1">
        <f>AVERAGE(Monthly!M8:M10)</f>
        <v>37297.666666666664</v>
      </c>
      <c r="N5" s="1">
        <f>AVERAGE(Monthly!N8:N10)</f>
        <v>1170</v>
      </c>
      <c r="O5" s="1">
        <f>AVERAGE(Monthly!O8:O10)</f>
        <v>21.666666666666668</v>
      </c>
      <c r="P5" s="1">
        <f>AVERAGE(Monthly!P8:P10)</f>
        <v>109</v>
      </c>
      <c r="Q5" s="10">
        <f t="shared" ref="Q5:Q21" si="14">SUM(M5:P5)</f>
        <v>38598.333333333328</v>
      </c>
      <c r="R5" s="1">
        <f>SUM(Monthly!R8:R10)/1000</f>
        <v>40162.365160999994</v>
      </c>
      <c r="S5" s="1">
        <f>SUM(Monthly!S8:S10)/1000</f>
        <v>6705.403879999998</v>
      </c>
      <c r="T5" s="1">
        <f>SUM(Monthly!T8:T10)/1000</f>
        <v>786.75139999999999</v>
      </c>
      <c r="U5" s="1">
        <f>SUM(Monthly!U8:U10)/1000</f>
        <v>293.87900000000002</v>
      </c>
      <c r="V5" s="10">
        <f t="shared" si="0"/>
        <v>47948.399440999994</v>
      </c>
      <c r="W5" s="1">
        <f>SUM(Monthly!W8:W10)/1000</f>
        <v>63664.597999999998</v>
      </c>
      <c r="X5" s="1">
        <f>SUM(Monthly!X8:X10)/1000</f>
        <v>37073.434999999998</v>
      </c>
      <c r="Y5" s="1">
        <f>SUM(Monthly!Y8:Y10)/1000</f>
        <v>20949.682000000001</v>
      </c>
      <c r="Z5" s="1">
        <f>SUM(Monthly!Z8:Z10)/1000</f>
        <v>1205.721</v>
      </c>
      <c r="AA5" s="10">
        <f t="shared" si="1"/>
        <v>122893.436</v>
      </c>
      <c r="AB5" s="1">
        <f>SUM(Monthly!AB8:AB10)/1000</f>
        <v>25492.239000000001</v>
      </c>
      <c r="AC5" s="1">
        <f>SUM(Monthly!AC8:AC10)/1000</f>
        <v>28820.091</v>
      </c>
      <c r="AD5" s="1">
        <f>SUM(Monthly!AD8:AD10)/1000</f>
        <v>18943.434000000001</v>
      </c>
      <c r="AE5" s="1">
        <f>SUM(Monthly!AE8:AE10)/1000</f>
        <v>870.90499999999997</v>
      </c>
      <c r="AF5" s="10">
        <f t="shared" si="2"/>
        <v>74126.668999999994</v>
      </c>
      <c r="AG5" s="1">
        <f>SUM(Monthly!AG8:AG10)/1000</f>
        <v>38172.358999999997</v>
      </c>
      <c r="AH5" s="1">
        <f>SUM(Monthly!AH8:AH10)/1000</f>
        <v>8253.3439999999991</v>
      </c>
      <c r="AI5" s="1">
        <f>SUM(Monthly!AI8:AI10)/1000</f>
        <v>2006.248</v>
      </c>
      <c r="AJ5" s="1">
        <f>SUM(Monthly!AJ8:AJ10)/1000</f>
        <v>334.81599999999997</v>
      </c>
      <c r="AK5" s="10">
        <f t="shared" si="3"/>
        <v>48766.766999999993</v>
      </c>
      <c r="AL5" s="34">
        <f t="shared" ref="AL5:AL14" si="15">IFERROR(H5/C5,"-")</f>
        <v>5.8863731290567811</v>
      </c>
      <c r="AM5" s="34">
        <f t="shared" si="4"/>
        <v>51.027942496493722</v>
      </c>
      <c r="AN5" s="34">
        <f t="shared" si="5"/>
        <v>428.1431818181818</v>
      </c>
      <c r="AO5" s="34">
        <f t="shared" si="6"/>
        <v>26.325972644376915</v>
      </c>
      <c r="AP5" s="10">
        <f t="shared" si="7"/>
        <v>7.5504151414052725</v>
      </c>
      <c r="AQ5" s="35">
        <f t="shared" ref="AQ5:AQ18" si="16">IFERROR(R5/M5,"-")*1000</f>
        <v>1076.8063729008963</v>
      </c>
      <c r="AR5" s="35">
        <f t="shared" si="8"/>
        <v>5731.114427350426</v>
      </c>
      <c r="AS5" s="35">
        <f t="shared" si="8"/>
        <v>36311.603076923078</v>
      </c>
      <c r="AT5" s="35">
        <f t="shared" si="8"/>
        <v>2696.1376146788989</v>
      </c>
      <c r="AU5" s="36">
        <f t="shared" si="8"/>
        <v>1242.2401513277775</v>
      </c>
      <c r="AV5" s="35">
        <f t="shared" ref="AV5:AV18" si="17">IFERROR(W5/M5,"-")*1000</f>
        <v>1706.9324622630547</v>
      </c>
      <c r="AW5" s="35">
        <f t="shared" si="9"/>
        <v>31686.696581196578</v>
      </c>
      <c r="AX5" s="35">
        <f t="shared" si="9"/>
        <v>966908.4</v>
      </c>
      <c r="AY5" s="35">
        <f t="shared" si="9"/>
        <v>11061.660550458715</v>
      </c>
      <c r="AZ5" s="36">
        <f t="shared" si="9"/>
        <v>3183.905246340516</v>
      </c>
      <c r="BA5" s="35">
        <f t="shared" ref="BA5:BA18" si="18">IFERROR(AB5/M5,"-")*1000</f>
        <v>683.48079862011036</v>
      </c>
      <c r="BB5" s="35">
        <f t="shared" si="10"/>
        <v>24632.556410256409</v>
      </c>
      <c r="BC5" s="35">
        <f t="shared" si="10"/>
        <v>874312.33846153854</v>
      </c>
      <c r="BD5" s="35">
        <f t="shared" si="10"/>
        <v>7989.9541284403667</v>
      </c>
      <c r="BE5" s="36">
        <f t="shared" si="10"/>
        <v>1920.4629474502356</v>
      </c>
      <c r="BF5" s="35">
        <f t="shared" ref="BF5:BF18" si="19">IFERROR(AG5/M5,"-")*1000</f>
        <v>1023.4516636429445</v>
      </c>
      <c r="BG5" s="35">
        <f t="shared" si="11"/>
        <v>7054.1401709401698</v>
      </c>
      <c r="BH5" s="35">
        <f t="shared" si="11"/>
        <v>92596.061538461538</v>
      </c>
      <c r="BI5" s="35">
        <f t="shared" si="11"/>
        <v>3071.7064220183483</v>
      </c>
      <c r="BJ5" s="35">
        <f t="shared" si="11"/>
        <v>1263.4422988902802</v>
      </c>
    </row>
    <row r="6" spans="1:62" ht="18.600000000000001" customHeight="1" x14ac:dyDescent="0.2">
      <c r="A6" s="29"/>
      <c r="B6" s="28" t="s">
        <v>29</v>
      </c>
      <c r="C6" s="1">
        <f>AVERAGE(Monthly!C11:C13)</f>
        <v>42543.333333333336</v>
      </c>
      <c r="D6" s="1">
        <f>AVERAGE(Monthly!D11:D13)</f>
        <v>1247.6666666666667</v>
      </c>
      <c r="E6" s="1">
        <f>AVERAGE(Monthly!E11:E13)</f>
        <v>23</v>
      </c>
      <c r="F6" s="1">
        <f>AVERAGE(Monthly!F11:F13)</f>
        <v>115.33333333333333</v>
      </c>
      <c r="G6" s="10">
        <f t="shared" si="12"/>
        <v>43929.333333333336</v>
      </c>
      <c r="H6" s="1">
        <f>AVERAGE(Monthly!H11:H13)</f>
        <v>249912.53123332429</v>
      </c>
      <c r="I6" s="1">
        <f>AVERAGE(Monthly!I11:I13)</f>
        <v>62090.701666666697</v>
      </c>
      <c r="J6" s="1">
        <f>AVERAGE(Monthly!J11:J13)</f>
        <v>9192.4500000000007</v>
      </c>
      <c r="K6" s="1">
        <f>AVERAGE(Monthly!K11:K13)</f>
        <v>2999.028333333335</v>
      </c>
      <c r="L6" s="10">
        <f t="shared" si="13"/>
        <v>324194.71123332431</v>
      </c>
      <c r="M6" s="1">
        <f>AVERAGE(Monthly!M11:M13)</f>
        <v>42336</v>
      </c>
      <c r="N6" s="1">
        <f>AVERAGE(Monthly!N11:N13)</f>
        <v>1238.6666666666667</v>
      </c>
      <c r="O6" s="1">
        <f>AVERAGE(Monthly!O11:O13)</f>
        <v>23</v>
      </c>
      <c r="P6" s="1">
        <f>AVERAGE(Monthly!P11:P13)</f>
        <v>113.66666666666667</v>
      </c>
      <c r="Q6" s="10">
        <f t="shared" si="14"/>
        <v>43711.333333333328</v>
      </c>
      <c r="R6" s="1">
        <f>SUM(Monthly!R11:R13)/1000</f>
        <v>45186.263413999972</v>
      </c>
      <c r="S6" s="1">
        <f>SUM(Monthly!S11:S13)/1000</f>
        <v>6865.3990940000012</v>
      </c>
      <c r="T6" s="1">
        <f>SUM(Monthly!T11:T13)/1000</f>
        <v>716.81580000000008</v>
      </c>
      <c r="U6" s="1">
        <f>SUM(Monthly!U11:U13)/1000</f>
        <v>289.42</v>
      </c>
      <c r="V6" s="10">
        <f t="shared" si="0"/>
        <v>53057.898307999967</v>
      </c>
      <c r="W6" s="1">
        <f>SUM(Monthly!W11:W13)/1000</f>
        <v>53299.733</v>
      </c>
      <c r="X6" s="1">
        <f>SUM(Monthly!X11:X13)/1000</f>
        <v>32808.137000000002</v>
      </c>
      <c r="Y6" s="1">
        <f>SUM(Monthly!Y11:Y13)/1000</f>
        <v>14525.018</v>
      </c>
      <c r="Z6" s="1">
        <f>SUM(Monthly!Z11:Z13)/1000</f>
        <v>1219.9680000000001</v>
      </c>
      <c r="AA6" s="10">
        <f t="shared" si="1"/>
        <v>101852.85599999999</v>
      </c>
      <c r="AB6" s="1">
        <f>SUM(Monthly!AB11:AB13)/1000</f>
        <v>17419.388999999999</v>
      </c>
      <c r="AC6" s="1">
        <f>SUM(Monthly!AC11:AC13)/1000</f>
        <v>24664.329000000002</v>
      </c>
      <c r="AD6" s="1">
        <f>SUM(Monthly!AD11:AD13)/1000</f>
        <v>13739.342000000001</v>
      </c>
      <c r="AE6" s="1">
        <f>SUM(Monthly!AE11:AE13)/1000</f>
        <v>907.2</v>
      </c>
      <c r="AF6" s="10">
        <f t="shared" si="2"/>
        <v>56730.259999999995</v>
      </c>
      <c r="AG6" s="1">
        <f>SUM(Monthly!AG11:AG13)/1000</f>
        <v>35880.343999999997</v>
      </c>
      <c r="AH6" s="1">
        <f>SUM(Monthly!AH11:AH13)/1000</f>
        <v>8143.808</v>
      </c>
      <c r="AI6" s="1">
        <f>SUM(Monthly!AI11:AI13)/1000</f>
        <v>785.67600000000004</v>
      </c>
      <c r="AJ6" s="1">
        <f>SUM(Monthly!AJ11:AJ13)/1000</f>
        <v>312.76799999999997</v>
      </c>
      <c r="AK6" s="10">
        <f t="shared" si="3"/>
        <v>45122.59599999999</v>
      </c>
      <c r="AL6" s="34">
        <f t="shared" si="15"/>
        <v>5.8743053647259487</v>
      </c>
      <c r="AM6" s="34">
        <f t="shared" si="4"/>
        <v>49.7654568527919</v>
      </c>
      <c r="AN6" s="34">
        <f t="shared" si="5"/>
        <v>399.67173913043479</v>
      </c>
      <c r="AO6" s="34">
        <f t="shared" si="6"/>
        <v>26.003135838150303</v>
      </c>
      <c r="AP6" s="10">
        <f t="shared" si="7"/>
        <v>7.3799142084254479</v>
      </c>
      <c r="AQ6" s="35">
        <f t="shared" si="16"/>
        <v>1067.3248160903245</v>
      </c>
      <c r="AR6" s="35">
        <f t="shared" si="8"/>
        <v>5542.5719273412278</v>
      </c>
      <c r="AS6" s="35">
        <f t="shared" si="8"/>
        <v>31165.90434782609</v>
      </c>
      <c r="AT6" s="35">
        <f t="shared" si="8"/>
        <v>2546.2170087976542</v>
      </c>
      <c r="AU6" s="36">
        <f t="shared" si="8"/>
        <v>1213.824751201061</v>
      </c>
      <c r="AV6" s="35">
        <f t="shared" si="17"/>
        <v>1258.9695058578986</v>
      </c>
      <c r="AW6" s="35">
        <f t="shared" si="9"/>
        <v>26486.655274488698</v>
      </c>
      <c r="AX6" s="35">
        <f t="shared" si="9"/>
        <v>631522.52173913037</v>
      </c>
      <c r="AY6" s="35">
        <f t="shared" si="9"/>
        <v>10732.856304985338</v>
      </c>
      <c r="AZ6" s="36">
        <f t="shared" si="9"/>
        <v>2330.1246663718025</v>
      </c>
      <c r="BA6" s="35">
        <f t="shared" si="18"/>
        <v>411.45571145124717</v>
      </c>
      <c r="BB6" s="35">
        <f t="shared" si="10"/>
        <v>19911.99865446717</v>
      </c>
      <c r="BC6" s="35">
        <f t="shared" si="10"/>
        <v>597362.69565217395</v>
      </c>
      <c r="BD6" s="35">
        <f t="shared" si="10"/>
        <v>7981.231671554252</v>
      </c>
      <c r="BE6" s="36">
        <f t="shared" si="10"/>
        <v>1297.8386993457075</v>
      </c>
      <c r="BF6" s="35">
        <f t="shared" si="19"/>
        <v>847.51379440665153</v>
      </c>
      <c r="BG6" s="35">
        <f t="shared" si="11"/>
        <v>6574.6566200215284</v>
      </c>
      <c r="BH6" s="35">
        <f t="shared" si="11"/>
        <v>34159.82608695652</v>
      </c>
      <c r="BI6" s="35">
        <f t="shared" si="11"/>
        <v>2751.6246334310845</v>
      </c>
      <c r="BJ6" s="35">
        <f t="shared" si="11"/>
        <v>1032.2859670260952</v>
      </c>
    </row>
    <row r="7" spans="1:62" ht="18.600000000000001" customHeight="1" x14ac:dyDescent="0.2">
      <c r="A7" s="29"/>
      <c r="B7" s="28" t="s">
        <v>30</v>
      </c>
      <c r="C7" s="1">
        <f>AVERAGE(Monthly!C14:C16)</f>
        <v>48533.333333333336</v>
      </c>
      <c r="D7" s="1">
        <f>AVERAGE(Monthly!D14:D16)</f>
        <v>1311.6666666666667</v>
      </c>
      <c r="E7" s="1">
        <f>AVERAGE(Monthly!E14:E16)</f>
        <v>23</v>
      </c>
      <c r="F7" s="1">
        <f>AVERAGE(Monthly!F14:F16)</f>
        <v>116</v>
      </c>
      <c r="G7" s="10">
        <f t="shared" si="12"/>
        <v>49984</v>
      </c>
      <c r="H7" s="1">
        <f>AVERAGE(Monthly!H14:H16)</f>
        <v>284826.84756664798</v>
      </c>
      <c r="I7" s="1">
        <f>AVERAGE(Monthly!I14:I16)</f>
        <v>64086.122333333369</v>
      </c>
      <c r="J7" s="1">
        <f>AVERAGE(Monthly!J14:J16)</f>
        <v>9192.4500000000007</v>
      </c>
      <c r="K7" s="1">
        <f>AVERAGE(Monthly!K14:K16)</f>
        <v>3015.6950000000015</v>
      </c>
      <c r="L7" s="10">
        <f t="shared" si="13"/>
        <v>361121.11489998136</v>
      </c>
      <c r="M7" s="1">
        <f>AVERAGE(Monthly!M14:M16)</f>
        <v>47664.333333333336</v>
      </c>
      <c r="N7" s="1">
        <f>AVERAGE(Monthly!N14:N16)</f>
        <v>1293.3333333333333</v>
      </c>
      <c r="O7" s="1">
        <f>AVERAGE(Monthly!O14:O16)</f>
        <v>22.333333333333332</v>
      </c>
      <c r="P7" s="1">
        <f>AVERAGE(Monthly!P14:P16)</f>
        <v>113</v>
      </c>
      <c r="Q7" s="10">
        <f t="shared" si="14"/>
        <v>49093.000000000007</v>
      </c>
      <c r="R7" s="1">
        <f>SUM(Monthly!R14:R16)/1000</f>
        <v>64564.345704000043</v>
      </c>
      <c r="S7" s="1">
        <f>SUM(Monthly!S14:S16)/1000</f>
        <v>9563.9202780000014</v>
      </c>
      <c r="T7" s="1">
        <f>SUM(Monthly!T14:T16)/1000</f>
        <v>1137.2750000000001</v>
      </c>
      <c r="U7" s="1">
        <f>SUM(Monthly!U14:U16)/1000</f>
        <v>408.62200000000001</v>
      </c>
      <c r="V7" s="10">
        <f t="shared" si="0"/>
        <v>75674.162982000038</v>
      </c>
      <c r="W7" s="1">
        <f>SUM(Monthly!W14:W16)/1000</f>
        <v>67889.11</v>
      </c>
      <c r="X7" s="1">
        <f>SUM(Monthly!X14:X16)/1000</f>
        <v>34503.457999999999</v>
      </c>
      <c r="Y7" s="1">
        <f>SUM(Monthly!Y14:Y16)/1000</f>
        <v>12722.661</v>
      </c>
      <c r="Z7" s="1">
        <f>SUM(Monthly!Z14:Z16)/1000</f>
        <v>1244.9269999999999</v>
      </c>
      <c r="AA7" s="10">
        <f t="shared" si="1"/>
        <v>116360.15599999999</v>
      </c>
      <c r="AB7" s="1">
        <f>SUM(Monthly!AB14:AB16)/1000</f>
        <v>18296.53</v>
      </c>
      <c r="AC7" s="1">
        <f>SUM(Monthly!AC14:AC16)/1000</f>
        <v>26302.982</v>
      </c>
      <c r="AD7" s="1">
        <f>SUM(Monthly!AD14:AD16)/1000</f>
        <v>11860.526</v>
      </c>
      <c r="AE7" s="1">
        <f>SUM(Monthly!AE14:AE16)/1000</f>
        <v>875.64499999999998</v>
      </c>
      <c r="AF7" s="10">
        <f t="shared" si="2"/>
        <v>57335.682999999997</v>
      </c>
      <c r="AG7" s="1">
        <f>SUM(Monthly!AG14:AG16)/1000</f>
        <v>49592.58</v>
      </c>
      <c r="AH7" s="1">
        <f>SUM(Monthly!AH14:AH16)/1000</f>
        <v>8200.4760000000006</v>
      </c>
      <c r="AI7" s="1">
        <f>SUM(Monthly!AI14:AI16)/1000</f>
        <v>862.13499999999999</v>
      </c>
      <c r="AJ7" s="1">
        <f>SUM(Monthly!AJ14:AJ16)/1000</f>
        <v>369.28199999999998</v>
      </c>
      <c r="AK7" s="10">
        <f t="shared" si="3"/>
        <v>59024.473000000005</v>
      </c>
      <c r="AL7" s="34">
        <f t="shared" si="15"/>
        <v>5.8686850460160978</v>
      </c>
      <c r="AM7" s="34">
        <f t="shared" si="4"/>
        <v>48.85854307496826</v>
      </c>
      <c r="AN7" s="34">
        <f t="shared" si="5"/>
        <v>399.67173913043479</v>
      </c>
      <c r="AO7" s="34">
        <f t="shared" si="6"/>
        <v>25.997370689655185</v>
      </c>
      <c r="AP7" s="10">
        <f t="shared" si="7"/>
        <v>7.2247342129477703</v>
      </c>
      <c r="AQ7" s="35">
        <f t="shared" si="16"/>
        <v>1354.5630703041415</v>
      </c>
      <c r="AR7" s="35">
        <f t="shared" si="8"/>
        <v>7394.7837201030943</v>
      </c>
      <c r="AS7" s="35">
        <f t="shared" si="8"/>
        <v>50922.761194029859</v>
      </c>
      <c r="AT7" s="35">
        <f t="shared" si="8"/>
        <v>3616.1238938053098</v>
      </c>
      <c r="AU7" s="36">
        <f t="shared" si="8"/>
        <v>1541.4450732691021</v>
      </c>
      <c r="AV7" s="35">
        <f t="shared" si="17"/>
        <v>1424.3167847377142</v>
      </c>
      <c r="AW7" s="35">
        <f t="shared" si="9"/>
        <v>26677.93144329897</v>
      </c>
      <c r="AX7" s="35">
        <f t="shared" si="9"/>
        <v>569671.38805970154</v>
      </c>
      <c r="AY7" s="35">
        <f t="shared" si="9"/>
        <v>11017.053097345131</v>
      </c>
      <c r="AZ7" s="36">
        <f t="shared" si="9"/>
        <v>2370.1985211740976</v>
      </c>
      <c r="BA7" s="35">
        <f t="shared" si="18"/>
        <v>383.86207716461638</v>
      </c>
      <c r="BB7" s="35">
        <f t="shared" si="10"/>
        <v>20337.357216494849</v>
      </c>
      <c r="BC7" s="35">
        <f t="shared" si="10"/>
        <v>531068.32835820899</v>
      </c>
      <c r="BD7" s="35">
        <f t="shared" si="10"/>
        <v>7749.070796460177</v>
      </c>
      <c r="BE7" s="36">
        <f t="shared" si="10"/>
        <v>1167.8993542867618</v>
      </c>
      <c r="BF7" s="35">
        <f t="shared" si="19"/>
        <v>1040.4547075730979</v>
      </c>
      <c r="BG7" s="35">
        <f t="shared" si="11"/>
        <v>6340.574226804124</v>
      </c>
      <c r="BH7" s="35">
        <f t="shared" si="11"/>
        <v>38603.059701492537</v>
      </c>
      <c r="BI7" s="35">
        <f t="shared" si="11"/>
        <v>3267.9823008849557</v>
      </c>
      <c r="BJ7" s="35">
        <f t="shared" si="11"/>
        <v>1202.2991668873362</v>
      </c>
    </row>
    <row r="8" spans="1:62" ht="18.600000000000001" customHeight="1" x14ac:dyDescent="0.2">
      <c r="A8" s="29"/>
      <c r="B8" s="28" t="s">
        <v>31</v>
      </c>
      <c r="C8" s="1">
        <f>AVERAGE(Monthly!C17:C19)</f>
        <v>56647.333333333336</v>
      </c>
      <c r="D8" s="1">
        <f>AVERAGE(Monthly!D17:D19)</f>
        <v>1419</v>
      </c>
      <c r="E8" s="1">
        <f>AVERAGE(Monthly!E17:E19)</f>
        <v>23</v>
      </c>
      <c r="F8" s="1">
        <f>AVERAGE(Monthly!F17:F19)</f>
        <v>117</v>
      </c>
      <c r="G8" s="10">
        <f t="shared" si="12"/>
        <v>58206.333333333336</v>
      </c>
      <c r="H8" s="1">
        <f>AVERAGE(Monthly!H17:H19)</f>
        <v>332810.0125666337</v>
      </c>
      <c r="I8" s="1">
        <f>AVERAGE(Monthly!I17:I19)</f>
        <v>66119.033999999985</v>
      </c>
      <c r="J8" s="1">
        <f>AVERAGE(Monthly!J17:J19)</f>
        <v>9192.4500000000007</v>
      </c>
      <c r="K8" s="1">
        <f>AVERAGE(Monthly!K17:K19)</f>
        <v>3036.281666666669</v>
      </c>
      <c r="L8" s="10">
        <f t="shared" si="13"/>
        <v>411157.77823330037</v>
      </c>
      <c r="M8" s="1">
        <f>AVERAGE(Monthly!M17:M19)</f>
        <v>55683.666666666664</v>
      </c>
      <c r="N8" s="1">
        <f>AVERAGE(Monthly!N17:N19)</f>
        <v>1389.6666666666667</v>
      </c>
      <c r="O8" s="1">
        <f>AVERAGE(Monthly!O17:O19)</f>
        <v>21.666666666666668</v>
      </c>
      <c r="P8" s="1">
        <f>AVERAGE(Monthly!P17:P19)</f>
        <v>113</v>
      </c>
      <c r="Q8" s="10">
        <f t="shared" si="14"/>
        <v>57207.999999999993</v>
      </c>
      <c r="R8" s="1">
        <f>SUM(Monthly!R17:R19)/1000</f>
        <v>65071.13035900001</v>
      </c>
      <c r="S8" s="1">
        <f>SUM(Monthly!S17:S19)/1000</f>
        <v>6681.5487319999993</v>
      </c>
      <c r="T8" s="1">
        <f>SUM(Monthly!T17:T19)/1000</f>
        <v>783.30119999999999</v>
      </c>
      <c r="U8" s="1">
        <f>SUM(Monthly!U17:U19)/1000</f>
        <v>331.83199999999999</v>
      </c>
      <c r="V8" s="10">
        <f t="shared" si="0"/>
        <v>72867.812291000009</v>
      </c>
      <c r="W8" s="1">
        <f>SUM(Monthly!W17:W19)/1000</f>
        <v>92281.675000000003</v>
      </c>
      <c r="X8" s="1">
        <f>SUM(Monthly!X17:X19)/1000</f>
        <v>37607.713000000003</v>
      </c>
      <c r="Y8" s="1">
        <f>SUM(Monthly!Y17:Y19)/1000</f>
        <v>16862.205000000002</v>
      </c>
      <c r="Z8" s="1">
        <f>SUM(Monthly!Z17:Z19)/1000</f>
        <v>1212.4960000000001</v>
      </c>
      <c r="AA8" s="10">
        <f t="shared" si="1"/>
        <v>147964.08900000001</v>
      </c>
      <c r="AB8" s="1">
        <f>SUM(Monthly!AB17:AB19)/1000</f>
        <v>32302.830999999998</v>
      </c>
      <c r="AC8" s="1">
        <f>SUM(Monthly!AC17:AC19)/1000</f>
        <v>30250.92</v>
      </c>
      <c r="AD8" s="1">
        <f>SUM(Monthly!AD17:AD19)/1000</f>
        <v>16200.284</v>
      </c>
      <c r="AE8" s="1">
        <f>SUM(Monthly!AE17:AE19)/1000</f>
        <v>888.12099999999998</v>
      </c>
      <c r="AF8" s="10">
        <f t="shared" si="2"/>
        <v>79642.156000000003</v>
      </c>
      <c r="AG8" s="1">
        <f>SUM(Monthly!AG17:AG19)/1000</f>
        <v>59978.843999999997</v>
      </c>
      <c r="AH8" s="1">
        <f>SUM(Monthly!AH17:AH19)/1000</f>
        <v>7356.7929999999997</v>
      </c>
      <c r="AI8" s="1">
        <f>SUM(Monthly!AI17:AI19)/1000</f>
        <v>661.92100000000005</v>
      </c>
      <c r="AJ8" s="1">
        <f>SUM(Monthly!AJ17:AJ19)/1000</f>
        <v>324.375</v>
      </c>
      <c r="AK8" s="10">
        <f t="shared" si="3"/>
        <v>68321.933000000005</v>
      </c>
      <c r="AL8" s="35">
        <f t="shared" si="15"/>
        <v>5.8751223223211513</v>
      </c>
      <c r="AM8" s="35">
        <f t="shared" si="4"/>
        <v>46.595513742071873</v>
      </c>
      <c r="AN8" s="35">
        <f t="shared" si="5"/>
        <v>399.67173913043479</v>
      </c>
      <c r="AO8" s="35">
        <f t="shared" si="6"/>
        <v>25.951125356125377</v>
      </c>
      <c r="AP8" s="26">
        <f t="shared" si="7"/>
        <v>7.0637979526849941</v>
      </c>
      <c r="AQ8" s="35">
        <f t="shared" si="16"/>
        <v>1168.5855880958511</v>
      </c>
      <c r="AR8" s="35">
        <f t="shared" si="8"/>
        <v>4808.0225943871428</v>
      </c>
      <c r="AS8" s="35">
        <f t="shared" si="8"/>
        <v>36152.363076923073</v>
      </c>
      <c r="AT8" s="35">
        <f t="shared" si="8"/>
        <v>2936.5663716814161</v>
      </c>
      <c r="AU8" s="36">
        <f t="shared" si="8"/>
        <v>1273.7346575828558</v>
      </c>
      <c r="AV8" s="35">
        <f t="shared" si="17"/>
        <v>1657.2485348785701</v>
      </c>
      <c r="AW8" s="35">
        <f t="shared" si="9"/>
        <v>27062.398416886546</v>
      </c>
      <c r="AX8" s="35">
        <f t="shared" si="9"/>
        <v>778255.61538461549</v>
      </c>
      <c r="AY8" s="35">
        <f t="shared" si="9"/>
        <v>10730.053097345135</v>
      </c>
      <c r="AZ8" s="36">
        <f t="shared" si="9"/>
        <v>2586.4230352398272</v>
      </c>
      <c r="BA8" s="35">
        <f t="shared" si="18"/>
        <v>580.11321692177842</v>
      </c>
      <c r="BB8" s="35">
        <f t="shared" si="10"/>
        <v>21768.472055648836</v>
      </c>
      <c r="BC8" s="35">
        <f t="shared" si="10"/>
        <v>747705.41538461531</v>
      </c>
      <c r="BD8" s="35">
        <f t="shared" si="10"/>
        <v>7859.4778761061943</v>
      </c>
      <c r="BE8" s="36">
        <f t="shared" si="10"/>
        <v>1392.1506782268216</v>
      </c>
      <c r="BF8" s="35">
        <f t="shared" si="19"/>
        <v>1077.1353179567918</v>
      </c>
      <c r="BG8" s="35">
        <f t="shared" si="11"/>
        <v>5293.9263612377063</v>
      </c>
      <c r="BH8" s="35">
        <f t="shared" si="11"/>
        <v>30550.2</v>
      </c>
      <c r="BI8" s="35">
        <f t="shared" si="11"/>
        <v>2870.575221238938</v>
      </c>
      <c r="BJ8" s="35">
        <f t="shared" si="11"/>
        <v>1194.2723570130054</v>
      </c>
    </row>
    <row r="9" spans="1:62" ht="18.600000000000001" customHeight="1" x14ac:dyDescent="0.2">
      <c r="A9" s="29"/>
      <c r="B9" s="28" t="s">
        <v>32</v>
      </c>
      <c r="C9" s="1">
        <f>AVERAGE(Monthly!C20:C22)</f>
        <v>65878.333333333328</v>
      </c>
      <c r="D9" s="1">
        <f>AVERAGE(Monthly!D20:D22)</f>
        <v>1637.6666666666667</v>
      </c>
      <c r="E9" s="1">
        <f>AVERAGE(Monthly!E20:E22)</f>
        <v>23</v>
      </c>
      <c r="F9" s="1">
        <f>AVERAGE(Monthly!F20:F22)</f>
        <v>119.33333333333333</v>
      </c>
      <c r="G9" s="10">
        <f t="shared" si="12"/>
        <v>67658.333333333328</v>
      </c>
      <c r="H9" s="1">
        <f>AVERAGE(Monthly!H20:H22)</f>
        <v>388616.26089995884</v>
      </c>
      <c r="I9" s="1">
        <f>AVERAGE(Monthly!I20:I22)</f>
        <v>68716.396666666624</v>
      </c>
      <c r="J9" s="1">
        <f>AVERAGE(Monthly!J20:J22)</f>
        <v>9192.4500000000007</v>
      </c>
      <c r="K9" s="1">
        <f>AVERAGE(Monthly!K20:K22)</f>
        <v>3074.2883333333352</v>
      </c>
      <c r="L9" s="10">
        <f t="shared" si="13"/>
        <v>469599.39589995879</v>
      </c>
      <c r="M9" s="1">
        <f>AVERAGE(Monthly!M20:M22)</f>
        <v>64982</v>
      </c>
      <c r="N9" s="1">
        <f>AVERAGE(Monthly!N20:N22)</f>
        <v>1603.6666666666667</v>
      </c>
      <c r="O9" s="1">
        <f>AVERAGE(Monthly!O20:O22)</f>
        <v>22.333333333333332</v>
      </c>
      <c r="P9" s="1">
        <f>AVERAGE(Monthly!P20:P22)</f>
        <v>115.66666666666667</v>
      </c>
      <c r="Q9" s="10">
        <f t="shared" si="14"/>
        <v>66723.666666666672</v>
      </c>
      <c r="R9" s="1">
        <f>SUM(Monthly!R20:R22)/1000</f>
        <v>67480.327988999969</v>
      </c>
      <c r="S9" s="1">
        <f>SUM(Monthly!S20:S22)/1000</f>
        <v>8437.1587060000002</v>
      </c>
      <c r="T9" s="1">
        <f>SUM(Monthly!T20:T22)/1000</f>
        <v>519.52980000000002</v>
      </c>
      <c r="U9" s="1">
        <f>SUM(Monthly!U20:U22)/1000</f>
        <v>305.822</v>
      </c>
      <c r="V9" s="10">
        <f t="shared" si="0"/>
        <v>76742.838494999975</v>
      </c>
      <c r="W9" s="1">
        <f>SUM(Monthly!W20:W22)/1000</f>
        <v>92223.48</v>
      </c>
      <c r="X9" s="1">
        <f>SUM(Monthly!X20:X22)/1000</f>
        <v>36787.211000000003</v>
      </c>
      <c r="Y9" s="1">
        <f>SUM(Monthly!Y20:Y22)/1000</f>
        <v>17610.603999999999</v>
      </c>
      <c r="Z9" s="1">
        <f>SUM(Monthly!Z20:Z22)/1000</f>
        <v>984.37800000000004</v>
      </c>
      <c r="AA9" s="10">
        <f t="shared" si="1"/>
        <v>147605.67299999998</v>
      </c>
      <c r="AB9" s="1">
        <f>SUM(Monthly!AB20:AB22)/1000</f>
        <v>32575.626</v>
      </c>
      <c r="AC9" s="1">
        <f>SUM(Monthly!AC20:AC22)/1000</f>
        <v>30512.924999999999</v>
      </c>
      <c r="AD9" s="1">
        <f>SUM(Monthly!AD20:AD22)/1000</f>
        <v>17099.435000000001</v>
      </c>
      <c r="AE9" s="1">
        <f>SUM(Monthly!AE20:AE22)/1000</f>
        <v>736.43600000000004</v>
      </c>
      <c r="AF9" s="10">
        <f t="shared" si="2"/>
        <v>80924.422000000006</v>
      </c>
      <c r="AG9" s="1">
        <f>SUM(Monthly!AG20:AG22)/1000</f>
        <v>59647.853999999999</v>
      </c>
      <c r="AH9" s="1">
        <f>SUM(Monthly!AH20:AH22)/1000</f>
        <v>6274.2860000000001</v>
      </c>
      <c r="AI9" s="1">
        <f>SUM(Monthly!AI20:AI22)/1000</f>
        <v>511.16899999999998</v>
      </c>
      <c r="AJ9" s="1">
        <f>SUM(Monthly!AJ20:AJ22)/1000</f>
        <v>247.94200000000001</v>
      </c>
      <c r="AK9" s="10">
        <f t="shared" si="3"/>
        <v>66681.250999999989</v>
      </c>
      <c r="AL9" s="35">
        <f t="shared" si="15"/>
        <v>5.8989995835751596</v>
      </c>
      <c r="AM9" s="35">
        <f t="shared" si="4"/>
        <v>41.959940972928933</v>
      </c>
      <c r="AN9" s="35">
        <f t="shared" si="5"/>
        <v>399.67173913043479</v>
      </c>
      <c r="AO9" s="35">
        <f t="shared" si="6"/>
        <v>25.762192737430183</v>
      </c>
      <c r="AP9" s="26">
        <f t="shared" si="7"/>
        <v>6.940747322083392</v>
      </c>
      <c r="AQ9" s="35">
        <f t="shared" si="16"/>
        <v>1038.4464619279181</v>
      </c>
      <c r="AR9" s="35">
        <f t="shared" si="8"/>
        <v>5261.1673494076076</v>
      </c>
      <c r="AS9" s="35">
        <f t="shared" si="8"/>
        <v>23262.528358208958</v>
      </c>
      <c r="AT9" s="35">
        <f t="shared" si="8"/>
        <v>2643.9942363112391</v>
      </c>
      <c r="AU9" s="36">
        <f t="shared" si="8"/>
        <v>1150.1591913164239</v>
      </c>
      <c r="AV9" s="35">
        <f t="shared" si="17"/>
        <v>1419.2157828321688</v>
      </c>
      <c r="AW9" s="35">
        <f t="shared" si="9"/>
        <v>22939.437331116191</v>
      </c>
      <c r="AX9" s="35">
        <f t="shared" si="9"/>
        <v>788534.50746268663</v>
      </c>
      <c r="AY9" s="35">
        <f t="shared" si="9"/>
        <v>8510.4726224783844</v>
      </c>
      <c r="AZ9" s="36">
        <f t="shared" si="9"/>
        <v>2212.1936694126516</v>
      </c>
      <c r="BA9" s="35">
        <f t="shared" si="18"/>
        <v>501.30229909821179</v>
      </c>
      <c r="BB9" s="35">
        <f t="shared" si="10"/>
        <v>19026.974641446683</v>
      </c>
      <c r="BC9" s="35">
        <f t="shared" si="10"/>
        <v>765646.34328358213</v>
      </c>
      <c r="BD9" s="35">
        <f t="shared" si="10"/>
        <v>6366.881844380403</v>
      </c>
      <c r="BE9" s="36">
        <f t="shared" si="10"/>
        <v>1212.8293608964336</v>
      </c>
      <c r="BF9" s="35">
        <f t="shared" si="19"/>
        <v>917.91348373395704</v>
      </c>
      <c r="BG9" s="35">
        <f t="shared" si="11"/>
        <v>3912.4626896695072</v>
      </c>
      <c r="BH9" s="35">
        <f t="shared" si="11"/>
        <v>22888.164179104479</v>
      </c>
      <c r="BI9" s="35">
        <f t="shared" si="11"/>
        <v>2143.5907780979828</v>
      </c>
      <c r="BJ9" s="35">
        <f t="shared" si="11"/>
        <v>999.36430851621833</v>
      </c>
    </row>
    <row r="10" spans="1:62" ht="18.600000000000001" customHeight="1" x14ac:dyDescent="0.2">
      <c r="A10" s="29"/>
      <c r="B10" s="28" t="s">
        <v>33</v>
      </c>
      <c r="C10" s="1">
        <f>AVERAGE(Monthly!C23:C25)</f>
        <v>74910.666666666672</v>
      </c>
      <c r="D10" s="1">
        <f>AVERAGE(Monthly!D23:D25)</f>
        <v>1884.6666666666667</v>
      </c>
      <c r="E10" s="1">
        <f>AVERAGE(Monthly!E23:E25)</f>
        <v>23.666666666666668</v>
      </c>
      <c r="F10" s="1">
        <f>AVERAGE(Monthly!F23:F25)</f>
        <v>121.33333333333333</v>
      </c>
      <c r="G10" s="10">
        <f t="shared" si="12"/>
        <v>76940.333333333343</v>
      </c>
      <c r="H10" s="1">
        <f>AVERAGE(Monthly!H23:H25)</f>
        <v>443431.45789995679</v>
      </c>
      <c r="I10" s="1">
        <f>AVERAGE(Monthly!I23:I25)</f>
        <v>72117.174999999916</v>
      </c>
      <c r="J10" s="1">
        <f>AVERAGE(Monthly!J23:J25)</f>
        <v>9832.4500000000007</v>
      </c>
      <c r="K10" s="1">
        <f>AVERAGE(Monthly!K23:K25)</f>
        <v>3083.5950000000012</v>
      </c>
      <c r="L10" s="10">
        <f t="shared" si="13"/>
        <v>528464.6778999567</v>
      </c>
      <c r="M10" s="1">
        <f>AVERAGE(Monthly!M23:M25)</f>
        <v>74208.333333333328</v>
      </c>
      <c r="N10" s="1">
        <f>AVERAGE(Monthly!N23:N25)</f>
        <v>1861</v>
      </c>
      <c r="O10" s="1">
        <f>AVERAGE(Monthly!O23:O25)</f>
        <v>23.333333333333332</v>
      </c>
      <c r="P10" s="1">
        <f>AVERAGE(Monthly!P23:P25)</f>
        <v>121</v>
      </c>
      <c r="Q10" s="10">
        <f t="shared" si="14"/>
        <v>76213.666666666657</v>
      </c>
      <c r="R10" s="1">
        <f>SUM(Monthly!R23:R25)/1000</f>
        <v>91966.515568000075</v>
      </c>
      <c r="S10" s="1">
        <f>SUM(Monthly!S23:S25)/1000</f>
        <v>6874.0567299999984</v>
      </c>
      <c r="T10" s="1">
        <f>SUM(Monthly!T23:T25)/1000</f>
        <v>562.98400000000004</v>
      </c>
      <c r="U10" s="1">
        <f>SUM(Monthly!U23:U25)/1000</f>
        <v>311.89800000000002</v>
      </c>
      <c r="V10" s="10">
        <f t="shared" si="0"/>
        <v>99715.45429800007</v>
      </c>
      <c r="W10" s="1">
        <f>SUM(Monthly!W23:W25)/1000</f>
        <v>83995.074999999997</v>
      </c>
      <c r="X10" s="1">
        <f>SUM(Monthly!X23:X25)/1000</f>
        <v>36724.184000000001</v>
      </c>
      <c r="Y10" s="1">
        <f>SUM(Monthly!Y23:Y25)/1000</f>
        <v>18126.599999999999</v>
      </c>
      <c r="Z10" s="1">
        <f>SUM(Monthly!Z23:Z25)/1000</f>
        <v>1181.2619999999999</v>
      </c>
      <c r="AA10" s="10">
        <f t="shared" si="1"/>
        <v>140027.12099999998</v>
      </c>
      <c r="AB10" s="1">
        <f>SUM(Monthly!AB23:AB25)/1000</f>
        <v>19739.817999999999</v>
      </c>
      <c r="AC10" s="1">
        <f>SUM(Monthly!AC23:AC25)/1000</f>
        <v>29324.423999999999</v>
      </c>
      <c r="AD10" s="1">
        <f>SUM(Monthly!AD23:AD25)/1000</f>
        <v>17299.364000000001</v>
      </c>
      <c r="AE10" s="1">
        <f>SUM(Monthly!AE23:AE25)/1000</f>
        <v>875.33799999999997</v>
      </c>
      <c r="AF10" s="10">
        <f t="shared" si="2"/>
        <v>67238.944000000003</v>
      </c>
      <c r="AG10" s="1">
        <f>SUM(Monthly!AG23:AG25)/1000</f>
        <v>64255.256999999998</v>
      </c>
      <c r="AH10" s="1">
        <f>SUM(Monthly!AH23:AH25)/1000</f>
        <v>7399.76</v>
      </c>
      <c r="AI10" s="1">
        <f>SUM(Monthly!AI23:AI25)/1000</f>
        <v>827.23599999999999</v>
      </c>
      <c r="AJ10" s="1">
        <f>SUM(Monthly!AJ23:AJ25)/1000</f>
        <v>305.92399999999998</v>
      </c>
      <c r="AK10" s="10">
        <f t="shared" si="3"/>
        <v>72788.176999999996</v>
      </c>
      <c r="AL10" s="35">
        <f t="shared" si="15"/>
        <v>5.9194701853757818</v>
      </c>
      <c r="AM10" s="35">
        <f t="shared" si="4"/>
        <v>38.265214892111736</v>
      </c>
      <c r="AN10" s="35">
        <f t="shared" si="5"/>
        <v>415.45563380281692</v>
      </c>
      <c r="AO10" s="35">
        <f t="shared" si="6"/>
        <v>25.414244505494516</v>
      </c>
      <c r="AP10" s="26">
        <f t="shared" si="7"/>
        <v>6.8684999792041017</v>
      </c>
      <c r="AQ10" s="35">
        <f t="shared" si="16"/>
        <v>1239.3017257900067</v>
      </c>
      <c r="AR10" s="35">
        <f t="shared" si="8"/>
        <v>3693.7435411069309</v>
      </c>
      <c r="AS10" s="35">
        <f t="shared" si="8"/>
        <v>24127.885714285716</v>
      </c>
      <c r="AT10" s="35">
        <f t="shared" si="8"/>
        <v>2577.6694214876038</v>
      </c>
      <c r="AU10" s="36">
        <f t="shared" si="8"/>
        <v>1308.3671034241463</v>
      </c>
      <c r="AV10" s="35">
        <f t="shared" si="17"/>
        <v>1131.8819764177429</v>
      </c>
      <c r="AW10" s="35">
        <f t="shared" si="9"/>
        <v>19733.5754970446</v>
      </c>
      <c r="AX10" s="35">
        <f t="shared" si="9"/>
        <v>776854.28571428568</v>
      </c>
      <c r="AY10" s="35">
        <f t="shared" si="9"/>
        <v>9762.4958677685936</v>
      </c>
      <c r="AZ10" s="36">
        <f t="shared" si="9"/>
        <v>1837.296735931001</v>
      </c>
      <c r="BA10" s="35">
        <f t="shared" si="18"/>
        <v>266.00540819764177</v>
      </c>
      <c r="BB10" s="35">
        <f t="shared" si="10"/>
        <v>15757.347662547018</v>
      </c>
      <c r="BC10" s="35">
        <f t="shared" si="10"/>
        <v>741401.31428571441</v>
      </c>
      <c r="BD10" s="35">
        <f t="shared" si="10"/>
        <v>7234.1983471074382</v>
      </c>
      <c r="BE10" s="36">
        <f t="shared" si="10"/>
        <v>882.24260740637089</v>
      </c>
      <c r="BF10" s="35">
        <f t="shared" si="19"/>
        <v>865.87656822010103</v>
      </c>
      <c r="BG10" s="35">
        <f t="shared" si="11"/>
        <v>3976.2278344975821</v>
      </c>
      <c r="BH10" s="35">
        <f t="shared" si="11"/>
        <v>35452.971428571429</v>
      </c>
      <c r="BI10" s="35">
        <f t="shared" si="11"/>
        <v>2528.2975206611568</v>
      </c>
      <c r="BJ10" s="35">
        <f t="shared" si="11"/>
        <v>955.0541285246303</v>
      </c>
    </row>
    <row r="11" spans="1:62" ht="18.600000000000001" customHeight="1" x14ac:dyDescent="0.2">
      <c r="A11" s="29"/>
      <c r="B11" s="28" t="s">
        <v>34</v>
      </c>
      <c r="C11" s="1">
        <f>AVERAGE(Monthly!C26:C28)</f>
        <v>83787</v>
      </c>
      <c r="D11" s="1">
        <f>AVERAGE(Monthly!D26:D28)</f>
        <v>2115</v>
      </c>
      <c r="E11" s="1">
        <f>AVERAGE(Monthly!E26:E28)</f>
        <v>25</v>
      </c>
      <c r="F11" s="1">
        <f>AVERAGE(Monthly!F26:F28)</f>
        <v>121.33333333333333</v>
      </c>
      <c r="G11" s="10">
        <f t="shared" si="12"/>
        <v>86048.333333333328</v>
      </c>
      <c r="H11" s="1">
        <f>AVERAGE(Monthly!H26:H28)</f>
        <v>501720.51923327049</v>
      </c>
      <c r="I11" s="1">
        <f>AVERAGE(Monthly!I26:I28)</f>
        <v>75831.209666666589</v>
      </c>
      <c r="J11" s="1">
        <f>AVERAGE(Monthly!J26:J28)</f>
        <v>11802.450000000003</v>
      </c>
      <c r="K11" s="1">
        <f>AVERAGE(Monthly!K26:K28)</f>
        <v>3080.8350000000023</v>
      </c>
      <c r="L11" s="10">
        <f t="shared" si="13"/>
        <v>592435.01389993704</v>
      </c>
      <c r="M11" s="1">
        <f>AVERAGE(Monthly!M26:M28)</f>
        <v>82772</v>
      </c>
      <c r="N11" s="1">
        <f>AVERAGE(Monthly!N26:N28)</f>
        <v>2093.6666666666665</v>
      </c>
      <c r="O11" s="1">
        <f>AVERAGE(Monthly!O26:O28)</f>
        <v>25</v>
      </c>
      <c r="P11" s="1">
        <f>AVERAGE(Monthly!P26:P28)</f>
        <v>120.66666666666667</v>
      </c>
      <c r="Q11" s="10">
        <f t="shared" si="14"/>
        <v>85011.333333333343</v>
      </c>
      <c r="R11" s="1">
        <f>SUM(Monthly!R26:R28)/1000</f>
        <v>128072.86498900008</v>
      </c>
      <c r="S11" s="1">
        <f>SUM(Monthly!S26:S28)/1000</f>
        <v>10059.828898999998</v>
      </c>
      <c r="T11" s="1">
        <f>SUM(Monthly!T26:T28)/1000</f>
        <v>667.67400000000009</v>
      </c>
      <c r="U11" s="1">
        <f>SUM(Monthly!U26:U28)/1000</f>
        <v>378.64</v>
      </c>
      <c r="V11" s="10">
        <f t="shared" si="0"/>
        <v>139179.00788800008</v>
      </c>
      <c r="W11" s="1">
        <f>SUM(Monthly!W26:W28)/1000</f>
        <v>122331.833</v>
      </c>
      <c r="X11" s="1">
        <f>SUM(Monthly!X26:X28)/1000</f>
        <v>41859.337</v>
      </c>
      <c r="Y11" s="1">
        <f>SUM(Monthly!Y26:Y28)/1000</f>
        <v>19860.063999999998</v>
      </c>
      <c r="Z11" s="1">
        <f>SUM(Monthly!Z26:Z28)/1000</f>
        <v>1257.5709999999999</v>
      </c>
      <c r="AA11" s="10">
        <f t="shared" si="1"/>
        <v>185308.80499999999</v>
      </c>
      <c r="AB11" s="1">
        <f>SUM(Monthly!AB26:AB28)/1000</f>
        <v>25830</v>
      </c>
      <c r="AC11" s="1">
        <f>SUM(Monthly!AC26:AC28)/1000</f>
        <v>33227.281999999999</v>
      </c>
      <c r="AD11" s="1">
        <f>SUM(Monthly!AD26:AD28)/1000</f>
        <v>18956.77</v>
      </c>
      <c r="AE11" s="1">
        <f>SUM(Monthly!AE26:AE28)/1000</f>
        <v>913.505</v>
      </c>
      <c r="AF11" s="10">
        <f t="shared" si="2"/>
        <v>78927.557000000001</v>
      </c>
      <c r="AG11" s="1">
        <f>SUM(Monthly!AG26:AG28)/1000</f>
        <v>96501.832999999999</v>
      </c>
      <c r="AH11" s="1">
        <f>SUM(Monthly!AH26:AH28)/1000</f>
        <v>8632.0550000000003</v>
      </c>
      <c r="AI11" s="1">
        <f>SUM(Monthly!AI26:AI28)/1000</f>
        <v>903.29399999999998</v>
      </c>
      <c r="AJ11" s="1">
        <f>SUM(Monthly!AJ26:AJ28)/1000</f>
        <v>344.06599999999997</v>
      </c>
      <c r="AK11" s="10">
        <f t="shared" si="3"/>
        <v>106381.24800000001</v>
      </c>
      <c r="AL11" s="35">
        <f t="shared" si="15"/>
        <v>5.9880473012910178</v>
      </c>
      <c r="AM11" s="35">
        <f t="shared" si="4"/>
        <v>35.853999842395552</v>
      </c>
      <c r="AN11" s="35">
        <f t="shared" si="5"/>
        <v>472.09800000000013</v>
      </c>
      <c r="AO11" s="35">
        <f t="shared" si="6"/>
        <v>25.391497252747271</v>
      </c>
      <c r="AP11" s="26">
        <f t="shared" si="7"/>
        <v>6.8849098053412279</v>
      </c>
      <c r="AQ11" s="35">
        <f t="shared" si="16"/>
        <v>1547.2969722732335</v>
      </c>
      <c r="AR11" s="35">
        <f t="shared" si="8"/>
        <v>4804.8856387517908</v>
      </c>
      <c r="AS11" s="35">
        <f t="shared" si="8"/>
        <v>26706.960000000003</v>
      </c>
      <c r="AT11" s="35">
        <f t="shared" si="8"/>
        <v>3137.9005524861877</v>
      </c>
      <c r="AU11" s="36">
        <f t="shared" si="8"/>
        <v>1637.1818018930817</v>
      </c>
      <c r="AV11" s="35">
        <f t="shared" si="17"/>
        <v>1477.9373822065434</v>
      </c>
      <c r="AW11" s="35">
        <f t="shared" si="9"/>
        <v>19993.31491800669</v>
      </c>
      <c r="AX11" s="35">
        <f t="shared" si="9"/>
        <v>794402.55999999994</v>
      </c>
      <c r="AY11" s="35">
        <f t="shared" si="9"/>
        <v>10421.859116022099</v>
      </c>
      <c r="AZ11" s="36">
        <f t="shared" si="9"/>
        <v>2179.8129465090924</v>
      </c>
      <c r="BA11" s="35">
        <f t="shared" si="18"/>
        <v>312.06204996858838</v>
      </c>
      <c r="BB11" s="35">
        <f t="shared" si="10"/>
        <v>15870.378283712786</v>
      </c>
      <c r="BC11" s="35">
        <f t="shared" si="10"/>
        <v>758270.8</v>
      </c>
      <c r="BD11" s="35">
        <f t="shared" si="10"/>
        <v>7570.4834254143643</v>
      </c>
      <c r="BE11" s="36">
        <f t="shared" si="10"/>
        <v>928.43570269062161</v>
      </c>
      <c r="BF11" s="35">
        <f t="shared" si="19"/>
        <v>1165.8753322379548</v>
      </c>
      <c r="BG11" s="35">
        <f t="shared" si="11"/>
        <v>4122.9366342939029</v>
      </c>
      <c r="BH11" s="35">
        <f t="shared" si="11"/>
        <v>36131.760000000002</v>
      </c>
      <c r="BI11" s="35">
        <f t="shared" si="11"/>
        <v>2851.3756906077347</v>
      </c>
      <c r="BJ11" s="35">
        <f t="shared" si="11"/>
        <v>1251.3772438184712</v>
      </c>
    </row>
    <row r="12" spans="1:62" ht="18.600000000000001" customHeight="1" x14ac:dyDescent="0.2">
      <c r="A12" s="29"/>
      <c r="B12" s="28" t="s">
        <v>35</v>
      </c>
      <c r="C12" s="1">
        <f>AVERAGE(Monthly!C29:C31)</f>
        <v>93709.333333333328</v>
      </c>
      <c r="D12" s="1">
        <f>AVERAGE(Monthly!D29:D31)</f>
        <v>2394</v>
      </c>
      <c r="E12" s="1">
        <f>AVERAGE(Monthly!E29:E31)</f>
        <v>25</v>
      </c>
      <c r="F12" s="1">
        <f>AVERAGE(Monthly!F29:F31)</f>
        <v>123</v>
      </c>
      <c r="G12" s="10">
        <f t="shared" si="12"/>
        <v>96251.333333333328</v>
      </c>
      <c r="H12" s="1">
        <f>AVERAGE(Monthly!H29:H31)</f>
        <v>572925.74456659472</v>
      </c>
      <c r="I12" s="1">
        <f>AVERAGE(Monthly!I29:I31)</f>
        <v>80510.143666666685</v>
      </c>
      <c r="J12" s="1">
        <f>AVERAGE(Monthly!J29:J31)</f>
        <v>11802.450000000003</v>
      </c>
      <c r="K12" s="1">
        <f>AVERAGE(Monthly!K29:K31)</f>
        <v>3070.9650000000015</v>
      </c>
      <c r="L12" s="10">
        <f t="shared" si="13"/>
        <v>668309.30323326134</v>
      </c>
      <c r="M12" s="1">
        <f>AVERAGE(Monthly!M29:M31)</f>
        <v>92988.666666666672</v>
      </c>
      <c r="N12" s="1">
        <f>AVERAGE(Monthly!N29:N31)</f>
        <v>2389.6666666666665</v>
      </c>
      <c r="O12" s="1">
        <f>AVERAGE(Monthly!O29:O31)</f>
        <v>23.666666666666668</v>
      </c>
      <c r="P12" s="1">
        <f>AVERAGE(Monthly!P29:P31)</f>
        <v>122.33333333333333</v>
      </c>
      <c r="Q12" s="10">
        <f t="shared" si="14"/>
        <v>95524.333333333343</v>
      </c>
      <c r="R12" s="1">
        <f>SUM(Monthly!R29:R31)/1000</f>
        <v>111730.14911700001</v>
      </c>
      <c r="S12" s="1">
        <f>SUM(Monthly!S29:S31)/1000</f>
        <v>14315.730382999998</v>
      </c>
      <c r="T12" s="1">
        <f>SUM(Monthly!T29:T31)/1000</f>
        <v>497.59199999999998</v>
      </c>
      <c r="U12" s="1">
        <f>SUM(Monthly!U29:U31)/1000</f>
        <v>343.05700000000002</v>
      </c>
      <c r="V12" s="10">
        <f t="shared" si="0"/>
        <v>126886.52850000001</v>
      </c>
      <c r="W12" s="1">
        <f>SUM(Monthly!W29:W31)/1000</f>
        <v>175402.45300000001</v>
      </c>
      <c r="X12" s="1">
        <f>SUM(Monthly!X29:X31)/1000</f>
        <v>48111.754000000001</v>
      </c>
      <c r="Y12" s="1">
        <f>SUM(Monthly!Y29:Y31)/1000</f>
        <v>20221.605</v>
      </c>
      <c r="Z12" s="1">
        <f>SUM(Monthly!Z29:Z31)/1000</f>
        <v>1259.076</v>
      </c>
      <c r="AA12" s="10">
        <f t="shared" si="1"/>
        <v>244994.88800000001</v>
      </c>
      <c r="AB12" s="1">
        <f>SUM(Monthly!AB29:AB31)/1000</f>
        <v>72804.130999999994</v>
      </c>
      <c r="AC12" s="1">
        <f>SUM(Monthly!AC29:AC31)/1000</f>
        <v>40327.942999999999</v>
      </c>
      <c r="AD12" s="1">
        <f>SUM(Monthly!AD29:AD31)/1000</f>
        <v>19795.733</v>
      </c>
      <c r="AE12" s="1">
        <f>SUM(Monthly!AE29:AE31)/1000</f>
        <v>981.923</v>
      </c>
      <c r="AF12" s="10">
        <f t="shared" si="2"/>
        <v>133909.73000000001</v>
      </c>
      <c r="AG12" s="1">
        <f>SUM(Monthly!AG29:AG31)/1000</f>
        <v>102598.322</v>
      </c>
      <c r="AH12" s="1">
        <f>SUM(Monthly!AH29:AH31)/1000</f>
        <v>7783.8109999999997</v>
      </c>
      <c r="AI12" s="1">
        <f>SUM(Monthly!AI29:AI31)/1000</f>
        <v>425.87200000000001</v>
      </c>
      <c r="AJ12" s="1">
        <f>SUM(Monthly!AJ29:AJ31)/1000</f>
        <v>277.15300000000002</v>
      </c>
      <c r="AK12" s="10">
        <f t="shared" si="3"/>
        <v>111085.15800000001</v>
      </c>
      <c r="AL12" s="35">
        <f t="shared" si="15"/>
        <v>6.113859998647535</v>
      </c>
      <c r="AM12" s="35">
        <f t="shared" si="4"/>
        <v>33.629968114731277</v>
      </c>
      <c r="AN12" s="35">
        <f t="shared" si="5"/>
        <v>472.09800000000013</v>
      </c>
      <c r="AO12" s="35">
        <f t="shared" si="6"/>
        <v>24.967195121951232</v>
      </c>
      <c r="AP12" s="26">
        <f t="shared" si="7"/>
        <v>6.9433770950351654</v>
      </c>
      <c r="AQ12" s="35">
        <f t="shared" si="16"/>
        <v>1201.5458778166515</v>
      </c>
      <c r="AR12" s="35">
        <f t="shared" si="8"/>
        <v>5990.6808688798992</v>
      </c>
      <c r="AS12" s="35">
        <f t="shared" si="8"/>
        <v>21025.014084507042</v>
      </c>
      <c r="AT12" s="35">
        <f t="shared" si="8"/>
        <v>2804.2806539509538</v>
      </c>
      <c r="AU12" s="36">
        <f t="shared" si="8"/>
        <v>1328.3162946265002</v>
      </c>
      <c r="AV12" s="35">
        <f t="shared" si="17"/>
        <v>1886.2777506936329</v>
      </c>
      <c r="AW12" s="35">
        <f t="shared" si="9"/>
        <v>20133.248988701354</v>
      </c>
      <c r="AX12" s="35">
        <f t="shared" si="9"/>
        <v>854434.01408450701</v>
      </c>
      <c r="AY12" s="35">
        <f t="shared" si="9"/>
        <v>10292.174386920982</v>
      </c>
      <c r="AZ12" s="36">
        <f t="shared" si="9"/>
        <v>2564.7380039291907</v>
      </c>
      <c r="BA12" s="35">
        <f t="shared" si="18"/>
        <v>782.93552977782235</v>
      </c>
      <c r="BB12" s="35">
        <f t="shared" si="10"/>
        <v>16875.970009764264</v>
      </c>
      <c r="BC12" s="35">
        <f t="shared" si="10"/>
        <v>836439.4225352112</v>
      </c>
      <c r="BD12" s="35">
        <f t="shared" si="10"/>
        <v>8026.6185286103546</v>
      </c>
      <c r="BE12" s="36">
        <f t="shared" si="10"/>
        <v>1401.8389380716255</v>
      </c>
      <c r="BF12" s="35">
        <f t="shared" si="19"/>
        <v>1103.3422209158107</v>
      </c>
      <c r="BG12" s="35">
        <f t="shared" si="11"/>
        <v>3257.2789789370904</v>
      </c>
      <c r="BH12" s="35">
        <f t="shared" si="11"/>
        <v>17994.591549295772</v>
      </c>
      <c r="BI12" s="35">
        <f t="shared" si="11"/>
        <v>2265.5558583106272</v>
      </c>
      <c r="BJ12" s="35">
        <f t="shared" si="11"/>
        <v>1162.8990658575651</v>
      </c>
    </row>
    <row r="13" spans="1:62" ht="18.600000000000001" customHeight="1" x14ac:dyDescent="0.2">
      <c r="A13" s="29"/>
      <c r="B13" s="28" t="s">
        <v>36</v>
      </c>
      <c r="C13" s="1">
        <f>AVERAGE(Monthly!C32:C34)</f>
        <v>105641.66666666667</v>
      </c>
      <c r="D13" s="1">
        <f>AVERAGE(Monthly!D32:D34)</f>
        <v>2750</v>
      </c>
      <c r="E13" s="1">
        <f>AVERAGE(Monthly!E32:E34)</f>
        <v>25</v>
      </c>
      <c r="F13" s="1">
        <f>AVERAGE(Monthly!F32:F34)</f>
        <v>123.66666666666667</v>
      </c>
      <c r="G13" s="10">
        <f t="shared" si="12"/>
        <v>108540.33333333334</v>
      </c>
      <c r="H13" s="1">
        <f>AVERAGE(Monthly!H32:H34)</f>
        <v>655080.161566586</v>
      </c>
      <c r="I13" s="1">
        <f>AVERAGE(Monthly!I32:I34)</f>
        <v>85166.535333333348</v>
      </c>
      <c r="J13" s="1">
        <f>AVERAGE(Monthly!J32:J34)</f>
        <v>11802.450000000003</v>
      </c>
      <c r="K13" s="1">
        <f>AVERAGE(Monthly!K32:K34)</f>
        <v>3080.9650000000015</v>
      </c>
      <c r="L13" s="10">
        <f t="shared" si="13"/>
        <v>755130.11189991923</v>
      </c>
      <c r="M13" s="1">
        <f>AVERAGE(Monthly!M32:M34)</f>
        <v>104511.66666666667</v>
      </c>
      <c r="N13" s="1">
        <f>AVERAGE(Monthly!N32:N34)</f>
        <v>2736.3333333333335</v>
      </c>
      <c r="O13" s="1">
        <f>AVERAGE(Monthly!O32:O34)</f>
        <v>24.333333333333332</v>
      </c>
      <c r="P13" s="1">
        <f>AVERAGE(Monthly!P32:P34)</f>
        <v>122.33333333333333</v>
      </c>
      <c r="Q13" s="10">
        <f t="shared" si="14"/>
        <v>107394.66666666666</v>
      </c>
      <c r="R13" s="1">
        <f>SUM(Monthly!R32:R34)/1000</f>
        <v>115429.22310899997</v>
      </c>
      <c r="S13" s="1">
        <f>SUM(Monthly!S32:S34)/1000</f>
        <v>7246.5716009999996</v>
      </c>
      <c r="T13" s="1">
        <f>SUM(Monthly!T32:T34)/1000</f>
        <v>436.00199999999995</v>
      </c>
      <c r="U13" s="1">
        <f>SUM(Monthly!U32:U34)/1000</f>
        <v>314.33600000000001</v>
      </c>
      <c r="V13" s="10">
        <f t="shared" si="0"/>
        <v>123426.13270999996</v>
      </c>
      <c r="W13" s="1">
        <f>SUM(Monthly!W32:W34)/1000</f>
        <v>181261.04500000001</v>
      </c>
      <c r="X13" s="1">
        <f>SUM(Monthly!X32:X34)/1000</f>
        <v>52345.500999999997</v>
      </c>
      <c r="Y13" s="1">
        <f>SUM(Monthly!Y32:Y34)/1000</f>
        <v>22766.510999999999</v>
      </c>
      <c r="Z13" s="1">
        <f>SUM(Monthly!Z32:Z34)/1000</f>
        <v>1226.4680000000001</v>
      </c>
      <c r="AA13" s="10">
        <f t="shared" si="1"/>
        <v>257599.52499999999</v>
      </c>
      <c r="AB13" s="1">
        <f>SUM(Monthly!AB32:AB34)/1000</f>
        <v>73297.010999999999</v>
      </c>
      <c r="AC13" s="1">
        <f>SUM(Monthly!AC32:AC34)/1000</f>
        <v>44617.137000000002</v>
      </c>
      <c r="AD13" s="1">
        <f>SUM(Monthly!AD32:AD34)/1000</f>
        <v>22314.008999999998</v>
      </c>
      <c r="AE13" s="1">
        <f>SUM(Monthly!AE32:AE34)/1000</f>
        <v>976.02800000000002</v>
      </c>
      <c r="AF13" s="10">
        <f t="shared" si="2"/>
        <v>141204.185</v>
      </c>
      <c r="AG13" s="1">
        <f>SUM(Monthly!AG32:AG34)/1000</f>
        <v>107964.034</v>
      </c>
      <c r="AH13" s="1">
        <f>SUM(Monthly!AH32:AH34)/1000</f>
        <v>7728.3639999999996</v>
      </c>
      <c r="AI13" s="1">
        <f>SUM(Monthly!AI32:AI34)/1000</f>
        <v>452.50200000000001</v>
      </c>
      <c r="AJ13" s="1">
        <f>SUM(Monthly!AJ32:AJ34)/1000</f>
        <v>250.44</v>
      </c>
      <c r="AK13" s="10">
        <f t="shared" si="3"/>
        <v>116395.34</v>
      </c>
      <c r="AL13" s="35">
        <f t="shared" si="15"/>
        <v>6.2009639021842959</v>
      </c>
      <c r="AM13" s="35">
        <f t="shared" si="4"/>
        <v>30.969649212121219</v>
      </c>
      <c r="AN13" s="35">
        <f t="shared" si="5"/>
        <v>472.09800000000013</v>
      </c>
      <c r="AO13" s="35">
        <f t="shared" si="6"/>
        <v>24.91346361185985</v>
      </c>
      <c r="AP13" s="26">
        <f t="shared" si="7"/>
        <v>6.9571383163240625</v>
      </c>
      <c r="AQ13" s="35">
        <f t="shared" si="16"/>
        <v>1104.4625618415805</v>
      </c>
      <c r="AR13" s="35">
        <f t="shared" si="8"/>
        <v>2648.2780853940794</v>
      </c>
      <c r="AS13" s="35">
        <f t="shared" si="8"/>
        <v>17917.890410958906</v>
      </c>
      <c r="AT13" s="35">
        <f t="shared" si="8"/>
        <v>2569.5040871934607</v>
      </c>
      <c r="AU13" s="36">
        <f t="shared" si="8"/>
        <v>1149.2761841990909</v>
      </c>
      <c r="AV13" s="35">
        <f t="shared" si="17"/>
        <v>1734.3618256335019</v>
      </c>
      <c r="AW13" s="35">
        <f t="shared" si="9"/>
        <v>19129.796930198558</v>
      </c>
      <c r="AX13" s="35">
        <f t="shared" si="9"/>
        <v>935610.04109589045</v>
      </c>
      <c r="AY13" s="35">
        <f t="shared" si="9"/>
        <v>10025.623978201636</v>
      </c>
      <c r="AZ13" s="36">
        <f t="shared" si="9"/>
        <v>2398.6249317160382</v>
      </c>
      <c r="BA13" s="35">
        <f t="shared" si="18"/>
        <v>701.32850558948758</v>
      </c>
      <c r="BB13" s="35">
        <f t="shared" si="10"/>
        <v>16305.44658301864</v>
      </c>
      <c r="BC13" s="35">
        <f t="shared" si="10"/>
        <v>917014.06849315064</v>
      </c>
      <c r="BD13" s="35">
        <f t="shared" si="10"/>
        <v>7978.4305177111719</v>
      </c>
      <c r="BE13" s="36">
        <f t="shared" si="10"/>
        <v>1314.8156177836267</v>
      </c>
      <c r="BF13" s="35">
        <f t="shared" si="19"/>
        <v>1033.0333200440143</v>
      </c>
      <c r="BG13" s="35">
        <f t="shared" si="11"/>
        <v>2824.3503471799245</v>
      </c>
      <c r="BH13" s="35">
        <f t="shared" si="11"/>
        <v>18595.972602739726</v>
      </c>
      <c r="BI13" s="35">
        <f t="shared" si="11"/>
        <v>2047.1934604904632</v>
      </c>
      <c r="BJ13" s="35">
        <f t="shared" si="11"/>
        <v>1083.8093139324114</v>
      </c>
    </row>
    <row r="14" spans="1:62" ht="18.600000000000001" customHeight="1" x14ac:dyDescent="0.2">
      <c r="A14" s="29"/>
      <c r="B14" s="28" t="s">
        <v>37</v>
      </c>
      <c r="C14" s="1">
        <f>AVERAGE(Monthly!C35:C37)</f>
        <v>113057.66666666667</v>
      </c>
      <c r="D14" s="1">
        <f>AVERAGE(Monthly!D35:D37)</f>
        <v>2951.3333333333335</v>
      </c>
      <c r="E14" s="1">
        <f>AVERAGE(Monthly!E35:E37)</f>
        <v>24.333333333333332</v>
      </c>
      <c r="F14" s="1">
        <f>AVERAGE(Monthly!F35:F37)</f>
        <v>124</v>
      </c>
      <c r="G14" s="10">
        <f t="shared" si="12"/>
        <v>116157.33333333333</v>
      </c>
      <c r="H14" s="1">
        <f>AVERAGE(Monthly!H35:H37)</f>
        <v>706334.45423324395</v>
      </c>
      <c r="I14" s="1">
        <f>AVERAGE(Monthly!I35:I37)</f>
        <v>88702.280333333314</v>
      </c>
      <c r="J14" s="1">
        <f>AVERAGE(Monthly!J35:J37)</f>
        <v>10562.45</v>
      </c>
      <c r="K14" s="1">
        <f>AVERAGE(Monthly!K35:K37)</f>
        <v>3085.9650000000015</v>
      </c>
      <c r="L14" s="10">
        <f t="shared" si="13"/>
        <v>808685.14956657717</v>
      </c>
      <c r="M14" s="1">
        <f>AVERAGE(Monthly!M35:M37)</f>
        <v>111937.66666666667</v>
      </c>
      <c r="N14" s="1">
        <f>AVERAGE(Monthly!N35:N37)</f>
        <v>2943.6666666666665</v>
      </c>
      <c r="O14" s="1">
        <f>AVERAGE(Monthly!O35:O37)</f>
        <v>24</v>
      </c>
      <c r="P14" s="1">
        <f>AVERAGE(Monthly!P35:P37)</f>
        <v>123.33333333333333</v>
      </c>
      <c r="Q14" s="10">
        <f t="shared" si="14"/>
        <v>115028.66666666667</v>
      </c>
      <c r="R14" s="1">
        <f>SUM(Monthly!R35:R37)/1000</f>
        <v>129751.63081599999</v>
      </c>
      <c r="S14" s="1">
        <f>SUM(Monthly!S35:S37)/1000</f>
        <v>8569.883791000002</v>
      </c>
      <c r="T14" s="1">
        <f>SUM(Monthly!T35:T37)/1000</f>
        <v>415.33800000000002</v>
      </c>
      <c r="U14" s="1">
        <f>SUM(Monthly!U35:U37)/1000</f>
        <v>274.02</v>
      </c>
      <c r="V14" s="10">
        <f>SUM(R14:U14)</f>
        <v>139010.87260699997</v>
      </c>
      <c r="W14" s="1">
        <f>SUM(Monthly!W35:W37)/1000</f>
        <v>142959.774</v>
      </c>
      <c r="X14" s="1">
        <f>SUM(Monthly!X35:X37)/1000</f>
        <v>45944.525000000001</v>
      </c>
      <c r="Y14" s="1">
        <f>SUM(Monthly!Y35:Y37)/1000</f>
        <v>13854.638000000001</v>
      </c>
      <c r="Z14" s="1">
        <f>SUM(Monthly!Z35:Z37)/1000</f>
        <v>1224.6859999999999</v>
      </c>
      <c r="AA14" s="10">
        <f>SUM(W14:Z14)</f>
        <v>203983.62299999999</v>
      </c>
      <c r="AB14" s="1">
        <f>SUM(Monthly!AB35:AB37)/1000</f>
        <v>41313.031000000003</v>
      </c>
      <c r="AC14" s="1">
        <f>SUM(Monthly!AC35:AC37)/1000</f>
        <v>37713.879999999997</v>
      </c>
      <c r="AD14" s="1">
        <f>SUM(Monthly!AD35:AD37)/1000</f>
        <v>13433.800999999999</v>
      </c>
      <c r="AE14" s="1">
        <f>SUM(Monthly!AE35:AE37)/1000</f>
        <v>989.072</v>
      </c>
      <c r="AF14" s="10">
        <f>SUM(AB14:AE14)</f>
        <v>93449.784</v>
      </c>
      <c r="AG14" s="1">
        <f>SUM(Monthly!AG35:AG37)/1000</f>
        <v>101646.743</v>
      </c>
      <c r="AH14" s="1">
        <f>SUM(Monthly!AH35:AH37)/1000</f>
        <v>8230.6450000000004</v>
      </c>
      <c r="AI14" s="1">
        <f>SUM(Monthly!AI35:AI37)/1000</f>
        <v>420.83699999999999</v>
      </c>
      <c r="AJ14" s="1">
        <f>SUM(Monthly!AJ35:AJ37)/1000</f>
        <v>235.614</v>
      </c>
      <c r="AK14" s="10">
        <f>SUM(AG14:AJ14)</f>
        <v>110533.83900000001</v>
      </c>
      <c r="AL14" s="35">
        <f t="shared" si="15"/>
        <v>6.2475591002223991</v>
      </c>
      <c r="AM14" s="35">
        <f t="shared" si="4"/>
        <v>30.054985430313973</v>
      </c>
      <c r="AN14" s="35">
        <f t="shared" si="5"/>
        <v>434.07328767123295</v>
      </c>
      <c r="AO14" s="35">
        <f t="shared" si="6"/>
        <v>24.886814516129043</v>
      </c>
      <c r="AP14" s="26">
        <f t="shared" si="7"/>
        <v>6.9619810162645255</v>
      </c>
      <c r="AQ14" s="35">
        <f t="shared" si="16"/>
        <v>1159.1418213350883</v>
      </c>
      <c r="AR14" s="35">
        <f t="shared" si="8"/>
        <v>2911.295592005436</v>
      </c>
      <c r="AS14" s="35">
        <f t="shared" si="8"/>
        <v>17305.75</v>
      </c>
      <c r="AT14" s="35">
        <f t="shared" si="8"/>
        <v>2221.7837837837837</v>
      </c>
      <c r="AU14" s="36">
        <f t="shared" si="8"/>
        <v>1208.4889500617235</v>
      </c>
      <c r="AV14" s="35">
        <f t="shared" si="17"/>
        <v>1277.1373413179358</v>
      </c>
      <c r="AW14" s="35">
        <f t="shared" si="9"/>
        <v>15607.923791190125</v>
      </c>
      <c r="AX14" s="35">
        <f t="shared" si="9"/>
        <v>577276.58333333337</v>
      </c>
      <c r="AY14" s="35">
        <f t="shared" si="9"/>
        <v>9929.8864864864863</v>
      </c>
      <c r="AZ14" s="36">
        <f t="shared" si="9"/>
        <v>1773.3285876564103</v>
      </c>
      <c r="BA14" s="35">
        <f t="shared" si="18"/>
        <v>369.07175422035476</v>
      </c>
      <c r="BB14" s="35">
        <f t="shared" si="10"/>
        <v>12811.871815196468</v>
      </c>
      <c r="BC14" s="35">
        <f t="shared" si="10"/>
        <v>559741.70833333337</v>
      </c>
      <c r="BD14" s="35">
        <f t="shared" si="10"/>
        <v>8019.5027027027027</v>
      </c>
      <c r="BE14" s="36">
        <f t="shared" si="10"/>
        <v>812.40430501382264</v>
      </c>
      <c r="BF14" s="35">
        <f t="shared" si="19"/>
        <v>908.0655870975811</v>
      </c>
      <c r="BG14" s="35">
        <f t="shared" si="11"/>
        <v>2796.0519759936592</v>
      </c>
      <c r="BH14" s="35">
        <f t="shared" si="11"/>
        <v>17534.875</v>
      </c>
      <c r="BI14" s="35">
        <f t="shared" si="11"/>
        <v>1910.3837837837839</v>
      </c>
      <c r="BJ14" s="35">
        <f t="shared" si="11"/>
        <v>960.92428264258763</v>
      </c>
    </row>
    <row r="15" spans="1:62" ht="18.600000000000001" customHeight="1" x14ac:dyDescent="0.2">
      <c r="A15" s="29"/>
      <c r="B15" s="28" t="s">
        <v>38</v>
      </c>
      <c r="C15" s="1">
        <f>AVERAGE(Monthly!C38:C40)</f>
        <v>121135</v>
      </c>
      <c r="D15" s="1">
        <f>AVERAGE(Monthly!D38:D40)</f>
        <v>3233.6666666666665</v>
      </c>
      <c r="E15" s="1">
        <f>AVERAGE(Monthly!E38:E40)</f>
        <v>24</v>
      </c>
      <c r="F15" s="1">
        <f>AVERAGE(Monthly!F38:F40)</f>
        <v>125.66666666666667</v>
      </c>
      <c r="G15" s="10">
        <f t="shared" ref="G15:G21" si="20">SUM(C15:F15)</f>
        <v>124518.33333333334</v>
      </c>
      <c r="H15" s="1">
        <f>AVERAGE(Monthly!H38:H40)</f>
        <v>762148.98223322292</v>
      </c>
      <c r="I15" s="1">
        <f>AVERAGE(Monthly!I38:I40)</f>
        <v>94386.427000000185</v>
      </c>
      <c r="J15" s="1">
        <f>AVERAGE(Monthly!J38:J40)</f>
        <v>9942.4500000000007</v>
      </c>
      <c r="K15" s="1">
        <f>AVERAGE(Monthly!K38:K40)</f>
        <v>3102.7490000000016</v>
      </c>
      <c r="L15" s="10">
        <f t="shared" si="13"/>
        <v>869580.60823322297</v>
      </c>
      <c r="M15" s="1">
        <f>AVERAGE(Monthly!M38:M40)</f>
        <v>120351</v>
      </c>
      <c r="N15" s="1">
        <f>AVERAGE(Monthly!N38:N40)</f>
        <v>3215</v>
      </c>
      <c r="O15" s="1">
        <f>AVERAGE(Monthly!O38:O40)</f>
        <v>24</v>
      </c>
      <c r="P15" s="1">
        <f>AVERAGE(Monthly!P38:P40)</f>
        <v>125</v>
      </c>
      <c r="Q15" s="10">
        <f t="shared" si="14"/>
        <v>123715</v>
      </c>
      <c r="R15" s="1">
        <f>SUM(Monthly!R38:R40)/1000</f>
        <v>160724.9967260001</v>
      </c>
      <c r="S15" s="1">
        <f>SUM(Monthly!S38:S40)/1000</f>
        <v>9913.0094659999995</v>
      </c>
      <c r="T15" s="1">
        <f>SUM(Monthly!T38:T40)/1000</f>
        <v>442.61539999999997</v>
      </c>
      <c r="U15" s="1">
        <f>SUM(Monthly!U38:U40)/1000</f>
        <v>322.50400000000002</v>
      </c>
      <c r="V15" s="10">
        <f>SUM(R15:U15)</f>
        <v>171403.12559200008</v>
      </c>
      <c r="W15" s="1">
        <f>SUM(Monthly!W38:W40)/1000</f>
        <v>185898.51500000001</v>
      </c>
      <c r="X15" s="1">
        <f>SUM(Monthly!X38:X40)/1000</f>
        <v>51826.838000000003</v>
      </c>
      <c r="Y15" s="1">
        <f>SUM(Monthly!Y38:Y40)/1000</f>
        <v>8336.3040000000001</v>
      </c>
      <c r="Z15" s="1">
        <f>SUM(Monthly!Z38:Z40)/1000</f>
        <v>1240.8</v>
      </c>
      <c r="AA15" s="10">
        <f>SUM(W15:Z15)</f>
        <v>247302.45699999999</v>
      </c>
      <c r="AB15" s="1">
        <f>SUM(Monthly!AB38:AB40)/1000</f>
        <v>52218.493000000002</v>
      </c>
      <c r="AC15" s="1">
        <f>SUM(Monthly!AC38:AC40)/1000</f>
        <v>41548.148000000001</v>
      </c>
      <c r="AD15" s="1">
        <f>SUM(Monthly!AD38:AD40)/1000</f>
        <v>7907.1080000000002</v>
      </c>
      <c r="AE15" s="1">
        <f>SUM(Monthly!AE38:AE40)/1000</f>
        <v>958.58100000000002</v>
      </c>
      <c r="AF15" s="10">
        <f>SUM(AB15:AE15)</f>
        <v>102632.33000000002</v>
      </c>
      <c r="AG15" s="1">
        <f>SUM(Monthly!AG38:AG40)/1000</f>
        <v>133680.022</v>
      </c>
      <c r="AH15" s="1">
        <f>SUM(Monthly!AH38:AH40)/1000</f>
        <v>10278.69</v>
      </c>
      <c r="AI15" s="1">
        <f>SUM(Monthly!AI38:AI40)/1000</f>
        <v>429.19600000000003</v>
      </c>
      <c r="AJ15" s="1">
        <f>SUM(Monthly!AJ38:AJ40)/1000</f>
        <v>282.21899999999999</v>
      </c>
      <c r="AK15" s="10">
        <f>SUM(AG15:AJ15)</f>
        <v>144670.12700000001</v>
      </c>
      <c r="AL15" s="35">
        <f t="shared" ref="AL15" si="21">IFERROR(H15/C15,"-")</f>
        <v>6.2917322180478221</v>
      </c>
      <c r="AM15" s="35">
        <f t="shared" ref="AM15" si="22">IFERROR(I15/D15,"-")</f>
        <v>29.188669312442077</v>
      </c>
      <c r="AN15" s="35">
        <f t="shared" ref="AN15" si="23">IFERROR(J15/E15,"-")</f>
        <v>414.26875000000001</v>
      </c>
      <c r="AO15" s="35">
        <f t="shared" ref="AO15" si="24">IFERROR(K15/F15,"-")</f>
        <v>24.690310344827598</v>
      </c>
      <c r="AP15" s="26">
        <f t="shared" ref="AP15" si="25">IFERROR(L15/G15,"-")</f>
        <v>6.9835548304792301</v>
      </c>
      <c r="AQ15" s="35">
        <f t="shared" si="16"/>
        <v>1335.468726691096</v>
      </c>
      <c r="AR15" s="35">
        <f t="shared" si="8"/>
        <v>3083.3621978227061</v>
      </c>
      <c r="AS15" s="35">
        <f t="shared" si="8"/>
        <v>18442.308333333334</v>
      </c>
      <c r="AT15" s="35">
        <f t="shared" si="8"/>
        <v>2580.0320000000002</v>
      </c>
      <c r="AU15" s="36">
        <f t="shared" si="8"/>
        <v>1385.467611785152</v>
      </c>
      <c r="AV15" s="35">
        <f t="shared" si="17"/>
        <v>1544.6362306918929</v>
      </c>
      <c r="AW15" s="35">
        <f t="shared" si="9"/>
        <v>16120.322861586317</v>
      </c>
      <c r="AX15" s="35">
        <f t="shared" si="9"/>
        <v>347346</v>
      </c>
      <c r="AY15" s="35">
        <f t="shared" si="9"/>
        <v>9926.4</v>
      </c>
      <c r="AZ15" s="36">
        <f t="shared" si="9"/>
        <v>1998.9690579153701</v>
      </c>
      <c r="BA15" s="35">
        <f t="shared" si="18"/>
        <v>433.88499472376634</v>
      </c>
      <c r="BB15" s="35">
        <f t="shared" si="10"/>
        <v>12923.218662519441</v>
      </c>
      <c r="BC15" s="35">
        <f t="shared" si="10"/>
        <v>329462.83333333331</v>
      </c>
      <c r="BD15" s="35">
        <f t="shared" si="10"/>
        <v>7668.6480000000001</v>
      </c>
      <c r="BE15" s="36">
        <f t="shared" si="10"/>
        <v>829.58679222406352</v>
      </c>
      <c r="BF15" s="35">
        <f t="shared" si="19"/>
        <v>1110.7512359681266</v>
      </c>
      <c r="BG15" s="35">
        <f t="shared" si="11"/>
        <v>3197.1041990668741</v>
      </c>
      <c r="BH15" s="35">
        <f t="shared" si="11"/>
        <v>17883.166666666668</v>
      </c>
      <c r="BI15" s="35">
        <f t="shared" si="11"/>
        <v>2257.752</v>
      </c>
      <c r="BJ15" s="35">
        <f t="shared" si="11"/>
        <v>1169.3822656913067</v>
      </c>
    </row>
    <row r="16" spans="1:62" ht="18.600000000000001" customHeight="1" x14ac:dyDescent="0.2">
      <c r="A16" s="29"/>
      <c r="B16" s="28" t="s">
        <v>39</v>
      </c>
      <c r="C16" s="1">
        <f>AVERAGE(Monthly!C41:C43)</f>
        <v>129074.33333333333</v>
      </c>
      <c r="D16" s="1">
        <f>AVERAGE(Monthly!D41:D43)</f>
        <v>3464.6666666666665</v>
      </c>
      <c r="E16" s="1">
        <f>AVERAGE(Monthly!E41:E43)</f>
        <v>26.666666666666668</v>
      </c>
      <c r="F16" s="1">
        <f>AVERAGE(Monthly!F41:F43)</f>
        <v>125</v>
      </c>
      <c r="G16" s="10">
        <f t="shared" si="20"/>
        <v>132690.66666666666</v>
      </c>
      <c r="H16" s="1">
        <f>AVERAGE(Monthly!H41:H43)</f>
        <v>822099.74323318247</v>
      </c>
      <c r="I16" s="1">
        <f>AVERAGE(Monthly!I41:I43)</f>
        <v>100473.6543333337</v>
      </c>
      <c r="J16" s="1">
        <f>AVERAGE(Monthly!J41:J43)</f>
        <v>15597.874666666668</v>
      </c>
      <c r="K16" s="1">
        <f>AVERAGE(Monthly!K41:K43)</f>
        <v>3093.6723333333357</v>
      </c>
      <c r="L16" s="10">
        <f t="shared" si="13"/>
        <v>941264.94456651609</v>
      </c>
      <c r="M16" s="1">
        <f>AVERAGE(Monthly!M41:M43)</f>
        <v>128619</v>
      </c>
      <c r="N16" s="1">
        <f>AVERAGE(Monthly!N41:N43)</f>
        <v>3422.6666666666665</v>
      </c>
      <c r="O16" s="1">
        <f>AVERAGE(Monthly!O41:O43)</f>
        <v>26.333333333333332</v>
      </c>
      <c r="P16" s="1">
        <f>AVERAGE(Monthly!P41:P43)</f>
        <v>125</v>
      </c>
      <c r="Q16" s="10">
        <f t="shared" si="14"/>
        <v>132193</v>
      </c>
      <c r="R16" s="1">
        <f>SUM(Monthly!R41:R43)/1000</f>
        <v>157275.81481899996</v>
      </c>
      <c r="S16" s="1">
        <f>SUM(Monthly!S41:S43)/1000</f>
        <v>9470.0067139999974</v>
      </c>
      <c r="T16" s="1">
        <f>SUM(Monthly!T41:T43)/1000</f>
        <v>1422.3869999999999</v>
      </c>
      <c r="U16" s="1">
        <f>SUM(Monthly!U41:U43)/1000</f>
        <v>311.77800000000002</v>
      </c>
      <c r="V16" s="10">
        <f t="shared" ref="V16:V21" si="26">SUM(R16:U16)</f>
        <v>168479.98653299993</v>
      </c>
      <c r="W16" s="1">
        <f>SUM(Monthly!W41:W43)/1000</f>
        <v>235735.75899999999</v>
      </c>
      <c r="X16" s="1">
        <f>SUM(Monthly!X41:X43)/1000</f>
        <v>59564.675000000003</v>
      </c>
      <c r="Y16" s="1">
        <f>SUM(Monthly!Y41:Y43)/1000</f>
        <v>11482.517</v>
      </c>
      <c r="Z16" s="1">
        <f>SUM(Monthly!Z41:Z43)/1000</f>
        <v>1178.1089999999999</v>
      </c>
      <c r="AA16" s="10">
        <f t="shared" ref="AA16:AA21" si="27">SUM(W16:Z16)</f>
        <v>307961.06</v>
      </c>
      <c r="AB16" s="1">
        <f>SUM(Monthly!AB41:AB43)/1000</f>
        <v>96627.039000000004</v>
      </c>
      <c r="AC16" s="1">
        <f>SUM(Monthly!AC41:AC43)/1000</f>
        <v>50343.357000000004</v>
      </c>
      <c r="AD16" s="1">
        <f>SUM(Monthly!AD41:AD43)/1000</f>
        <v>9777.4789999999994</v>
      </c>
      <c r="AE16" s="1">
        <f>SUM(Monthly!AE41:AE43)/1000</f>
        <v>928.13300000000004</v>
      </c>
      <c r="AF16" s="10">
        <f t="shared" ref="AF16:AF21" si="28">SUM(AB16:AE16)</f>
        <v>157676.008</v>
      </c>
      <c r="AG16" s="1">
        <f>SUM(Monthly!AG41:AG43)/1000</f>
        <v>139108.72</v>
      </c>
      <c r="AH16" s="1">
        <f>SUM(Monthly!AH41:AH43)/1000</f>
        <v>9221.3179999999993</v>
      </c>
      <c r="AI16" s="1">
        <f>SUM(Monthly!AI41:AI43)/1000</f>
        <v>1705.038</v>
      </c>
      <c r="AJ16" s="1">
        <f>SUM(Monthly!AJ41:AJ43)/1000</f>
        <v>249.976</v>
      </c>
      <c r="AK16" s="10">
        <f t="shared" ref="AK16:AK21" si="29">SUM(AG16:AJ16)</f>
        <v>150285.052</v>
      </c>
      <c r="AL16" s="35">
        <f t="shared" ref="AL16:AL18" si="30">IFERROR(H16/C16,"-")</f>
        <v>6.3691961213552588</v>
      </c>
      <c r="AM16" s="35">
        <f t="shared" ref="AM16:AM18" si="31">IFERROR(I16/D16,"-")</f>
        <v>28.999515393496356</v>
      </c>
      <c r="AN16" s="35">
        <f t="shared" ref="AN16:AN18" si="32">IFERROR(J16/E16,"-")</f>
        <v>584.9203</v>
      </c>
      <c r="AO16" s="35">
        <f t="shared" ref="AO16:AO18" si="33">IFERROR(K16/F16,"-")</f>
        <v>24.749378666666686</v>
      </c>
      <c r="AP16" s="26">
        <f t="shared" ref="AP16:AP18" si="34">IFERROR(L16/G16,"-")</f>
        <v>7.0936786151740101</v>
      </c>
      <c r="AQ16" s="35">
        <f t="shared" si="16"/>
        <v>1222.8039000380968</v>
      </c>
      <c r="AR16" s="35">
        <f t="shared" si="8"/>
        <v>2766.8504228671595</v>
      </c>
      <c r="AS16" s="35">
        <f t="shared" si="8"/>
        <v>54014.696202531646</v>
      </c>
      <c r="AT16" s="35">
        <f t="shared" si="8"/>
        <v>2494.2240000000002</v>
      </c>
      <c r="AU16" s="36">
        <f t="shared" si="8"/>
        <v>1274.5000607672109</v>
      </c>
      <c r="AV16" s="35">
        <f t="shared" si="17"/>
        <v>1832.8222035624594</v>
      </c>
      <c r="AW16" s="35">
        <f t="shared" si="9"/>
        <v>17403.00204518894</v>
      </c>
      <c r="AX16" s="35">
        <f t="shared" si="9"/>
        <v>436044.94936708861</v>
      </c>
      <c r="AY16" s="35">
        <f t="shared" si="9"/>
        <v>9424.8719999999994</v>
      </c>
      <c r="AZ16" s="36">
        <f t="shared" si="9"/>
        <v>2329.632128781403</v>
      </c>
      <c r="BA16" s="35">
        <f t="shared" si="18"/>
        <v>751.26566836937002</v>
      </c>
      <c r="BB16" s="35">
        <f t="shared" si="10"/>
        <v>14708.810966108298</v>
      </c>
      <c r="BC16" s="35">
        <f t="shared" si="10"/>
        <v>371296.67088607594</v>
      </c>
      <c r="BD16" s="35">
        <f t="shared" si="10"/>
        <v>7425.0640000000003</v>
      </c>
      <c r="BE16" s="36">
        <f t="shared" si="10"/>
        <v>1192.7712359958546</v>
      </c>
      <c r="BF16" s="35">
        <f t="shared" si="19"/>
        <v>1081.5565351930895</v>
      </c>
      <c r="BG16" s="35">
        <f t="shared" si="11"/>
        <v>2694.1910790806387</v>
      </c>
      <c r="BH16" s="35">
        <f t="shared" si="11"/>
        <v>64748.278481012661</v>
      </c>
      <c r="BI16" s="35">
        <f t="shared" si="11"/>
        <v>1999.808</v>
      </c>
      <c r="BJ16" s="35">
        <f t="shared" si="11"/>
        <v>1136.8608927855485</v>
      </c>
    </row>
    <row r="17" spans="1:62" ht="18.600000000000001" customHeight="1" x14ac:dyDescent="0.2">
      <c r="A17" s="29"/>
      <c r="B17" s="28" t="s">
        <v>40</v>
      </c>
      <c r="C17" s="1">
        <f>AVERAGE(Monthly!C44:C46)</f>
        <v>139341</v>
      </c>
      <c r="D17" s="1">
        <f>AVERAGE(Monthly!D44:D46)</f>
        <v>3623.3333333333335</v>
      </c>
      <c r="E17" s="1">
        <f>AVERAGE(Monthly!E44:E46)</f>
        <v>27.666666666666668</v>
      </c>
      <c r="F17" s="1">
        <f>AVERAGE(Monthly!F44:F46)</f>
        <v>125.66666666666667</v>
      </c>
      <c r="G17" s="10">
        <f t="shared" si="20"/>
        <v>143117.66666666666</v>
      </c>
      <c r="H17" s="1">
        <f>AVERAGE(Monthly!H44:H46)</f>
        <v>902684.14156644151</v>
      </c>
      <c r="I17" s="1">
        <f>AVERAGE(Monthly!I44:I46)</f>
        <v>104339.24300000064</v>
      </c>
      <c r="J17" s="1">
        <f>AVERAGE(Monthly!J44:J46)</f>
        <v>15947.408000000001</v>
      </c>
      <c r="K17" s="1">
        <f>AVERAGE(Monthly!K44:K46)</f>
        <v>3091.079000000002</v>
      </c>
      <c r="L17" s="10">
        <f t="shared" si="13"/>
        <v>1026061.8715664422</v>
      </c>
      <c r="M17" s="1">
        <f>AVERAGE(Monthly!M44:M46)</f>
        <v>139165</v>
      </c>
      <c r="N17" s="1">
        <f>AVERAGE(Monthly!N44:N46)</f>
        <v>3596.6666666666665</v>
      </c>
      <c r="O17" s="1">
        <f>AVERAGE(Monthly!O44:O46)</f>
        <v>27.666666666666668</v>
      </c>
      <c r="P17" s="1">
        <f>AVERAGE(Monthly!P44:P46)</f>
        <v>125.66666666666667</v>
      </c>
      <c r="Q17" s="10">
        <f t="shared" si="14"/>
        <v>142914.99999999997</v>
      </c>
      <c r="R17" s="1">
        <f>SUM(Monthly!R44:R46)/1000</f>
        <v>149961.2306659999</v>
      </c>
      <c r="S17" s="1">
        <f>SUM(Monthly!S44:S46)/1000</f>
        <v>8065.5622329999997</v>
      </c>
      <c r="T17" s="1">
        <f>SUM(Monthly!T44:T46)/1000</f>
        <v>1048.0757999999996</v>
      </c>
      <c r="U17" s="1">
        <f>SUM(Monthly!U44:U46)/1000</f>
        <v>295.19499999999999</v>
      </c>
      <c r="V17" s="10">
        <f t="shared" si="26"/>
        <v>159370.0636989999</v>
      </c>
      <c r="W17" s="1">
        <f>SUM(Monthly!W44:W46)/1000</f>
        <v>230279.65599999999</v>
      </c>
      <c r="X17" s="1">
        <f>SUM(Monthly!X44:X46)/1000</f>
        <v>62342.417999999998</v>
      </c>
      <c r="Y17" s="1">
        <f>SUM(Monthly!Y44:Y46)/1000</f>
        <v>12025.944</v>
      </c>
      <c r="Z17" s="1">
        <f>SUM(Monthly!Z44:Z46)/1000</f>
        <v>1165.499</v>
      </c>
      <c r="AA17" s="10">
        <f t="shared" si="27"/>
        <v>305813.51699999999</v>
      </c>
      <c r="AB17" s="1">
        <f>SUM(Monthly!AB44:AB46)/1000</f>
        <v>93640.596000000005</v>
      </c>
      <c r="AC17" s="1">
        <f>SUM(Monthly!AC44:AC46)/1000</f>
        <v>53901.968000000001</v>
      </c>
      <c r="AD17" s="1">
        <f>SUM(Monthly!AD44:AD46)/1000</f>
        <v>11011.616</v>
      </c>
      <c r="AE17" s="1">
        <f>SUM(Monthly!AE44:AE46)/1000</f>
        <v>913.50699999999995</v>
      </c>
      <c r="AF17" s="10">
        <f t="shared" si="28"/>
        <v>159467.68700000003</v>
      </c>
      <c r="AG17" s="1">
        <f>SUM(Monthly!AG44:AG46)/1000</f>
        <v>136639.06</v>
      </c>
      <c r="AH17" s="1">
        <f>SUM(Monthly!AH44:AH46)/1000</f>
        <v>8440.4500000000007</v>
      </c>
      <c r="AI17" s="1">
        <f>SUM(Monthly!AI44:AI46)/1000</f>
        <v>1014.328</v>
      </c>
      <c r="AJ17" s="1">
        <f>SUM(Monthly!AJ44:AJ46)/1000</f>
        <v>251.99199999999999</v>
      </c>
      <c r="AK17" s="10">
        <f t="shared" si="29"/>
        <v>146345.83000000002</v>
      </c>
      <c r="AL17" s="35">
        <f t="shared" si="30"/>
        <v>6.4782378593984653</v>
      </c>
      <c r="AM17" s="35">
        <f t="shared" si="31"/>
        <v>28.796479208831823</v>
      </c>
      <c r="AN17" s="35">
        <f t="shared" si="32"/>
        <v>576.4123373493976</v>
      </c>
      <c r="AO17" s="35">
        <f t="shared" si="33"/>
        <v>24.597445623342189</v>
      </c>
      <c r="AP17" s="26">
        <f t="shared" si="34"/>
        <v>7.1693585807000924</v>
      </c>
      <c r="AQ17" s="35">
        <f t="shared" si="16"/>
        <v>1077.5786344698731</v>
      </c>
      <c r="AR17" s="35">
        <f t="shared" si="8"/>
        <v>2242.5103520852645</v>
      </c>
      <c r="AS17" s="35">
        <f t="shared" si="8"/>
        <v>37882.257831325282</v>
      </c>
      <c r="AT17" s="35">
        <f t="shared" si="8"/>
        <v>2349.0318302387268</v>
      </c>
      <c r="AU17" s="36">
        <f t="shared" si="8"/>
        <v>1115.1388146730569</v>
      </c>
      <c r="AV17" s="35">
        <f t="shared" si="17"/>
        <v>1654.7239320231379</v>
      </c>
      <c r="AW17" s="35">
        <f t="shared" si="9"/>
        <v>17333.387766450418</v>
      </c>
      <c r="AX17" s="35">
        <f t="shared" si="9"/>
        <v>434672.67469879519</v>
      </c>
      <c r="AY17" s="35">
        <f t="shared" si="9"/>
        <v>9274.5278514588863</v>
      </c>
      <c r="AZ17" s="36">
        <f t="shared" si="9"/>
        <v>2139.827988664591</v>
      </c>
      <c r="BA17" s="35">
        <f t="shared" si="18"/>
        <v>672.87461646247255</v>
      </c>
      <c r="BB17" s="35">
        <f t="shared" si="10"/>
        <v>14986.645412418908</v>
      </c>
      <c r="BC17" s="35">
        <f t="shared" si="10"/>
        <v>398010.21686746989</v>
      </c>
      <c r="BD17" s="35">
        <f t="shared" si="10"/>
        <v>7269.2864721485412</v>
      </c>
      <c r="BE17" s="36">
        <f t="shared" si="10"/>
        <v>1115.8219011300428</v>
      </c>
      <c r="BF17" s="35">
        <f t="shared" si="19"/>
        <v>981.84931556066533</v>
      </c>
      <c r="BG17" s="35">
        <f t="shared" si="11"/>
        <v>2346.7423540315112</v>
      </c>
      <c r="BH17" s="35">
        <f t="shared" si="11"/>
        <v>36662.457831325301</v>
      </c>
      <c r="BI17" s="35">
        <f t="shared" si="11"/>
        <v>2005.2413793103447</v>
      </c>
      <c r="BJ17" s="35">
        <f t="shared" si="11"/>
        <v>1024.0060875345489</v>
      </c>
    </row>
    <row r="18" spans="1:62" ht="18.600000000000001" customHeight="1" x14ac:dyDescent="0.2">
      <c r="A18" s="29"/>
      <c r="B18" s="28" t="s">
        <v>41</v>
      </c>
      <c r="C18" s="1">
        <f>AVERAGE(Monthly!C47:C49)</f>
        <v>150304.66666666666</v>
      </c>
      <c r="D18" s="1">
        <f>AVERAGE(Monthly!D47:D49)</f>
        <v>3736</v>
      </c>
      <c r="E18" s="1">
        <f>AVERAGE(Monthly!E47:E49)</f>
        <v>27.666666666666668</v>
      </c>
      <c r="F18" s="1">
        <f>AVERAGE(Monthly!F47:F49)</f>
        <v>124.66666666666667</v>
      </c>
      <c r="G18" s="10">
        <f t="shared" si="20"/>
        <v>154192.99999999997</v>
      </c>
      <c r="H18" s="1">
        <f>AVERAGE(Monthly!H47:H49)</f>
        <v>981498.03089972527</v>
      </c>
      <c r="I18" s="1">
        <f>AVERAGE(Monthly!I47:I49)</f>
        <v>105743.73666666687</v>
      </c>
      <c r="J18" s="1">
        <f>AVERAGE(Monthly!J47:J49)</f>
        <v>16093.174666666666</v>
      </c>
      <c r="K18" s="1">
        <f>AVERAGE(Monthly!K47:K49)</f>
        <v>3057.6290000000022</v>
      </c>
      <c r="L18" s="10">
        <f t="shared" si="13"/>
        <v>1106392.5712330588</v>
      </c>
      <c r="M18" s="1">
        <f>AVERAGE(Monthly!M47:M49)</f>
        <v>149642.33333333334</v>
      </c>
      <c r="N18" s="1">
        <f>AVERAGE(Monthly!N47:N49)</f>
        <v>3709.6666666666665</v>
      </c>
      <c r="O18" s="1">
        <f>AVERAGE(Monthly!O47:O49)</f>
        <v>27.666666666666668</v>
      </c>
      <c r="P18" s="1">
        <f>AVERAGE(Monthly!P47:P49)</f>
        <v>125</v>
      </c>
      <c r="Q18" s="10">
        <f t="shared" si="14"/>
        <v>153504.66666666666</v>
      </c>
      <c r="R18" s="1">
        <f>SUM(Monthly!R47:R49)/1000</f>
        <v>181335.30150800006</v>
      </c>
      <c r="S18" s="1">
        <f>SUM(Monthly!S47:S49)/1000</f>
        <v>9740.4109730000037</v>
      </c>
      <c r="T18" s="1">
        <f>SUM(Monthly!T47:T49)/1000</f>
        <v>654.97839999999985</v>
      </c>
      <c r="U18" s="1">
        <f>SUM(Monthly!U47:U49)/1000</f>
        <v>280.34199999999998</v>
      </c>
      <c r="V18" s="10">
        <f t="shared" si="26"/>
        <v>192011.03288100005</v>
      </c>
      <c r="W18" s="1">
        <f>SUM(Monthly!W47:W49)/1000</f>
        <v>188647.565</v>
      </c>
      <c r="X18" s="1">
        <f>SUM(Monthly!X47:X49)/1000</f>
        <v>55317.947</v>
      </c>
      <c r="Y18" s="1">
        <f>SUM(Monthly!Y47:Y49)/1000</f>
        <v>11641.656999999999</v>
      </c>
      <c r="Z18" s="1">
        <f>SUM(Monthly!Z47:Z49)/1000</f>
        <v>1121.479</v>
      </c>
      <c r="AA18" s="10">
        <f t="shared" si="27"/>
        <v>256728.64799999999</v>
      </c>
      <c r="AB18" s="1">
        <f>SUM(Monthly!AB47:AB49)/1000</f>
        <v>53329.504999999997</v>
      </c>
      <c r="AC18" s="1">
        <f>SUM(Monthly!AC47:AC49)/1000</f>
        <v>46420.41</v>
      </c>
      <c r="AD18" s="1">
        <f>SUM(Monthly!AD47:AD49)/1000</f>
        <v>10998.852000000001</v>
      </c>
      <c r="AE18" s="1">
        <f>SUM(Monthly!AE47:AE49)/1000</f>
        <v>895.60599999999999</v>
      </c>
      <c r="AF18" s="10">
        <f t="shared" si="28"/>
        <v>111644.37300000001</v>
      </c>
      <c r="AG18" s="1">
        <f>SUM(Monthly!AG47:AG49)/1000</f>
        <v>135318.06</v>
      </c>
      <c r="AH18" s="1">
        <f>SUM(Monthly!AH47:AH49)/1000</f>
        <v>8897.5370000000003</v>
      </c>
      <c r="AI18" s="1">
        <f>SUM(Monthly!AI47:AI49)/1000</f>
        <v>642.80499999999995</v>
      </c>
      <c r="AJ18" s="1">
        <f>SUM(Monthly!AJ47:AJ49)/1000</f>
        <v>225.87299999999999</v>
      </c>
      <c r="AK18" s="10">
        <f t="shared" si="29"/>
        <v>145084.27499999999</v>
      </c>
      <c r="AL18" s="35">
        <f t="shared" si="30"/>
        <v>6.5300569348017046</v>
      </c>
      <c r="AM18" s="35">
        <f t="shared" si="31"/>
        <v>28.303998037116401</v>
      </c>
      <c r="AN18" s="35">
        <f t="shared" si="32"/>
        <v>581.68101204819277</v>
      </c>
      <c r="AO18" s="35">
        <f t="shared" si="33"/>
        <v>24.526435828877023</v>
      </c>
      <c r="AP18" s="26">
        <f t="shared" si="34"/>
        <v>7.1753748304596128</v>
      </c>
      <c r="AQ18" s="35">
        <f t="shared" si="16"/>
        <v>1211.7914594666843</v>
      </c>
      <c r="AR18" s="35">
        <f t="shared" si="8"/>
        <v>2625.6836120945291</v>
      </c>
      <c r="AS18" s="35">
        <f t="shared" si="8"/>
        <v>23673.918072289151</v>
      </c>
      <c r="AT18" s="35">
        <f t="shared" si="8"/>
        <v>2242.7359999999999</v>
      </c>
      <c r="AU18" s="36">
        <f t="shared" si="8"/>
        <v>1250.8481797361212</v>
      </c>
      <c r="AV18" s="35">
        <f t="shared" si="17"/>
        <v>1260.65639847904</v>
      </c>
      <c r="AW18" s="35">
        <f t="shared" si="9"/>
        <v>14911.837631413426</v>
      </c>
      <c r="AX18" s="35">
        <f t="shared" si="9"/>
        <v>420782.78313253011</v>
      </c>
      <c r="AY18" s="35">
        <f t="shared" si="9"/>
        <v>8971.8320000000003</v>
      </c>
      <c r="AZ18" s="36">
        <f t="shared" si="9"/>
        <v>1672.4484901653368</v>
      </c>
      <c r="BA18" s="35">
        <f t="shared" si="18"/>
        <v>356.37980117034613</v>
      </c>
      <c r="BB18" s="35">
        <f t="shared" si="10"/>
        <v>12513.364183664302</v>
      </c>
      <c r="BC18" s="35">
        <f t="shared" si="10"/>
        <v>397548.86746987957</v>
      </c>
      <c r="BD18" s="35">
        <f t="shared" si="10"/>
        <v>7164.848</v>
      </c>
      <c r="BE18" s="36">
        <f t="shared" si="10"/>
        <v>727.30279426901257</v>
      </c>
      <c r="BF18" s="35">
        <f t="shared" si="19"/>
        <v>904.27659730869379</v>
      </c>
      <c r="BG18" s="35">
        <f t="shared" si="11"/>
        <v>2398.4734477491243</v>
      </c>
      <c r="BH18" s="35">
        <f t="shared" si="11"/>
        <v>23233.915662650597</v>
      </c>
      <c r="BI18" s="35">
        <f t="shared" si="11"/>
        <v>1806.9839999999999</v>
      </c>
      <c r="BJ18" s="35">
        <f t="shared" si="11"/>
        <v>945.14569589632458</v>
      </c>
    </row>
    <row r="19" spans="1:62" ht="18.600000000000001" customHeight="1" x14ac:dyDescent="0.2">
      <c r="A19" s="29"/>
      <c r="B19" s="28" t="s">
        <v>42</v>
      </c>
      <c r="C19" s="1">
        <f>AVERAGE(Monthly!C50:C52)</f>
        <v>160980.66666666666</v>
      </c>
      <c r="D19" s="1">
        <f>AVERAGE(Monthly!D50:D52)</f>
        <v>3885.3333333333335</v>
      </c>
      <c r="E19" s="1">
        <f>AVERAGE(Monthly!E50:E52)</f>
        <v>28</v>
      </c>
      <c r="F19" s="1">
        <f>AVERAGE(Monthly!F50:F52)</f>
        <v>126.33333333333333</v>
      </c>
      <c r="G19" s="10">
        <f t="shared" si="20"/>
        <v>165020.33333333334</v>
      </c>
      <c r="H19" s="1">
        <f>AVERAGE(Monthly!H50:H52)</f>
        <v>1073449.6178997692</v>
      </c>
      <c r="I19" s="1">
        <f>AVERAGE(Monthly!I50:I52)</f>
        <v>107546.3800000004</v>
      </c>
      <c r="J19" s="1">
        <f>AVERAGE(Monthly!J50:J52)</f>
        <v>16112.508</v>
      </c>
      <c r="K19" s="1">
        <f>AVERAGE(Monthly!K50:K52)</f>
        <v>3083.1470000000027</v>
      </c>
      <c r="L19" s="10">
        <f t="shared" si="13"/>
        <v>1200191.6528997696</v>
      </c>
      <c r="M19" s="1">
        <f>AVERAGE(Monthly!M50:M52)</f>
        <v>159865</v>
      </c>
      <c r="N19" s="1">
        <f>AVERAGE(Monthly!N50:N52)</f>
        <v>3869.6666666666665</v>
      </c>
      <c r="O19" s="1">
        <f>AVERAGE(Monthly!O50:O52)</f>
        <v>28</v>
      </c>
      <c r="P19" s="1">
        <f>AVERAGE(Monthly!P50:P52)</f>
        <v>127</v>
      </c>
      <c r="Q19" s="10">
        <f t="shared" si="14"/>
        <v>163889.66666666666</v>
      </c>
      <c r="R19" s="1">
        <f>SUM(Monthly!R50:R52)/1000</f>
        <v>223544.39802000005</v>
      </c>
      <c r="S19" s="1">
        <f>SUM(Monthly!S50:S52)/1000</f>
        <v>10611.26952</v>
      </c>
      <c r="T19" s="1">
        <f>SUM(Monthly!T50:T52)/1000</f>
        <v>1406.9097999999999</v>
      </c>
      <c r="U19" s="1">
        <f>SUM(Monthly!U50:U52)/1000</f>
        <v>304.62200000000001</v>
      </c>
      <c r="V19" s="10">
        <f t="shared" si="26"/>
        <v>235867.19934000005</v>
      </c>
      <c r="W19" s="1">
        <f>SUM(Monthly!W50:W52)/1000</f>
        <v>212438.84899999999</v>
      </c>
      <c r="X19" s="1">
        <f>SUM(Monthly!X50:X52)/1000</f>
        <v>57102.692999999999</v>
      </c>
      <c r="Y19" s="1">
        <f>SUM(Monthly!Y50:Y52)/1000</f>
        <v>11163.242</v>
      </c>
      <c r="Z19" s="1">
        <f>SUM(Monthly!Z50:Z52)/1000</f>
        <v>1201.0809999999999</v>
      </c>
      <c r="AA19" s="10">
        <f t="shared" si="27"/>
        <v>281905.86500000005</v>
      </c>
      <c r="AB19" s="1">
        <f>SUM(Monthly!AB50:AB52)/1000</f>
        <v>47959.228999999999</v>
      </c>
      <c r="AC19" s="1">
        <f>SUM(Monthly!AC50:AC52)/1000</f>
        <v>46388.815999999999</v>
      </c>
      <c r="AD19" s="1">
        <f>SUM(Monthly!AD50:AD52)/1000</f>
        <v>9802.5519999999997</v>
      </c>
      <c r="AE19" s="1">
        <f>SUM(Monthly!AE50:AE52)/1000</f>
        <v>956.822</v>
      </c>
      <c r="AF19" s="10">
        <f t="shared" si="28"/>
        <v>105107.41899999999</v>
      </c>
      <c r="AG19" s="1">
        <f>SUM(Monthly!AG50:AG52)/1000</f>
        <v>164479.62</v>
      </c>
      <c r="AH19" s="1">
        <f>SUM(Monthly!AH50:AH52)/1000</f>
        <v>10713.877</v>
      </c>
      <c r="AI19" s="1">
        <f>SUM(Monthly!AI50:AI52)/1000</f>
        <v>1360.69</v>
      </c>
      <c r="AJ19" s="1">
        <f>SUM(Monthly!AJ50:AJ52)/1000</f>
        <v>244.25899999999999</v>
      </c>
      <c r="AK19" s="10">
        <f t="shared" si="29"/>
        <v>176798.446</v>
      </c>
      <c r="AL19" s="35">
        <f t="shared" ref="AL19" si="35">IFERROR(H19/C19,"-")</f>
        <v>6.6681896660454214</v>
      </c>
      <c r="AM19" s="35">
        <f t="shared" ref="AM19" si="36">IFERROR(I19/D19,"-")</f>
        <v>27.680090940288366</v>
      </c>
      <c r="AN19" s="35">
        <f t="shared" ref="AN19" si="37">IFERROR(J19/E19,"-")</f>
        <v>575.44671428571428</v>
      </c>
      <c r="AO19" s="35">
        <f t="shared" ref="AO19" si="38">IFERROR(K19/F19,"-")</f>
        <v>24.404857519788941</v>
      </c>
      <c r="AP19" s="26">
        <f t="shared" ref="AP19" si="39">IFERROR(L19/G19,"-")</f>
        <v>7.2729925376858784</v>
      </c>
      <c r="AQ19" s="35">
        <f t="shared" ref="AQ19" si="40">IFERROR(R19/M19,"-")*1000</f>
        <v>1398.3323305288841</v>
      </c>
      <c r="AR19" s="35">
        <f t="shared" ref="AR19" si="41">IFERROR(S19/N19,"-")*1000</f>
        <v>2742.1662985614612</v>
      </c>
      <c r="AS19" s="35">
        <f t="shared" ref="AS19" si="42">IFERROR(T19/O19,"-")*1000</f>
        <v>50246.778571428571</v>
      </c>
      <c r="AT19" s="35">
        <f t="shared" ref="AT19" si="43">IFERROR(U19/P19,"-")*1000</f>
        <v>2398.5984251968503</v>
      </c>
      <c r="AU19" s="36">
        <f t="shared" ref="AU19" si="44">IFERROR(V19/Q19,"-")*1000</f>
        <v>1439.1828608677793</v>
      </c>
      <c r="AV19" s="35">
        <f t="shared" ref="AV19" si="45">IFERROR(W19/M19,"-")*1000</f>
        <v>1328.8640352797672</v>
      </c>
      <c r="AW19" s="35">
        <f t="shared" ref="AW19" si="46">IFERROR(X19/N19,"-")*1000</f>
        <v>14756.488844861746</v>
      </c>
      <c r="AX19" s="35">
        <f t="shared" ref="AX19" si="47">IFERROR(Y19/O19,"-")*1000</f>
        <v>398687.21428571426</v>
      </c>
      <c r="AY19" s="35">
        <f t="shared" ref="AY19" si="48">IFERROR(Z19/P19,"-")*1000</f>
        <v>9457.3307086614168</v>
      </c>
      <c r="AZ19" s="36">
        <f t="shared" ref="AZ19" si="49">IFERROR(AA19/Q19,"-")*1000</f>
        <v>1720.0954198861434</v>
      </c>
      <c r="BA19" s="35">
        <f t="shared" ref="BA19" si="50">IFERROR(AB19/M19,"-")*1000</f>
        <v>299.99830481969161</v>
      </c>
      <c r="BB19" s="35">
        <f t="shared" ref="BB19" si="51">IFERROR(AC19/N19,"-")*1000</f>
        <v>11987.80670169696</v>
      </c>
      <c r="BC19" s="35">
        <f t="shared" ref="BC19" si="52">IFERROR(AD19/O19,"-")*1000</f>
        <v>350091.1428571429</v>
      </c>
      <c r="BD19" s="35">
        <f t="shared" ref="BD19" si="53">IFERROR(AE19/P19,"-")*1000</f>
        <v>7534.0314960629921</v>
      </c>
      <c r="BE19" s="36">
        <f t="shared" ref="BE19" si="54">IFERROR(AF19/Q19,"-")*1000</f>
        <v>641.33036046608595</v>
      </c>
      <c r="BF19" s="35">
        <f t="shared" ref="BF19" si="55">IFERROR(AG19/M19,"-")*1000</f>
        <v>1028.8657304600756</v>
      </c>
      <c r="BG19" s="35">
        <f t="shared" ref="BG19" si="56">IFERROR(AH19/N19,"-")*1000</f>
        <v>2768.6821431647863</v>
      </c>
      <c r="BH19" s="35">
        <f t="shared" ref="BH19" si="57">IFERROR(AI19/O19,"-")*1000</f>
        <v>48596.071428571428</v>
      </c>
      <c r="BI19" s="35">
        <f t="shared" ref="BI19" si="58">IFERROR(AJ19/P19,"-")*1000</f>
        <v>1923.2992125984251</v>
      </c>
      <c r="BJ19" s="35">
        <f t="shared" ref="BJ19" si="59">IFERROR(AK19/Q19,"-")*1000</f>
        <v>1078.765059420057</v>
      </c>
    </row>
    <row r="20" spans="1:62" ht="18.600000000000001" customHeight="1" x14ac:dyDescent="0.2">
      <c r="A20" s="29"/>
      <c r="B20" s="28" t="s">
        <v>43</v>
      </c>
      <c r="C20" s="1">
        <f>AVERAGE(Monthly!C53:C55)</f>
        <v>171477.66666666666</v>
      </c>
      <c r="D20" s="1">
        <f>AVERAGE(Monthly!D53:D55)</f>
        <v>4037</v>
      </c>
      <c r="E20" s="1">
        <f>AVERAGE(Monthly!E53:E55)</f>
        <v>28.333333333333332</v>
      </c>
      <c r="F20" s="1">
        <f>AVERAGE(Monthly!F53:F55)</f>
        <v>129</v>
      </c>
      <c r="G20" s="10">
        <f t="shared" si="20"/>
        <v>175672</v>
      </c>
      <c r="H20" s="1">
        <f>AVERAGE(Monthly!H53:H55)</f>
        <v>1168734.6799000769</v>
      </c>
      <c r="I20" s="1">
        <f>AVERAGE(Monthly!I53:I55)</f>
        <v>110079.17166666726</v>
      </c>
      <c r="J20" s="1">
        <f>AVERAGE(Monthly!J53:J55)</f>
        <v>16216.347999999998</v>
      </c>
      <c r="K20" s="1">
        <f>AVERAGE(Monthly!K53:K55)</f>
        <v>3110.7070000000017</v>
      </c>
      <c r="L20" s="10">
        <f t="shared" si="13"/>
        <v>1298140.9065667442</v>
      </c>
      <c r="M20" s="1">
        <f>AVERAGE(Monthly!M53:M55)</f>
        <v>168634.66666666666</v>
      </c>
      <c r="N20" s="1">
        <f>AVERAGE(Monthly!N53:N55)</f>
        <v>3955.3333333333335</v>
      </c>
      <c r="O20" s="1">
        <f>AVERAGE(Monthly!O53:O55)</f>
        <v>28</v>
      </c>
      <c r="P20" s="1">
        <f>AVERAGE(Monthly!P53:P55)</f>
        <v>128</v>
      </c>
      <c r="Q20" s="10">
        <f t="shared" si="14"/>
        <v>172746</v>
      </c>
      <c r="R20" s="1">
        <f>SUM(Monthly!R53:R55)/1000</f>
        <v>225765.05427900029</v>
      </c>
      <c r="S20" s="1">
        <f>SUM(Monthly!S53:S55)/1000</f>
        <v>20438.186188999996</v>
      </c>
      <c r="T20" s="1">
        <f>SUM(Monthly!T53:T55)/1000</f>
        <v>1227.4562000000001</v>
      </c>
      <c r="U20" s="1">
        <f>SUM(Monthly!U53:U55)/1000</f>
        <v>401.25200000000001</v>
      </c>
      <c r="V20" s="10">
        <f t="shared" si="26"/>
        <v>247831.94866800029</v>
      </c>
      <c r="W20" s="1">
        <f>SUM(Monthly!W53:W55)/1000</f>
        <v>286548.92599999998</v>
      </c>
      <c r="X20" s="1">
        <f>SUM(Monthly!X53:X55)/1000</f>
        <v>66363.714000000007</v>
      </c>
      <c r="Y20" s="1">
        <f>SUM(Monthly!Y53:Y55)/1000</f>
        <v>11611.813</v>
      </c>
      <c r="Z20" s="1">
        <f>SUM(Monthly!Z53:Z55)/1000</f>
        <v>1238.693</v>
      </c>
      <c r="AA20" s="10">
        <f t="shared" si="27"/>
        <v>365763.14600000007</v>
      </c>
      <c r="AB20" s="1">
        <f>SUM(Monthly!AB53:AB55)/1000</f>
        <v>98275.354000000007</v>
      </c>
      <c r="AC20" s="1">
        <f>SUM(Monthly!AC53:AC55)/1000</f>
        <v>56080.214</v>
      </c>
      <c r="AD20" s="1">
        <f>SUM(Monthly!AD53:AD55)/1000</f>
        <v>10413.118</v>
      </c>
      <c r="AE20" s="1">
        <f>SUM(Monthly!AE53:AE55)/1000</f>
        <v>989.529</v>
      </c>
      <c r="AF20" s="10">
        <f t="shared" si="28"/>
        <v>165758.215</v>
      </c>
      <c r="AG20" s="1">
        <f>SUM(Monthly!AG53:AG55)/1000</f>
        <v>188273.57199999999</v>
      </c>
      <c r="AH20" s="1">
        <f>SUM(Monthly!AH53:AH55)/1000</f>
        <v>10283.5</v>
      </c>
      <c r="AI20" s="1">
        <f>SUM(Monthly!AI53:AI55)/1000</f>
        <v>1198.6949999999999</v>
      </c>
      <c r="AJ20" s="1">
        <f>SUM(Monthly!AJ53:AJ55)/1000</f>
        <v>249.16399999999999</v>
      </c>
      <c r="AK20" s="10">
        <f t="shared" si="29"/>
        <v>200004.93099999998</v>
      </c>
      <c r="AL20" s="35">
        <f t="shared" ref="AL20" si="60">IFERROR(H20/C20,"-")</f>
        <v>6.8156670347746564</v>
      </c>
      <c r="AM20" s="35">
        <f t="shared" ref="AM20" si="61">IFERROR(I20/D20,"-")</f>
        <v>27.267567913467243</v>
      </c>
      <c r="AN20" s="35">
        <f t="shared" ref="AN20" si="62">IFERROR(J20/E20,"-")</f>
        <v>572.34169411764697</v>
      </c>
      <c r="AO20" s="35">
        <f t="shared" ref="AO20" si="63">IFERROR(K20/F20,"-")</f>
        <v>24.114007751937997</v>
      </c>
      <c r="AP20" s="26">
        <f t="shared" ref="AP20" si="64">IFERROR(L20/G20,"-")</f>
        <v>7.3895720807342329</v>
      </c>
      <c r="AQ20" s="35">
        <f t="shared" ref="AQ20" si="65">IFERROR(R20/M20,"-")*1000</f>
        <v>1338.7819879601682</v>
      </c>
      <c r="AR20" s="35">
        <f t="shared" ref="AR20" si="66">IFERROR(S20/N20,"-")*1000</f>
        <v>5167.2474774144603</v>
      </c>
      <c r="AS20" s="35">
        <f t="shared" ref="AS20" si="67">IFERROR(T20/O20,"-")*1000</f>
        <v>43837.721428571436</v>
      </c>
      <c r="AT20" s="35">
        <f t="shared" ref="AT20" si="68">IFERROR(U20/P20,"-")*1000</f>
        <v>3134.78125</v>
      </c>
      <c r="AU20" s="36">
        <f t="shared" ref="AU20" si="69">IFERROR(V20/Q20,"-")*1000</f>
        <v>1434.6609974644871</v>
      </c>
      <c r="AV20" s="35">
        <f t="shared" ref="AV20" si="70">IFERROR(W20/M20,"-")*1000</f>
        <v>1699.2290592681616</v>
      </c>
      <c r="AW20" s="35">
        <f t="shared" ref="AW20" si="71">IFERROR(X20/N20,"-")*1000</f>
        <v>16778.286027304905</v>
      </c>
      <c r="AX20" s="35">
        <f t="shared" ref="AX20" si="72">IFERROR(Y20/O20,"-")*1000</f>
        <v>414707.60714285716</v>
      </c>
      <c r="AY20" s="35">
        <f t="shared" ref="AY20" si="73">IFERROR(Z20/P20,"-")*1000</f>
        <v>9677.2890625</v>
      </c>
      <c r="AZ20" s="36">
        <f t="shared" ref="AZ20" si="74">IFERROR(AA20/Q20,"-")*1000</f>
        <v>2117.3465434800232</v>
      </c>
      <c r="BA20" s="35">
        <f t="shared" ref="BA20" si="75">IFERROR(AB20/M20,"-")*1000</f>
        <v>582.7707667857934</v>
      </c>
      <c r="BB20" s="35">
        <f t="shared" ref="BB20" si="76">IFERROR(AC20/N20,"-")*1000</f>
        <v>14178.378729142085</v>
      </c>
      <c r="BC20" s="35">
        <f t="shared" ref="BC20" si="77">IFERROR(AD20/O20,"-")*1000</f>
        <v>371897.07142857148</v>
      </c>
      <c r="BD20" s="35">
        <f t="shared" ref="BD20" si="78">IFERROR(AE20/P20,"-")*1000</f>
        <v>7730.6953125</v>
      </c>
      <c r="BE20" s="36">
        <f t="shared" ref="BE20" si="79">IFERROR(AF20/Q20,"-")*1000</f>
        <v>959.54878839452135</v>
      </c>
      <c r="BF20" s="35">
        <f t="shared" ref="BF20" si="80">IFERROR(AG20/M20,"-")*1000</f>
        <v>1116.4582924823683</v>
      </c>
      <c r="BG20" s="35">
        <f t="shared" ref="BG20" si="81">IFERROR(AH20/N20,"-")*1000</f>
        <v>2599.9072981628178</v>
      </c>
      <c r="BH20" s="35">
        <f t="shared" ref="BH20" si="82">IFERROR(AI20/O20,"-")*1000</f>
        <v>42810.53571428571</v>
      </c>
      <c r="BI20" s="35">
        <f t="shared" ref="BI20" si="83">IFERROR(AJ20/P20,"-")*1000</f>
        <v>1946.59375</v>
      </c>
      <c r="BJ20" s="35">
        <f t="shared" ref="BJ20" si="84">IFERROR(AK20/Q20,"-")*1000</f>
        <v>1157.7977550855012</v>
      </c>
    </row>
    <row r="21" spans="1:62" ht="18.600000000000001" customHeight="1" x14ac:dyDescent="0.2">
      <c r="A21" s="29"/>
      <c r="B21" s="28" t="s">
        <v>44</v>
      </c>
      <c r="C21" s="1">
        <f>AVERAGE(Monthly!C56:C58)</f>
        <v>183717.66666666666</v>
      </c>
      <c r="D21" s="1">
        <f>AVERAGE(Monthly!D56:D58)</f>
        <v>4190.333333333333</v>
      </c>
      <c r="E21" s="1">
        <f>AVERAGE(Monthly!E56:E58)</f>
        <v>27.666666666666668</v>
      </c>
      <c r="F21" s="1">
        <f>AVERAGE(Monthly!F56:F58)</f>
        <v>132</v>
      </c>
      <c r="G21" s="10">
        <f t="shared" si="20"/>
        <v>188067.66666666666</v>
      </c>
      <c r="H21" s="1">
        <f>AVERAGE(Monthly!H56:H58)</f>
        <v>1286320.3045671082</v>
      </c>
      <c r="I21" s="1">
        <f>AVERAGE(Monthly!I56:I58)</f>
        <v>114252.77400000069</v>
      </c>
      <c r="J21" s="1">
        <f>AVERAGE(Monthly!J56:J58)</f>
        <v>16060.028</v>
      </c>
      <c r="K21" s="1">
        <f>AVERAGE(Monthly!K56:K58)</f>
        <v>3166.0070000000014</v>
      </c>
      <c r="L21" s="10">
        <f t="shared" si="13"/>
        <v>1419799.1135671088</v>
      </c>
      <c r="M21" s="1">
        <f>AVERAGE(Monthly!M56:M58)</f>
        <v>178819</v>
      </c>
      <c r="N21" s="1">
        <f>AVERAGE(Monthly!N56:N58)</f>
        <v>4080.6666666666665</v>
      </c>
      <c r="O21" s="1">
        <f>AVERAGE(Monthly!O56:O58)</f>
        <v>27.333333333333332</v>
      </c>
      <c r="P21" s="1">
        <f>AVERAGE(Monthly!P56:P58)</f>
        <v>124.33333333333333</v>
      </c>
      <c r="Q21" s="10">
        <f t="shared" si="14"/>
        <v>183051.33333333334</v>
      </c>
      <c r="R21" s="1">
        <f>SUM(Monthly!R56:R58)/1000</f>
        <v>208491.19885399996</v>
      </c>
      <c r="S21" s="1">
        <f>SUM(Monthly!S56:S58)/1000</f>
        <v>19667.192595999997</v>
      </c>
      <c r="T21" s="1">
        <f>SUM(Monthly!T56:T58)/1000</f>
        <v>724.62139999999988</v>
      </c>
      <c r="U21" s="1">
        <f>SUM(Monthly!U56:U58)/1000</f>
        <v>297.75099999999998</v>
      </c>
      <c r="V21" s="10">
        <f t="shared" si="26"/>
        <v>229180.76384999996</v>
      </c>
      <c r="W21" s="1">
        <f>SUM(Monthly!W56:W58)/1000</f>
        <v>277353.90999999997</v>
      </c>
      <c r="X21" s="1">
        <f>SUM(Monthly!X56:X58)/1000</f>
        <v>70294.463000000003</v>
      </c>
      <c r="Y21" s="1">
        <f>SUM(Monthly!Y56:Y58)/1000</f>
        <v>12670.482</v>
      </c>
      <c r="Z21" s="1">
        <f>SUM(Monthly!Z56:Z58)/1000</f>
        <v>1198.348</v>
      </c>
      <c r="AA21" s="10">
        <f t="shared" si="27"/>
        <v>361517.20299999998</v>
      </c>
      <c r="AB21" s="1">
        <f>SUM(Monthly!AB56:AB58)/1000</f>
        <v>98679.467000000004</v>
      </c>
      <c r="AC21" s="1">
        <f>SUM(Monthly!AC56:AC58)/1000</f>
        <v>59298.648000000001</v>
      </c>
      <c r="AD21" s="1">
        <f>SUM(Monthly!AD56:AD58)/1000</f>
        <v>11953.52</v>
      </c>
      <c r="AE21" s="1">
        <f>SUM(Monthly!AE56:AE58)/1000</f>
        <v>987.904</v>
      </c>
      <c r="AF21" s="10">
        <f t="shared" si="28"/>
        <v>170919.53899999999</v>
      </c>
      <c r="AG21" s="1">
        <f>SUM(Monthly!AG56:AG58)/1000</f>
        <v>178674.443</v>
      </c>
      <c r="AH21" s="1">
        <f>SUM(Monthly!AH56:AH58)/1000</f>
        <v>10995.815000000001</v>
      </c>
      <c r="AI21" s="1">
        <f>SUM(Monthly!AI56:AI58)/1000</f>
        <v>716.96199999999999</v>
      </c>
      <c r="AJ21" s="1">
        <f>SUM(Monthly!AJ56:AJ58)/1000</f>
        <v>210.44399999999999</v>
      </c>
      <c r="AK21" s="10">
        <f t="shared" si="29"/>
        <v>190597.66399999999</v>
      </c>
      <c r="AL21" s="35">
        <f t="shared" ref="AL21" si="85">IFERROR(H21/C21,"-")</f>
        <v>7.0016146400388362</v>
      </c>
      <c r="AM21" s="35">
        <f t="shared" ref="AM21" si="86">IFERROR(I21/D21,"-")</f>
        <v>27.265796038501477</v>
      </c>
      <c r="AN21" s="35">
        <f t="shared" ref="AN21" si="87">IFERROR(J21/E21,"-")</f>
        <v>580.48293975903619</v>
      </c>
      <c r="AO21" s="35">
        <f t="shared" ref="AO21" si="88">IFERROR(K21/F21,"-")</f>
        <v>23.984901515151527</v>
      </c>
      <c r="AP21" s="26">
        <f t="shared" ref="AP21" si="89">IFERROR(L21/G21,"-")</f>
        <v>7.549405693874947</v>
      </c>
      <c r="AQ21" s="35">
        <f t="shared" ref="AQ21" si="90">IFERROR(R21/M21,"-")*1000</f>
        <v>1165.9342623211178</v>
      </c>
      <c r="AR21" s="35">
        <f t="shared" ref="AR21" si="91">IFERROR(S21/N21,"-")*1000</f>
        <v>4819.6028253553332</v>
      </c>
      <c r="AS21" s="35">
        <f t="shared" ref="AS21" si="92">IFERROR(T21/O21,"-")*1000</f>
        <v>26510.53902439024</v>
      </c>
      <c r="AT21" s="35">
        <f t="shared" ref="AT21" si="93">IFERROR(U21/P21,"-")*1000</f>
        <v>2394.7801608579089</v>
      </c>
      <c r="AU21" s="36">
        <f t="shared" ref="AU21" si="94">IFERROR(V21/Q21,"-")*1000</f>
        <v>1252.0027015190635</v>
      </c>
      <c r="AV21" s="35">
        <f t="shared" ref="AV21" si="95">IFERROR(W21/M21,"-")*1000</f>
        <v>1551.0315458648129</v>
      </c>
      <c r="AW21" s="35">
        <f t="shared" ref="AW21" si="96">IFERROR(X21/N21,"-")*1000</f>
        <v>17226.220307139356</v>
      </c>
      <c r="AX21" s="35">
        <f t="shared" ref="AX21" si="97">IFERROR(Y21/O21,"-")*1000</f>
        <v>463554.21951219509</v>
      </c>
      <c r="AY21" s="35">
        <f t="shared" ref="AY21" si="98">IFERROR(Z21/P21,"-")*1000</f>
        <v>9638.1876675603216</v>
      </c>
      <c r="AZ21" s="36">
        <f t="shared" ref="AZ21" si="99">IFERROR(AA21/Q21,"-")*1000</f>
        <v>1974.9498483121308</v>
      </c>
      <c r="BA21" s="35">
        <f t="shared" ref="BA21" si="100">IFERROR(AB21/M21,"-")*1000</f>
        <v>551.83994430122084</v>
      </c>
      <c r="BB21" s="35">
        <f t="shared" ref="BB21" si="101">IFERROR(AC21/N21,"-")*1000</f>
        <v>14531.607907204705</v>
      </c>
      <c r="BC21" s="35">
        <f t="shared" ref="BC21" si="102">IFERROR(AD21/O21,"-")*1000</f>
        <v>437323.90243902442</v>
      </c>
      <c r="BD21" s="35">
        <f t="shared" ref="BD21" si="103">IFERROR(AE21/P21,"-")*1000</f>
        <v>7945.6085790884727</v>
      </c>
      <c r="BE21" s="36">
        <f t="shared" ref="BE21" si="104">IFERROR(AF21/Q21,"-")*1000</f>
        <v>933.72463279881413</v>
      </c>
      <c r="BF21" s="35">
        <f t="shared" ref="BF21" si="105">IFERROR(AG21/M21,"-")*1000</f>
        <v>999.19160156359226</v>
      </c>
      <c r="BG21" s="35">
        <f t="shared" ref="BG21" si="106">IFERROR(AH21/N21,"-")*1000</f>
        <v>2694.6123999346514</v>
      </c>
      <c r="BH21" s="35">
        <f t="shared" ref="BH21" si="107">IFERROR(AI21/O21,"-")*1000</f>
        <v>26230.317073170732</v>
      </c>
      <c r="BI21" s="35">
        <f t="shared" ref="BI21" si="108">IFERROR(AJ21/P21,"-")*1000</f>
        <v>1692.5790884718499</v>
      </c>
      <c r="BJ21" s="35">
        <f t="shared" ref="BJ21" si="109">IFERROR(AK21/Q21,"-")*1000</f>
        <v>1041.2252155133169</v>
      </c>
    </row>
    <row r="22" spans="1:62" ht="18.600000000000001" customHeight="1" x14ac:dyDescent="0.2">
      <c r="A22" s="29"/>
      <c r="B22" s="28"/>
      <c r="C22" s="1"/>
      <c r="D22" s="1"/>
      <c r="E22" s="1"/>
      <c r="F22" s="1"/>
      <c r="G22" s="5"/>
      <c r="H22" s="1"/>
      <c r="I22" s="1"/>
      <c r="J22" s="1"/>
      <c r="K22" s="1"/>
      <c r="L22" s="5"/>
      <c r="M22" s="1"/>
      <c r="N22" s="1"/>
      <c r="O22" s="1"/>
      <c r="P22" s="1"/>
      <c r="Q22" s="5"/>
      <c r="R22" s="1"/>
      <c r="S22" s="1"/>
      <c r="T22" s="1"/>
      <c r="U22" s="1"/>
      <c r="V22" s="5"/>
      <c r="W22" s="1"/>
      <c r="X22" s="1"/>
      <c r="Y22" s="1"/>
      <c r="Z22" s="1"/>
      <c r="AA22" s="5"/>
      <c r="AB22" s="1"/>
      <c r="AC22" s="1"/>
      <c r="AD22" s="1"/>
      <c r="AE22" s="1"/>
      <c r="AF22" s="5"/>
      <c r="AG22" s="1"/>
      <c r="AH22" s="1"/>
      <c r="AI22" s="1"/>
      <c r="AJ22" s="1"/>
      <c r="AK22" s="5"/>
      <c r="AL22" s="35"/>
      <c r="AM22" s="35"/>
      <c r="AN22" s="35"/>
      <c r="AO22" s="35"/>
      <c r="AP22" s="44"/>
      <c r="AQ22" s="35"/>
      <c r="AR22" s="35"/>
      <c r="AS22" s="35"/>
      <c r="AT22" s="35"/>
      <c r="AU22" s="35"/>
      <c r="AV22" s="35"/>
      <c r="AW22" s="35"/>
      <c r="AX22" s="35"/>
      <c r="AY22" s="35"/>
      <c r="AZ22" s="35"/>
      <c r="BA22" s="35"/>
      <c r="BB22" s="35"/>
      <c r="BC22" s="35"/>
      <c r="BD22" s="35"/>
      <c r="BE22" s="35"/>
      <c r="BF22" s="35"/>
      <c r="BG22" s="35"/>
      <c r="BH22" s="35"/>
      <c r="BI22" s="35"/>
      <c r="BJ22" s="35"/>
    </row>
    <row r="23" spans="1:62" ht="18.600000000000001" customHeight="1" x14ac:dyDescent="0.2">
      <c r="A23" s="29"/>
      <c r="B23" s="28"/>
      <c r="C23" s="1"/>
      <c r="D23" s="1"/>
      <c r="E23" s="1"/>
      <c r="F23" s="1"/>
      <c r="G23" s="5"/>
      <c r="H23" s="1"/>
      <c r="I23" s="1"/>
      <c r="J23" s="1"/>
      <c r="K23" s="1"/>
      <c r="L23" s="5"/>
      <c r="M23" s="1"/>
      <c r="N23" s="1"/>
      <c r="O23" s="1"/>
      <c r="P23" s="1"/>
      <c r="Q23" s="5"/>
      <c r="R23" s="1"/>
      <c r="S23" s="1"/>
      <c r="T23" s="1"/>
      <c r="U23" s="1"/>
      <c r="V23" s="5"/>
      <c r="W23" s="1"/>
      <c r="X23" s="1"/>
      <c r="Y23" s="1"/>
      <c r="Z23" s="1"/>
      <c r="AA23" s="5"/>
      <c r="AB23" s="1"/>
      <c r="AC23" s="1"/>
      <c r="AD23" s="1"/>
      <c r="AE23" s="1"/>
      <c r="AF23" s="5"/>
      <c r="AG23" s="1"/>
      <c r="AH23" s="1"/>
      <c r="AI23" s="1"/>
      <c r="AJ23" s="1"/>
      <c r="AK23" s="5"/>
      <c r="AL23" s="35"/>
      <c r="AM23" s="35"/>
      <c r="AN23" s="35"/>
      <c r="AO23" s="35"/>
      <c r="AP23" s="44"/>
      <c r="AQ23" s="35"/>
      <c r="AR23" s="35"/>
      <c r="AS23" s="35"/>
      <c r="AT23" s="35"/>
      <c r="AU23" s="35"/>
      <c r="AV23" s="35"/>
      <c r="AW23" s="35"/>
      <c r="AX23" s="35"/>
      <c r="AY23" s="35"/>
      <c r="AZ23" s="35"/>
      <c r="BA23" s="35"/>
      <c r="BB23" s="35"/>
      <c r="BC23" s="35"/>
      <c r="BD23" s="35"/>
      <c r="BE23" s="35"/>
      <c r="BF23" s="35"/>
      <c r="BG23" s="35"/>
      <c r="BH23" s="35"/>
      <c r="BI23" s="35"/>
      <c r="BJ23" s="35"/>
    </row>
    <row r="24" spans="1:62" ht="20.25" x14ac:dyDescent="0.3">
      <c r="A24" s="29"/>
      <c r="B24" s="9" t="s">
        <v>45</v>
      </c>
      <c r="C24" s="3"/>
      <c r="D24" s="3"/>
      <c r="E24" s="3"/>
      <c r="F24" s="3"/>
      <c r="G24" s="5"/>
      <c r="H24" s="3"/>
      <c r="I24" s="3"/>
      <c r="J24" s="3"/>
      <c r="K24" s="3"/>
      <c r="L24" s="3"/>
      <c r="M24" s="5"/>
      <c r="N24" s="6"/>
      <c r="O24" s="3"/>
      <c r="P24" s="3"/>
      <c r="Q24" s="3"/>
      <c r="R24" s="5"/>
      <c r="S24" s="5"/>
      <c r="T24" s="3"/>
      <c r="U24" s="3"/>
      <c r="V24" s="3"/>
      <c r="W24" s="3"/>
      <c r="X24" s="5"/>
      <c r="Y24" s="3"/>
      <c r="Z24" s="3"/>
      <c r="AA24" s="3"/>
      <c r="AB24" s="3"/>
      <c r="AC24" s="5"/>
      <c r="AD24" s="3"/>
      <c r="AE24" s="3"/>
      <c r="AF24" s="3"/>
      <c r="AG24" s="7"/>
      <c r="AH24" s="29"/>
      <c r="AI24" s="29"/>
      <c r="AJ24" s="33"/>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row>
    <row r="25" spans="1:62" ht="15.75" x14ac:dyDescent="0.25">
      <c r="A25" s="29"/>
      <c r="B25" s="11"/>
      <c r="C25" s="12" t="str">
        <f>C2</f>
        <v>Promedio de Clientes Registrados</v>
      </c>
      <c r="D25" s="12"/>
      <c r="E25" s="12"/>
      <c r="F25" s="12"/>
      <c r="G25" s="13"/>
      <c r="H25" s="14" t="str">
        <f>H2</f>
        <v>Capacidad Registrada Promedio (KW)</v>
      </c>
      <c r="I25" s="14"/>
      <c r="J25" s="14"/>
      <c r="K25" s="14"/>
      <c r="L25" s="15"/>
      <c r="M25" s="12" t="str">
        <f>M2</f>
        <v>Clientes Promedio Facturados</v>
      </c>
      <c r="N25" s="12"/>
      <c r="O25" s="12"/>
      <c r="P25" s="12"/>
      <c r="Q25" s="13"/>
      <c r="R25" s="14" t="str">
        <f>R2</f>
        <v>Exportaciones (MWh)</v>
      </c>
      <c r="S25" s="14"/>
      <c r="T25" s="14"/>
      <c r="U25" s="14"/>
      <c r="V25" s="15"/>
      <c r="W25" s="12" t="str">
        <f>W2</f>
        <v>Consumo LUMA (MWh)</v>
      </c>
      <c r="X25" s="12"/>
      <c r="Y25" s="12"/>
      <c r="Z25" s="12"/>
      <c r="AA25" s="13"/>
      <c r="AB25" s="14" t="str">
        <f>AB2</f>
        <v>Consumo Neto Facturado (MWh)</v>
      </c>
      <c r="AC25" s="14"/>
      <c r="AD25" s="14"/>
      <c r="AE25" s="14"/>
      <c r="AF25" s="15"/>
      <c r="AG25" s="12" t="str">
        <f>AG2</f>
        <v>Acreditado (MWh)</v>
      </c>
      <c r="AH25" s="12"/>
      <c r="AI25" s="12"/>
      <c r="AJ25" s="12"/>
      <c r="AK25" s="13"/>
      <c r="AL25" s="12" t="str">
        <f>AL2</f>
        <v>Capacidad (KW) por cliente registrado</v>
      </c>
      <c r="AM25" s="12"/>
      <c r="AN25" s="12"/>
      <c r="AO25" s="12"/>
      <c r="AP25" s="13"/>
      <c r="AQ25" s="14" t="str">
        <f>AQ2</f>
        <v>Exportaciones (KWh) por cliente</v>
      </c>
      <c r="AR25" s="14"/>
      <c r="AS25" s="14"/>
      <c r="AT25" s="14"/>
      <c r="AU25" s="15"/>
      <c r="AV25" s="12" t="str">
        <f>AV2</f>
        <v>Consumo LUMA (MWh) por cliente</v>
      </c>
      <c r="AW25" s="12"/>
      <c r="AX25" s="12"/>
      <c r="AY25" s="12"/>
      <c r="AZ25" s="13"/>
      <c r="BA25" s="14" t="str">
        <f>BA2</f>
        <v>Consumo Neto Facturado (MWH) por cliente</v>
      </c>
      <c r="BB25" s="14"/>
      <c r="BC25" s="14"/>
      <c r="BD25" s="14"/>
      <c r="BE25" s="15"/>
      <c r="BF25" s="12" t="str">
        <f>BF2</f>
        <v>Acreditado (MWh) por cliente</v>
      </c>
      <c r="BG25" s="12"/>
      <c r="BH25" s="12"/>
      <c r="BI25" s="12"/>
      <c r="BJ25" s="12"/>
    </row>
    <row r="26" spans="1:62" ht="14.1" customHeight="1" thickBot="1" x14ac:dyDescent="0.3">
      <c r="A26" s="29"/>
      <c r="B26" s="16" t="s">
        <v>26</v>
      </c>
      <c r="C26" s="17" t="s">
        <v>8</v>
      </c>
      <c r="D26" s="17" t="s">
        <v>9</v>
      </c>
      <c r="E26" s="17" t="s">
        <v>10</v>
      </c>
      <c r="F26" s="18" t="s">
        <v>11</v>
      </c>
      <c r="G26" s="19" t="s">
        <v>12</v>
      </c>
      <c r="H26" s="20" t="s">
        <v>8</v>
      </c>
      <c r="I26" s="20" t="s">
        <v>9</v>
      </c>
      <c r="J26" s="20" t="s">
        <v>10</v>
      </c>
      <c r="K26" s="21" t="s">
        <v>11</v>
      </c>
      <c r="L26" s="22" t="s">
        <v>12</v>
      </c>
      <c r="M26" s="17" t="s">
        <v>8</v>
      </c>
      <c r="N26" s="17" t="s">
        <v>9</v>
      </c>
      <c r="O26" s="17" t="s">
        <v>10</v>
      </c>
      <c r="P26" s="18" t="s">
        <v>11</v>
      </c>
      <c r="Q26" s="19" t="s">
        <v>12</v>
      </c>
      <c r="R26" s="20" t="s">
        <v>8</v>
      </c>
      <c r="S26" s="20" t="s">
        <v>9</v>
      </c>
      <c r="T26" s="20" t="s">
        <v>10</v>
      </c>
      <c r="U26" s="21" t="s">
        <v>11</v>
      </c>
      <c r="V26" s="22" t="s">
        <v>12</v>
      </c>
      <c r="W26" s="17" t="s">
        <v>8</v>
      </c>
      <c r="X26" s="17" t="s">
        <v>9</v>
      </c>
      <c r="Y26" s="17" t="s">
        <v>10</v>
      </c>
      <c r="Z26" s="18" t="s">
        <v>11</v>
      </c>
      <c r="AA26" s="19" t="s">
        <v>12</v>
      </c>
      <c r="AB26" s="20" t="s">
        <v>8</v>
      </c>
      <c r="AC26" s="20" t="s">
        <v>9</v>
      </c>
      <c r="AD26" s="20" t="s">
        <v>10</v>
      </c>
      <c r="AE26" s="21" t="s">
        <v>11</v>
      </c>
      <c r="AF26" s="22" t="s">
        <v>12</v>
      </c>
      <c r="AG26" s="17" t="s">
        <v>8</v>
      </c>
      <c r="AH26" s="17" t="s">
        <v>9</v>
      </c>
      <c r="AI26" s="17" t="s">
        <v>10</v>
      </c>
      <c r="AJ26" s="18" t="s">
        <v>11</v>
      </c>
      <c r="AK26" s="19" t="s">
        <v>12</v>
      </c>
      <c r="AL26" s="17" t="s">
        <v>8</v>
      </c>
      <c r="AM26" s="17" t="s">
        <v>9</v>
      </c>
      <c r="AN26" s="17" t="s">
        <v>10</v>
      </c>
      <c r="AO26" s="18" t="s">
        <v>11</v>
      </c>
      <c r="AP26" s="19" t="s">
        <v>12</v>
      </c>
      <c r="AQ26" s="20" t="s">
        <v>8</v>
      </c>
      <c r="AR26" s="20" t="s">
        <v>9</v>
      </c>
      <c r="AS26" s="20" t="s">
        <v>10</v>
      </c>
      <c r="AT26" s="21" t="s">
        <v>11</v>
      </c>
      <c r="AU26" s="22" t="s">
        <v>12</v>
      </c>
      <c r="AV26" s="17" t="s">
        <v>8</v>
      </c>
      <c r="AW26" s="17" t="s">
        <v>9</v>
      </c>
      <c r="AX26" s="17" t="s">
        <v>10</v>
      </c>
      <c r="AY26" s="18" t="s">
        <v>11</v>
      </c>
      <c r="AZ26" s="19" t="s">
        <v>12</v>
      </c>
      <c r="BA26" s="20" t="s">
        <v>8</v>
      </c>
      <c r="BB26" s="20" t="s">
        <v>9</v>
      </c>
      <c r="BC26" s="20" t="s">
        <v>10</v>
      </c>
      <c r="BD26" s="21" t="s">
        <v>11</v>
      </c>
      <c r="BE26" s="22" t="s">
        <v>12</v>
      </c>
      <c r="BF26" s="17" t="s">
        <v>8</v>
      </c>
      <c r="BG26" s="17" t="s">
        <v>9</v>
      </c>
      <c r="BH26" s="17" t="s">
        <v>10</v>
      </c>
      <c r="BI26" s="18" t="s">
        <v>11</v>
      </c>
      <c r="BJ26" s="17" t="s">
        <v>12</v>
      </c>
    </row>
    <row r="27" spans="1:62" ht="20.85" customHeight="1" x14ac:dyDescent="0.2">
      <c r="A27" s="29"/>
      <c r="B27" s="28" t="s">
        <v>28</v>
      </c>
      <c r="C27" s="37">
        <f t="shared" ref="C27:G36" si="110">((C5/C4)-1)*100</f>
        <v>12.47052996532938</v>
      </c>
      <c r="D27" s="37">
        <f t="shared" si="110"/>
        <v>7.3471845829569338</v>
      </c>
      <c r="E27" s="37">
        <f t="shared" si="110"/>
        <v>10.000000000000009</v>
      </c>
      <c r="F27" s="37">
        <f t="shared" si="110"/>
        <v>8.2236842105263275</v>
      </c>
      <c r="G27" s="38">
        <f t="shared" si="110"/>
        <v>12.294165432216753</v>
      </c>
      <c r="H27" s="37">
        <f t="shared" ref="H27:L36" si="111">IFERROR(((H5/H4)-1)*100," ")</f>
        <v>12.384572248870862</v>
      </c>
      <c r="I27" s="37">
        <f t="shared" si="111"/>
        <v>2.6647025177920058</v>
      </c>
      <c r="J27" s="37">
        <f t="shared" si="111"/>
        <v>-1.406806893772472</v>
      </c>
      <c r="K27" s="37">
        <f t="shared" si="111"/>
        <v>7.6438519774229219</v>
      </c>
      <c r="L27" s="38">
        <f t="shared" si="111"/>
        <v>9.718543775681777</v>
      </c>
      <c r="M27" s="37">
        <f t="shared" ref="M27:AK27" si="112">((M5/M4)-1)*100</f>
        <v>15.353608247422667</v>
      </c>
      <c r="N27" s="37">
        <f t="shared" si="112"/>
        <v>10.655737704918034</v>
      </c>
      <c r="O27" s="37">
        <f t="shared" si="112"/>
        <v>16.07142857142858</v>
      </c>
      <c r="P27" s="37">
        <f t="shared" si="112"/>
        <v>14.736842105263159</v>
      </c>
      <c r="Q27" s="38">
        <f t="shared" si="112"/>
        <v>15.204003462238713</v>
      </c>
      <c r="R27" s="37">
        <f t="shared" si="112"/>
        <v>4.9348196096093977</v>
      </c>
      <c r="S27" s="37">
        <f t="shared" si="112"/>
        <v>-9.8646865702716404</v>
      </c>
      <c r="T27" s="37">
        <f t="shared" si="112"/>
        <v>14.787524912532568</v>
      </c>
      <c r="U27" s="37">
        <f t="shared" si="112"/>
        <v>17.866539393258797</v>
      </c>
      <c r="V27" s="38">
        <f t="shared" si="112"/>
        <v>2.7885127426683587</v>
      </c>
      <c r="W27" s="37">
        <f t="shared" si="112"/>
        <v>3.2011608789575208</v>
      </c>
      <c r="X27" s="37">
        <f t="shared" si="112"/>
        <v>7.3720644411342739</v>
      </c>
      <c r="Y27" s="37">
        <f t="shared" si="112"/>
        <v>4.4791671861612592</v>
      </c>
      <c r="Z27" s="37">
        <f t="shared" si="112"/>
        <v>11.117551972839014</v>
      </c>
      <c r="AA27" s="38">
        <f t="shared" si="112"/>
        <v>4.719884399433294</v>
      </c>
      <c r="AB27" s="37">
        <f t="shared" si="112"/>
        <v>7.1059996611899212</v>
      </c>
      <c r="AC27" s="37">
        <f t="shared" si="112"/>
        <v>16.407853215734569</v>
      </c>
      <c r="AD27" s="37">
        <f t="shared" si="112"/>
        <v>-2.480720782903878</v>
      </c>
      <c r="AE27" s="37">
        <f t="shared" si="112"/>
        <v>20.779200967448453</v>
      </c>
      <c r="AF27" s="38">
        <f t="shared" si="112"/>
        <v>7.8909213795125499</v>
      </c>
      <c r="AG27" s="37">
        <f t="shared" si="112"/>
        <v>0.74822776423171256</v>
      </c>
      <c r="AH27" s="37">
        <f t="shared" si="112"/>
        <v>-15.524899822418291</v>
      </c>
      <c r="AI27" s="37">
        <f t="shared" si="112"/>
        <v>220.37533255192284</v>
      </c>
      <c r="AJ27" s="37">
        <f t="shared" si="112"/>
        <v>-8.0211200668106279</v>
      </c>
      <c r="AK27" s="38">
        <f t="shared" si="112"/>
        <v>0.24156797825805043</v>
      </c>
      <c r="AL27" s="39">
        <f t="shared" ref="AL27:AP36" si="113">IFERROR(((AL5/AL4)-1)*100, "-")</f>
        <v>-7.6426879543489701E-2</v>
      </c>
      <c r="AM27" s="39">
        <f t="shared" si="113"/>
        <v>-4.361998019190116</v>
      </c>
      <c r="AN27" s="39">
        <f t="shared" si="113"/>
        <v>-10.369824448884057</v>
      </c>
      <c r="AO27" s="39">
        <f t="shared" si="113"/>
        <v>-0.53577203301955478</v>
      </c>
      <c r="AP27" s="40">
        <f t="shared" si="113"/>
        <v>-2.2936380056982397</v>
      </c>
      <c r="AQ27" s="37">
        <f t="shared" ref="AQ27:AU36" si="114">IFERROR(((AQ5/AQ4)-1)*100," ")</f>
        <v>-9.0320439872725764</v>
      </c>
      <c r="AR27" s="37">
        <f t="shared" si="114"/>
        <v>-18.544383419060296</v>
      </c>
      <c r="AS27" s="37">
        <f t="shared" si="114"/>
        <v>-1.1061323830488523</v>
      </c>
      <c r="AT27" s="37">
        <f t="shared" si="114"/>
        <v>2.7277178198127139</v>
      </c>
      <c r="AU27" s="38">
        <f t="shared" si="114"/>
        <v>-10.776961170138389</v>
      </c>
      <c r="AV27" s="37">
        <f t="shared" ref="AV27:BJ27" si="115">((AV5/AV4)-1)*100</f>
        <v>-10.534952094779149</v>
      </c>
      <c r="AW27" s="37">
        <f t="shared" si="115"/>
        <v>-2.9674676902342378</v>
      </c>
      <c r="AX27" s="37">
        <f t="shared" si="115"/>
        <v>-9.987179039614924</v>
      </c>
      <c r="AY27" s="37">
        <f t="shared" si="115"/>
        <v>-3.1544271796357215</v>
      </c>
      <c r="AZ27" s="38">
        <f t="shared" si="115"/>
        <v>-9.100481535124672</v>
      </c>
      <c r="BA27" s="37">
        <f t="shared" si="115"/>
        <v>-7.1498488097072821</v>
      </c>
      <c r="BB27" s="37">
        <f t="shared" si="115"/>
        <v>5.1982080912564177</v>
      </c>
      <c r="BC27" s="37">
        <f t="shared" si="115"/>
        <v>-15.983390212963322</v>
      </c>
      <c r="BD27" s="37">
        <f t="shared" si="115"/>
        <v>5.2662760725468161</v>
      </c>
      <c r="BE27" s="38">
        <f t="shared" si="115"/>
        <v>-6.3479409247467977</v>
      </c>
      <c r="BF27" s="37">
        <f t="shared" si="115"/>
        <v>-12.661398897782028</v>
      </c>
      <c r="BG27" s="37">
        <f t="shared" si="115"/>
        <v>-23.659539098778026</v>
      </c>
      <c r="BH27" s="37">
        <f t="shared" si="115"/>
        <v>176.0156711216566</v>
      </c>
      <c r="BI27" s="37">
        <f t="shared" si="115"/>
        <v>-19.83492115914688</v>
      </c>
      <c r="BJ27" s="45">
        <f t="shared" si="115"/>
        <v>-12.987773891803167</v>
      </c>
    </row>
    <row r="28" spans="1:62" ht="20.85" customHeight="1" x14ac:dyDescent="0.2">
      <c r="A28" s="29"/>
      <c r="B28" s="28" t="s">
        <v>29</v>
      </c>
      <c r="C28" s="37">
        <f t="shared" si="110"/>
        <v>12.410713499326231</v>
      </c>
      <c r="D28" s="37">
        <f t="shared" si="110"/>
        <v>4.9929873772791122</v>
      </c>
      <c r="E28" s="37">
        <f t="shared" si="110"/>
        <v>4.5454545454545414</v>
      </c>
      <c r="F28" s="37">
        <f t="shared" si="110"/>
        <v>5.1671732522796221</v>
      </c>
      <c r="G28" s="38">
        <f t="shared" si="110"/>
        <v>12.160954561315407</v>
      </c>
      <c r="H28" s="37">
        <f t="shared" si="111"/>
        <v>12.180258180061054</v>
      </c>
      <c r="I28" s="37">
        <f t="shared" si="111"/>
        <v>2.3953490487831131</v>
      </c>
      <c r="J28" s="37">
        <f t="shared" si="111"/>
        <v>-2.4067989149763935</v>
      </c>
      <c r="K28" s="37">
        <f t="shared" si="111"/>
        <v>3.8775025992221712</v>
      </c>
      <c r="L28" s="38">
        <f t="shared" si="111"/>
        <v>9.6281736428541755</v>
      </c>
      <c r="M28" s="37">
        <f t="shared" ref="M28:AK28" si="116">((M6/M5)-1)*100</f>
        <v>13.508441099979462</v>
      </c>
      <c r="N28" s="37">
        <f t="shared" si="116"/>
        <v>5.8689458689458851</v>
      </c>
      <c r="O28" s="37">
        <f t="shared" si="116"/>
        <v>6.1538461538461542</v>
      </c>
      <c r="P28" s="37">
        <f t="shared" si="116"/>
        <v>4.2813455657492394</v>
      </c>
      <c r="Q28" s="38">
        <f t="shared" si="116"/>
        <v>13.246685953624947</v>
      </c>
      <c r="R28" s="37">
        <f t="shared" si="116"/>
        <v>12.508970108858231</v>
      </c>
      <c r="S28" s="37">
        <f t="shared" si="116"/>
        <v>2.3860637906870208</v>
      </c>
      <c r="T28" s="37">
        <f t="shared" si="116"/>
        <v>-8.8891611759445155</v>
      </c>
      <c r="U28" s="37">
        <f t="shared" si="116"/>
        <v>-1.5172911300229019</v>
      </c>
      <c r="V28" s="38">
        <f t="shared" si="116"/>
        <v>10.656244893611433</v>
      </c>
      <c r="W28" s="37">
        <f t="shared" si="116"/>
        <v>-16.280421656004172</v>
      </c>
      <c r="X28" s="37">
        <f t="shared" si="116"/>
        <v>-11.504998120621934</v>
      </c>
      <c r="Y28" s="37">
        <f t="shared" si="116"/>
        <v>-30.667119434080192</v>
      </c>
      <c r="Z28" s="37">
        <f t="shared" si="116"/>
        <v>1.181616642656147</v>
      </c>
      <c r="AA28" s="38">
        <f t="shared" si="116"/>
        <v>-17.120995786951564</v>
      </c>
      <c r="AB28" s="37">
        <f t="shared" si="116"/>
        <v>-31.667873504559573</v>
      </c>
      <c r="AC28" s="37">
        <f t="shared" si="116"/>
        <v>-14.419669944831192</v>
      </c>
      <c r="AD28" s="37">
        <f t="shared" si="116"/>
        <v>-27.471745619088917</v>
      </c>
      <c r="AE28" s="37">
        <f t="shared" si="116"/>
        <v>4.1675039183378226</v>
      </c>
      <c r="AF28" s="38">
        <f t="shared" si="116"/>
        <v>-23.468488783706178</v>
      </c>
      <c r="AG28" s="37">
        <f t="shared" si="116"/>
        <v>-6.0043839575122941</v>
      </c>
      <c r="AH28" s="37">
        <f t="shared" si="116"/>
        <v>-1.3271711442052969</v>
      </c>
      <c r="AI28" s="37">
        <f t="shared" si="116"/>
        <v>-60.83854039979105</v>
      </c>
      <c r="AJ28" s="37">
        <f t="shared" si="116"/>
        <v>-6.5851094332409428</v>
      </c>
      <c r="AK28" s="38">
        <f t="shared" si="116"/>
        <v>-7.4726524315216647</v>
      </c>
      <c r="AL28" s="39">
        <f t="shared" si="113"/>
        <v>-0.20501188195601872</v>
      </c>
      <c r="AM28" s="39">
        <f t="shared" si="113"/>
        <v>-2.474106503095963</v>
      </c>
      <c r="AN28" s="39">
        <f t="shared" si="113"/>
        <v>-6.649981570846986</v>
      </c>
      <c r="AO28" s="39">
        <f t="shared" si="113"/>
        <v>-1.2263053319534922</v>
      </c>
      <c r="AP28" s="40">
        <f t="shared" si="113"/>
        <v>-2.2581663363756554</v>
      </c>
      <c r="AQ28" s="37">
        <f t="shared" si="114"/>
        <v>-0.88052569609415876</v>
      </c>
      <c r="AR28" s="37">
        <f t="shared" si="114"/>
        <v>-3.2898051923273885</v>
      </c>
      <c r="AS28" s="37">
        <f t="shared" si="114"/>
        <v>-14.170948933860783</v>
      </c>
      <c r="AT28" s="37">
        <f t="shared" si="114"/>
        <v>-5.5605695000512707</v>
      </c>
      <c r="AU28" s="38">
        <f t="shared" si="114"/>
        <v>-2.2874321117655527</v>
      </c>
      <c r="AV28" s="37">
        <f t="shared" ref="AV28:BJ28" si="117">((AV6/AV5)-1)*100</f>
        <v>-26.243742286747885</v>
      </c>
      <c r="AW28" s="37">
        <f t="shared" si="117"/>
        <v>-16.410802853439989</v>
      </c>
      <c r="AX28" s="37">
        <f t="shared" si="117"/>
        <v>-34.686416858191492</v>
      </c>
      <c r="AY28" s="37">
        <f t="shared" si="117"/>
        <v>-2.9724673250775324</v>
      </c>
      <c r="AZ28" s="38">
        <f t="shared" si="117"/>
        <v>-26.815514718913914</v>
      </c>
      <c r="BA28" s="37">
        <f t="shared" si="117"/>
        <v>-39.799960396555214</v>
      </c>
      <c r="BB28" s="37">
        <f t="shared" si="117"/>
        <v>-19.163897068449266</v>
      </c>
      <c r="BC28" s="37">
        <f t="shared" si="117"/>
        <v>-31.676282104938835</v>
      </c>
      <c r="BD28" s="37">
        <f t="shared" si="117"/>
        <v>-0.10916779678454835</v>
      </c>
      <c r="BE28" s="38">
        <f t="shared" si="117"/>
        <v>-32.420529067284278</v>
      </c>
      <c r="BF28" s="37">
        <f t="shared" si="117"/>
        <v>-17.190637866574722</v>
      </c>
      <c r="BG28" s="37">
        <f t="shared" si="117"/>
        <v>-6.7971934112380445</v>
      </c>
      <c r="BH28" s="37">
        <f t="shared" si="117"/>
        <v>-63.108769941832158</v>
      </c>
      <c r="BI28" s="37">
        <f t="shared" si="117"/>
        <v>-10.420324881729591</v>
      </c>
      <c r="BJ28" s="45">
        <f t="shared" si="117"/>
        <v>-18.29575692275117</v>
      </c>
    </row>
    <row r="29" spans="1:62" ht="20.85" customHeight="1" x14ac:dyDescent="0.2">
      <c r="A29" s="29"/>
      <c r="B29" s="28" t="s">
        <v>30</v>
      </c>
      <c r="C29" s="37">
        <f t="shared" si="110"/>
        <v>14.079761811486335</v>
      </c>
      <c r="D29" s="37">
        <f t="shared" si="110"/>
        <v>5.1295752070531719</v>
      </c>
      <c r="E29" s="37">
        <f t="shared" si="110"/>
        <v>0</v>
      </c>
      <c r="F29" s="37">
        <f t="shared" si="110"/>
        <v>0.57803468208093012</v>
      </c>
      <c r="G29" s="38">
        <f t="shared" si="110"/>
        <v>13.782741979542902</v>
      </c>
      <c r="H29" s="37">
        <f t="shared" si="111"/>
        <v>13.970614503010603</v>
      </c>
      <c r="I29" s="37">
        <f t="shared" si="111"/>
        <v>3.2137189838489233</v>
      </c>
      <c r="J29" s="37">
        <f t="shared" si="111"/>
        <v>0</v>
      </c>
      <c r="K29" s="37">
        <f t="shared" si="111"/>
        <v>0.55573555212604653</v>
      </c>
      <c r="L29" s="38">
        <f t="shared" si="111"/>
        <v>11.390193111472735</v>
      </c>
      <c r="M29" s="37">
        <f t="shared" ref="M29:AK29" si="118">((M7/M6)-1)*100</f>
        <v>12.585821365583282</v>
      </c>
      <c r="N29" s="37">
        <f t="shared" si="118"/>
        <v>4.4133476856835108</v>
      </c>
      <c r="O29" s="37">
        <f t="shared" si="118"/>
        <v>-2.8985507246376829</v>
      </c>
      <c r="P29" s="37">
        <f t="shared" si="118"/>
        <v>-0.58651026392961825</v>
      </c>
      <c r="Q29" s="38">
        <f t="shared" si="118"/>
        <v>12.311833696829222</v>
      </c>
      <c r="R29" s="37">
        <f t="shared" si="118"/>
        <v>42.884896483819901</v>
      </c>
      <c r="S29" s="37">
        <f t="shared" si="118"/>
        <v>39.306108021576883</v>
      </c>
      <c r="T29" s="37">
        <f t="shared" si="118"/>
        <v>58.656519568904585</v>
      </c>
      <c r="U29" s="37">
        <f t="shared" si="118"/>
        <v>41.186510952940367</v>
      </c>
      <c r="V29" s="38">
        <f t="shared" si="118"/>
        <v>42.62563236619954</v>
      </c>
      <c r="W29" s="37">
        <f t="shared" si="118"/>
        <v>27.372326611842503</v>
      </c>
      <c r="X29" s="37">
        <f t="shared" si="118"/>
        <v>5.1673796655994142</v>
      </c>
      <c r="Y29" s="37">
        <f t="shared" si="118"/>
        <v>-12.408638667435735</v>
      </c>
      <c r="Z29" s="37">
        <f t="shared" si="118"/>
        <v>2.0458733343825308</v>
      </c>
      <c r="AA29" s="38">
        <f t="shared" si="118"/>
        <v>14.243390484798969</v>
      </c>
      <c r="AB29" s="37">
        <f t="shared" si="118"/>
        <v>5.0354291990379219</v>
      </c>
      <c r="AC29" s="37">
        <f t="shared" si="118"/>
        <v>6.6438174742154965</v>
      </c>
      <c r="AD29" s="37">
        <f t="shared" si="118"/>
        <v>-13.674716008961719</v>
      </c>
      <c r="AE29" s="37">
        <f t="shared" si="118"/>
        <v>-3.4782848324515059</v>
      </c>
      <c r="AF29" s="38">
        <f t="shared" si="118"/>
        <v>1.0671958845244189</v>
      </c>
      <c r="AG29" s="37">
        <f t="shared" si="118"/>
        <v>38.216567823318549</v>
      </c>
      <c r="AH29" s="37">
        <f t="shared" si="118"/>
        <v>0.69584155225663746</v>
      </c>
      <c r="AI29" s="37">
        <f t="shared" si="118"/>
        <v>9.7316196498302041</v>
      </c>
      <c r="AJ29" s="37">
        <f t="shared" si="118"/>
        <v>18.068984039287916</v>
      </c>
      <c r="AK29" s="38">
        <f t="shared" si="118"/>
        <v>30.809124989173988</v>
      </c>
      <c r="AL29" s="39">
        <f t="shared" si="113"/>
        <v>-9.567631168103663E-2</v>
      </c>
      <c r="AM29" s="39">
        <f t="shared" si="113"/>
        <v>-1.8223760720339155</v>
      </c>
      <c r="AN29" s="39">
        <f t="shared" si="113"/>
        <v>0</v>
      </c>
      <c r="AO29" s="39">
        <f t="shared" si="113"/>
        <v>-2.2170974035606861E-2</v>
      </c>
      <c r="AP29" s="40">
        <f t="shared" si="113"/>
        <v>-2.1027344098460188</v>
      </c>
      <c r="AQ29" s="37">
        <f t="shared" si="114"/>
        <v>26.911981234165271</v>
      </c>
      <c r="AR29" s="37">
        <f t="shared" si="114"/>
        <v>33.417911703139104</v>
      </c>
      <c r="AS29" s="37">
        <f t="shared" si="114"/>
        <v>63.392535078424153</v>
      </c>
      <c r="AT29" s="37">
        <f t="shared" si="114"/>
        <v>42.019469719624361</v>
      </c>
      <c r="AU29" s="38">
        <f t="shared" si="114"/>
        <v>26.990743247232828</v>
      </c>
      <c r="AV29" s="37">
        <f t="shared" ref="AV29:BJ29" si="119">((AV7/AV6)-1)*100</f>
        <v>13.133541210527033</v>
      </c>
      <c r="AW29" s="37">
        <f t="shared" si="119"/>
        <v>0.72216052509470607</v>
      </c>
      <c r="AX29" s="37">
        <f t="shared" si="119"/>
        <v>-9.7939711649711043</v>
      </c>
      <c r="AY29" s="37">
        <f t="shared" si="119"/>
        <v>2.6479138850278527</v>
      </c>
      <c r="AZ29" s="38">
        <f t="shared" si="119"/>
        <v>1.7198159128839041</v>
      </c>
      <c r="BA29" s="37">
        <f t="shared" si="119"/>
        <v>-6.7063437251375539</v>
      </c>
      <c r="BB29" s="37">
        <f t="shared" si="119"/>
        <v>2.1361921995321831</v>
      </c>
      <c r="BC29" s="37">
        <f t="shared" si="119"/>
        <v>-11.097841859975489</v>
      </c>
      <c r="BD29" s="37">
        <f t="shared" si="119"/>
        <v>-2.9088351854453132</v>
      </c>
      <c r="BE29" s="38">
        <f t="shared" si="119"/>
        <v>-10.011979541406291</v>
      </c>
      <c r="BF29" s="37">
        <f t="shared" si="119"/>
        <v>22.765518914240836</v>
      </c>
      <c r="BG29" s="37">
        <f t="shared" si="119"/>
        <v>-3.5603744308799756</v>
      </c>
      <c r="BH29" s="37">
        <f t="shared" si="119"/>
        <v>13.007190385646039</v>
      </c>
      <c r="BI29" s="37">
        <f t="shared" si="119"/>
        <v>18.765556216510859</v>
      </c>
      <c r="BJ29" s="45">
        <f t="shared" si="119"/>
        <v>16.469583554548418</v>
      </c>
    </row>
    <row r="30" spans="1:62" ht="20.85" customHeight="1" x14ac:dyDescent="0.2">
      <c r="A30" s="29"/>
      <c r="B30" s="28" t="s">
        <v>31</v>
      </c>
      <c r="C30" s="37">
        <f t="shared" si="110"/>
        <v>16.718406593406598</v>
      </c>
      <c r="D30" s="37">
        <f t="shared" si="110"/>
        <v>8.1829733163913509</v>
      </c>
      <c r="E30" s="37">
        <f t="shared" si="110"/>
        <v>0</v>
      </c>
      <c r="F30" s="37">
        <f t="shared" si="110"/>
        <v>0.86206896551723755</v>
      </c>
      <c r="G30" s="38">
        <f t="shared" si="110"/>
        <v>16.449930644472911</v>
      </c>
      <c r="H30" s="37">
        <f t="shared" si="111"/>
        <v>16.846433336575807</v>
      </c>
      <c r="I30" s="37">
        <f t="shared" si="111"/>
        <v>3.1721558313245524</v>
      </c>
      <c r="J30" s="37">
        <f t="shared" si="111"/>
        <v>0</v>
      </c>
      <c r="K30" s="37">
        <f t="shared" si="111"/>
        <v>0.68265082067873184</v>
      </c>
      <c r="L30" s="38">
        <f t="shared" si="111"/>
        <v>13.855922921366016</v>
      </c>
      <c r="M30" s="37">
        <f t="shared" ref="M30:AK30" si="120">((M8/M7)-1)*100</f>
        <v>16.824599805584882</v>
      </c>
      <c r="N30" s="37">
        <f t="shared" si="120"/>
        <v>7.4484536082474406</v>
      </c>
      <c r="O30" s="37">
        <f t="shared" si="120"/>
        <v>-2.9850746268656581</v>
      </c>
      <c r="P30" s="37">
        <f t="shared" si="120"/>
        <v>0</v>
      </c>
      <c r="Q30" s="38">
        <f t="shared" si="120"/>
        <v>16.52985150632469</v>
      </c>
      <c r="R30" s="37">
        <f t="shared" si="120"/>
        <v>0.784929591516903</v>
      </c>
      <c r="S30" s="37">
        <f t="shared" si="120"/>
        <v>-30.137971273457342</v>
      </c>
      <c r="T30" s="37">
        <f t="shared" si="120"/>
        <v>-31.12473236464356</v>
      </c>
      <c r="U30" s="37">
        <f t="shared" si="120"/>
        <v>-18.792429188834671</v>
      </c>
      <c r="V30" s="38">
        <f t="shared" si="120"/>
        <v>-3.7084661136820962</v>
      </c>
      <c r="W30" s="37">
        <f t="shared" si="120"/>
        <v>35.930011455445495</v>
      </c>
      <c r="X30" s="37">
        <f t="shared" si="120"/>
        <v>8.9969387995835213</v>
      </c>
      <c r="Y30" s="37">
        <f t="shared" si="120"/>
        <v>32.536778273035829</v>
      </c>
      <c r="Z30" s="37">
        <f t="shared" si="120"/>
        <v>-2.6050523444346441</v>
      </c>
      <c r="AA30" s="38">
        <f t="shared" si="120"/>
        <v>27.160442273728158</v>
      </c>
      <c r="AB30" s="37">
        <f t="shared" si="120"/>
        <v>76.55167947146262</v>
      </c>
      <c r="AC30" s="37">
        <f t="shared" si="120"/>
        <v>15.009469268541476</v>
      </c>
      <c r="AD30" s="37">
        <f t="shared" si="120"/>
        <v>36.589928642287873</v>
      </c>
      <c r="AE30" s="37">
        <f t="shared" si="120"/>
        <v>1.4247783062770969</v>
      </c>
      <c r="AF30" s="38">
        <f t="shared" si="120"/>
        <v>38.905044525239198</v>
      </c>
      <c r="AG30" s="37">
        <f t="shared" si="120"/>
        <v>20.943181419478464</v>
      </c>
      <c r="AH30" s="37">
        <f t="shared" si="120"/>
        <v>-10.288219854554793</v>
      </c>
      <c r="AI30" s="37">
        <f t="shared" si="120"/>
        <v>-23.223045114744203</v>
      </c>
      <c r="AJ30" s="37">
        <f t="shared" si="120"/>
        <v>-12.160625213251652</v>
      </c>
      <c r="AK30" s="38">
        <f t="shared" si="120"/>
        <v>15.751872956154989</v>
      </c>
      <c r="AL30" s="39">
        <f t="shared" si="113"/>
        <v>0.10968856318884779</v>
      </c>
      <c r="AM30" s="39">
        <f t="shared" si="113"/>
        <v>-4.6317986384162291</v>
      </c>
      <c r="AN30" s="39">
        <f t="shared" si="113"/>
        <v>0</v>
      </c>
      <c r="AO30" s="39">
        <f t="shared" si="113"/>
        <v>-0.17788465642107898</v>
      </c>
      <c r="AP30" s="40">
        <f t="shared" si="113"/>
        <v>-2.2275734375716616</v>
      </c>
      <c r="AQ30" s="37">
        <f t="shared" si="114"/>
        <v>-13.729702683134025</v>
      </c>
      <c r="AR30" s="37">
        <f t="shared" si="114"/>
        <v>-34.980889551694524</v>
      </c>
      <c r="AS30" s="37">
        <f t="shared" si="114"/>
        <v>-29.005493360478763</v>
      </c>
      <c r="AT30" s="37">
        <f t="shared" si="114"/>
        <v>-18.792429188834671</v>
      </c>
      <c r="AU30" s="38">
        <f t="shared" si="114"/>
        <v>-17.36749627532852</v>
      </c>
      <c r="AV30" s="37">
        <f t="shared" ref="AV30:BJ30" si="121">((AV8/AV7)-1)*100</f>
        <v>16.353928608918977</v>
      </c>
      <c r="AW30" s="37">
        <f t="shared" si="121"/>
        <v>1.4411423704447257</v>
      </c>
      <c r="AX30" s="37">
        <f t="shared" si="121"/>
        <v>36.614832989129219</v>
      </c>
      <c r="AY30" s="37">
        <f t="shared" si="121"/>
        <v>-2.6050523444346219</v>
      </c>
      <c r="AZ30" s="38">
        <f t="shared" si="121"/>
        <v>9.1226330678251024</v>
      </c>
      <c r="BA30" s="37">
        <f t="shared" si="121"/>
        <v>51.125430573075661</v>
      </c>
      <c r="BB30" s="37">
        <f t="shared" si="121"/>
        <v>7.0368771316720702</v>
      </c>
      <c r="BC30" s="37">
        <f t="shared" si="121"/>
        <v>40.792695677435177</v>
      </c>
      <c r="BD30" s="37">
        <f t="shared" si="121"/>
        <v>1.4247783062770747</v>
      </c>
      <c r="BE30" s="38">
        <f t="shared" si="121"/>
        <v>19.20125421055743</v>
      </c>
      <c r="BF30" s="37">
        <f t="shared" si="121"/>
        <v>3.5254403787794653</v>
      </c>
      <c r="BG30" s="37">
        <f t="shared" si="121"/>
        <v>-16.507146326618528</v>
      </c>
      <c r="BH30" s="37">
        <f t="shared" si="121"/>
        <v>-20.860677272120952</v>
      </c>
      <c r="BI30" s="37">
        <f t="shared" si="121"/>
        <v>-12.160625213251663</v>
      </c>
      <c r="BJ30" s="45">
        <f t="shared" si="121"/>
        <v>-0.66762167814785611</v>
      </c>
    </row>
    <row r="31" spans="1:62" ht="20.85" customHeight="1" x14ac:dyDescent="0.2">
      <c r="A31" s="29"/>
      <c r="B31" s="28" t="s">
        <v>32</v>
      </c>
      <c r="C31" s="37">
        <f t="shared" si="110"/>
        <v>16.295559661531577</v>
      </c>
      <c r="D31" s="37">
        <f t="shared" si="110"/>
        <v>15.409913084331684</v>
      </c>
      <c r="E31" s="37">
        <f t="shared" si="110"/>
        <v>0</v>
      </c>
      <c r="F31" s="37">
        <f t="shared" si="110"/>
        <v>1.9943019943019946</v>
      </c>
      <c r="G31" s="38">
        <f t="shared" si="110"/>
        <v>16.238782721238799</v>
      </c>
      <c r="H31" s="37">
        <f t="shared" si="111"/>
        <v>16.768199941746609</v>
      </c>
      <c r="I31" s="37">
        <f t="shared" si="111"/>
        <v>3.9283130885829909</v>
      </c>
      <c r="J31" s="37">
        <f t="shared" si="111"/>
        <v>0</v>
      </c>
      <c r="K31" s="37">
        <f t="shared" si="111"/>
        <v>1.2517503591289447</v>
      </c>
      <c r="L31" s="38">
        <f t="shared" si="111"/>
        <v>14.213915134422518</v>
      </c>
      <c r="M31" s="37">
        <f t="shared" ref="M31:AK31" si="122">((M9/M8)-1)*100</f>
        <v>16.698493274508984</v>
      </c>
      <c r="N31" s="37">
        <f t="shared" si="122"/>
        <v>15.39937634924442</v>
      </c>
      <c r="O31" s="37">
        <f t="shared" si="122"/>
        <v>3.076923076923066</v>
      </c>
      <c r="P31" s="37">
        <f t="shared" si="122"/>
        <v>2.3598820058997161</v>
      </c>
      <c r="Q31" s="38">
        <f t="shared" si="122"/>
        <v>16.633454528504199</v>
      </c>
      <c r="R31" s="37">
        <f t="shared" si="122"/>
        <v>3.702406300164629</v>
      </c>
      <c r="S31" s="37">
        <f t="shared" si="122"/>
        <v>26.27549456598053</v>
      </c>
      <c r="T31" s="37">
        <f t="shared" si="122"/>
        <v>-33.674326044693913</v>
      </c>
      <c r="U31" s="37">
        <f t="shared" si="122"/>
        <v>-7.8383037199546752</v>
      </c>
      <c r="V31" s="38">
        <f t="shared" si="122"/>
        <v>5.3178846491574561</v>
      </c>
      <c r="W31" s="37">
        <f t="shared" si="122"/>
        <v>-6.3062357721621609E-2</v>
      </c>
      <c r="X31" s="37">
        <f t="shared" si="122"/>
        <v>-2.1817386236700931</v>
      </c>
      <c r="Y31" s="37">
        <f t="shared" si="122"/>
        <v>4.438322271612738</v>
      </c>
      <c r="Z31" s="37">
        <f t="shared" si="122"/>
        <v>-18.813917736635833</v>
      </c>
      <c r="AA31" s="38">
        <f t="shared" si="122"/>
        <v>-0.24223174854273166</v>
      </c>
      <c r="AB31" s="37">
        <f t="shared" si="122"/>
        <v>0.84449254617962044</v>
      </c>
      <c r="AC31" s="37">
        <f t="shared" si="122"/>
        <v>0.86610589033324636</v>
      </c>
      <c r="AD31" s="37">
        <f t="shared" si="122"/>
        <v>5.5502175147053023</v>
      </c>
      <c r="AE31" s="37">
        <f t="shared" si="122"/>
        <v>-17.079316894882556</v>
      </c>
      <c r="AF31" s="38">
        <f t="shared" si="122"/>
        <v>1.6100342637635379</v>
      </c>
      <c r="AG31" s="37">
        <f t="shared" si="122"/>
        <v>-0.55184458039904127</v>
      </c>
      <c r="AH31" s="37">
        <f t="shared" si="122"/>
        <v>-14.714387097747617</v>
      </c>
      <c r="AI31" s="37">
        <f t="shared" si="122"/>
        <v>-22.7749232914502</v>
      </c>
      <c r="AJ31" s="37">
        <f t="shared" si="122"/>
        <v>-23.563159922928712</v>
      </c>
      <c r="AK31" s="38">
        <f t="shared" si="122"/>
        <v>-2.4013986840799917</v>
      </c>
      <c r="AL31" s="37">
        <f t="shared" si="113"/>
        <v>0.40641300630102073</v>
      </c>
      <c r="AM31" s="37">
        <f t="shared" si="113"/>
        <v>-9.9485388117041005</v>
      </c>
      <c r="AN31" s="37">
        <f t="shared" si="113"/>
        <v>0</v>
      </c>
      <c r="AO31" s="37">
        <f t="shared" si="113"/>
        <v>-0.72803246912218622</v>
      </c>
      <c r="AP31" s="38">
        <f t="shared" si="113"/>
        <v>-1.7419896693793402</v>
      </c>
      <c r="AQ31" s="37">
        <f t="shared" si="114"/>
        <v>-11.136465098802717</v>
      </c>
      <c r="AR31" s="37">
        <f t="shared" si="114"/>
        <v>9.4247634266416256</v>
      </c>
      <c r="AS31" s="37">
        <f t="shared" si="114"/>
        <v>-35.654196909031398</v>
      </c>
      <c r="AT31" s="37">
        <f t="shared" si="114"/>
        <v>-9.9630690520594705</v>
      </c>
      <c r="AU31" s="38">
        <f t="shared" si="114"/>
        <v>-9.7018217672540157</v>
      </c>
      <c r="AV31" s="37">
        <f t="shared" ref="AV31:BJ31" si="123">((AV9/AV8)-1)*100</f>
        <v>-14.363129430302523</v>
      </c>
      <c r="AW31" s="37">
        <f t="shared" si="123"/>
        <v>-15.23501731907726</v>
      </c>
      <c r="AX31" s="37">
        <f t="shared" si="123"/>
        <v>1.320760412758637</v>
      </c>
      <c r="AY31" s="37">
        <f t="shared" si="123"/>
        <v>-20.685642976137053</v>
      </c>
      <c r="AZ31" s="38">
        <f t="shared" si="123"/>
        <v>-14.468992919113678</v>
      </c>
      <c r="BA31" s="37">
        <f t="shared" si="123"/>
        <v>-13.585437380957543</v>
      </c>
      <c r="BB31" s="37">
        <f t="shared" si="123"/>
        <v>-12.593889948701042</v>
      </c>
      <c r="BC31" s="37">
        <f t="shared" si="123"/>
        <v>2.3994647530723112</v>
      </c>
      <c r="BD31" s="37">
        <f t="shared" si="123"/>
        <v>-18.991032931888164</v>
      </c>
      <c r="BE31" s="38">
        <f t="shared" si="123"/>
        <v>-12.880884241552714</v>
      </c>
      <c r="BF31" s="37">
        <f t="shared" si="123"/>
        <v>-14.781971361301316</v>
      </c>
      <c r="BG31" s="37">
        <f t="shared" si="123"/>
        <v>-26.095256664001209</v>
      </c>
      <c r="BH31" s="37">
        <f t="shared" si="123"/>
        <v>-25.08014946185466</v>
      </c>
      <c r="BI31" s="37">
        <f t="shared" si="123"/>
        <v>-25.325392547183945</v>
      </c>
      <c r="BJ31" s="45">
        <f t="shared" si="123"/>
        <v>-16.320234438337966</v>
      </c>
    </row>
    <row r="32" spans="1:62" ht="20.85" customHeight="1" x14ac:dyDescent="0.2">
      <c r="A32" s="29"/>
      <c r="B32" s="28" t="s">
        <v>33</v>
      </c>
      <c r="C32" s="37">
        <f t="shared" si="110"/>
        <v>13.710628178207319</v>
      </c>
      <c r="D32" s="37">
        <f t="shared" si="110"/>
        <v>15.08243435782617</v>
      </c>
      <c r="E32" s="37">
        <f t="shared" si="110"/>
        <v>2.898550724637694</v>
      </c>
      <c r="F32" s="37">
        <f t="shared" si="110"/>
        <v>1.6759776536312776</v>
      </c>
      <c r="G32" s="38">
        <f t="shared" si="110"/>
        <v>13.718930902820571</v>
      </c>
      <c r="H32" s="37">
        <f t="shared" si="111"/>
        <v>14.10522474614333</v>
      </c>
      <c r="I32" s="37">
        <f t="shared" si="111"/>
        <v>4.9490056206380917</v>
      </c>
      <c r="J32" s="37">
        <f t="shared" si="111"/>
        <v>6.9622353126750802</v>
      </c>
      <c r="K32" s="37">
        <f t="shared" si="111"/>
        <v>0.30272588832209735</v>
      </c>
      <c r="L32" s="38">
        <f t="shared" si="111"/>
        <v>12.53521246278142</v>
      </c>
      <c r="M32" s="37">
        <f t="shared" ref="M32:AK32" si="124">((M10/M9)-1)*100</f>
        <v>14.198290808736779</v>
      </c>
      <c r="N32" s="37">
        <f t="shared" si="124"/>
        <v>16.046559966742869</v>
      </c>
      <c r="O32" s="37">
        <f t="shared" si="124"/>
        <v>4.4776119402984982</v>
      </c>
      <c r="P32" s="37">
        <f t="shared" si="124"/>
        <v>4.6109510086455252</v>
      </c>
      <c r="Q32" s="38">
        <f t="shared" si="124"/>
        <v>14.222839472251202</v>
      </c>
      <c r="R32" s="37">
        <f t="shared" si="124"/>
        <v>36.286408659708378</v>
      </c>
      <c r="S32" s="37">
        <f t="shared" si="124"/>
        <v>-18.526402435554722</v>
      </c>
      <c r="T32" s="37">
        <f t="shared" si="124"/>
        <v>8.364140035855506</v>
      </c>
      <c r="U32" s="37">
        <f t="shared" si="124"/>
        <v>1.9867766216949745</v>
      </c>
      <c r="V32" s="38">
        <f t="shared" si="124"/>
        <v>29.93454015190855</v>
      </c>
      <c r="W32" s="37">
        <f t="shared" si="124"/>
        <v>-8.922245180945243</v>
      </c>
      <c r="X32" s="37">
        <f t="shared" si="124"/>
        <v>-0.17132856307047195</v>
      </c>
      <c r="Y32" s="37">
        <f t="shared" si="124"/>
        <v>2.9300301114033367</v>
      </c>
      <c r="Z32" s="37">
        <f t="shared" si="124"/>
        <v>20.000853330732692</v>
      </c>
      <c r="AA32" s="38">
        <f t="shared" si="124"/>
        <v>-5.1343229877079288</v>
      </c>
      <c r="AB32" s="37">
        <f t="shared" si="124"/>
        <v>-39.403104640260786</v>
      </c>
      <c r="AC32" s="37">
        <f t="shared" si="124"/>
        <v>-3.8950739727508954</v>
      </c>
      <c r="AD32" s="37">
        <f t="shared" si="124"/>
        <v>1.1692140705233722</v>
      </c>
      <c r="AE32" s="37">
        <f t="shared" si="124"/>
        <v>18.861381029716085</v>
      </c>
      <c r="AF32" s="38">
        <f t="shared" si="124"/>
        <v>-16.911431261134002</v>
      </c>
      <c r="AG32" s="37">
        <f t="shared" si="124"/>
        <v>7.7243399234446786</v>
      </c>
      <c r="AH32" s="37">
        <f t="shared" si="124"/>
        <v>17.937881696817783</v>
      </c>
      <c r="AI32" s="37">
        <f t="shared" si="124"/>
        <v>61.832192484286018</v>
      </c>
      <c r="AJ32" s="37">
        <f t="shared" si="124"/>
        <v>23.385307854256233</v>
      </c>
      <c r="AK32" s="38">
        <f t="shared" si="124"/>
        <v>9.1583854658035868</v>
      </c>
      <c r="AL32" s="37">
        <f t="shared" si="113"/>
        <v>0.34701819368863074</v>
      </c>
      <c r="AM32" s="37">
        <f t="shared" si="113"/>
        <v>-8.8053652963928197</v>
      </c>
      <c r="AN32" s="37">
        <f t="shared" si="113"/>
        <v>3.9492145996419703</v>
      </c>
      <c r="AO32" s="37">
        <f t="shared" si="113"/>
        <v>-1.3506157471996905</v>
      </c>
      <c r="AP32" s="38">
        <f t="shared" si="113"/>
        <v>-1.0409159061218198</v>
      </c>
      <c r="AQ32" s="37">
        <f t="shared" si="114"/>
        <v>19.341898809996682</v>
      </c>
      <c r="AR32" s="37">
        <f t="shared" si="114"/>
        <v>-29.792319920733256</v>
      </c>
      <c r="AS32" s="37">
        <f t="shared" si="114"/>
        <v>3.7199626057474067</v>
      </c>
      <c r="AT32" s="37">
        <f t="shared" si="114"/>
        <v>-2.5085082982695184</v>
      </c>
      <c r="AU32" s="38">
        <f t="shared" si="114"/>
        <v>13.755305639617088</v>
      </c>
      <c r="AV32" s="37">
        <f t="shared" ref="AV32:BJ32" si="125">((AV10/AV9)-1)*100</f>
        <v>-20.245956245006404</v>
      </c>
      <c r="AW32" s="37">
        <f t="shared" si="125"/>
        <v>-13.975328983867453</v>
      </c>
      <c r="AX32" s="37">
        <f t="shared" si="125"/>
        <v>-1.4812568933711079</v>
      </c>
      <c r="AY32" s="37">
        <f t="shared" si="125"/>
        <v>14.711559520011708</v>
      </c>
      <c r="AZ32" s="38">
        <f t="shared" si="125"/>
        <v>-16.946840535041751</v>
      </c>
      <c r="BA32" s="37">
        <f t="shared" si="125"/>
        <v>-46.937125826840109</v>
      </c>
      <c r="BB32" s="37">
        <f t="shared" si="125"/>
        <v>-17.184166377020325</v>
      </c>
      <c r="BC32" s="37">
        <f t="shared" si="125"/>
        <v>-3.1666093896418945</v>
      </c>
      <c r="BD32" s="37">
        <f t="shared" si="125"/>
        <v>13.622311893420068</v>
      </c>
      <c r="BE32" s="38">
        <f t="shared" si="125"/>
        <v>-27.257482721701052</v>
      </c>
      <c r="BF32" s="37">
        <f t="shared" si="125"/>
        <v>-5.6690435902713165</v>
      </c>
      <c r="BG32" s="37">
        <f t="shared" si="125"/>
        <v>1.6297956015386639</v>
      </c>
      <c r="BH32" s="37">
        <f t="shared" si="125"/>
        <v>54.896527092102332</v>
      </c>
      <c r="BI32" s="37">
        <f t="shared" si="125"/>
        <v>17.946836984647142</v>
      </c>
      <c r="BJ32" s="45">
        <f t="shared" si="125"/>
        <v>-4.4338365512949451</v>
      </c>
    </row>
    <row r="33" spans="1:62" ht="20.85" customHeight="1" x14ac:dyDescent="0.2">
      <c r="A33" s="29"/>
      <c r="B33" s="28" t="s">
        <v>34</v>
      </c>
      <c r="C33" s="37">
        <f t="shared" si="110"/>
        <v>11.849224854493334</v>
      </c>
      <c r="D33" s="37">
        <f t="shared" si="110"/>
        <v>12.221436151397235</v>
      </c>
      <c r="E33" s="37">
        <f t="shared" si="110"/>
        <v>5.6338028169014009</v>
      </c>
      <c r="F33" s="37">
        <f t="shared" si="110"/>
        <v>0</v>
      </c>
      <c r="G33" s="38">
        <f t="shared" si="110"/>
        <v>11.837744399339734</v>
      </c>
      <c r="H33" s="37">
        <f t="shared" si="111"/>
        <v>13.144999141324876</v>
      </c>
      <c r="I33" s="37">
        <f t="shared" si="111"/>
        <v>5.1500002137724765</v>
      </c>
      <c r="J33" s="37">
        <f t="shared" si="111"/>
        <v>20.035698122034717</v>
      </c>
      <c r="K33" s="37">
        <f t="shared" si="111"/>
        <v>-8.95059176058699E-2</v>
      </c>
      <c r="L33" s="38">
        <f t="shared" si="111"/>
        <v>12.104940722658952</v>
      </c>
      <c r="M33" s="37">
        <f t="shared" ref="M33:AK33" si="126">((M11/M10)-1)*100</f>
        <v>11.540033688938811</v>
      </c>
      <c r="N33" s="37">
        <f t="shared" si="126"/>
        <v>12.502238939638177</v>
      </c>
      <c r="O33" s="37">
        <f t="shared" si="126"/>
        <v>7.1428571428571397</v>
      </c>
      <c r="P33" s="37">
        <f t="shared" si="126"/>
        <v>-0.27548209366390353</v>
      </c>
      <c r="Q33" s="38">
        <f t="shared" si="126"/>
        <v>11.543423970329059</v>
      </c>
      <c r="R33" s="37">
        <f t="shared" si="126"/>
        <v>39.260321213651906</v>
      </c>
      <c r="S33" s="37">
        <f t="shared" si="126"/>
        <v>46.344862926378561</v>
      </c>
      <c r="T33" s="37">
        <f t="shared" si="126"/>
        <v>18.595555113466823</v>
      </c>
      <c r="U33" s="37">
        <f t="shared" si="126"/>
        <v>21.398662383215019</v>
      </c>
      <c r="V33" s="38">
        <f t="shared" si="126"/>
        <v>39.576165868996597</v>
      </c>
      <c r="W33" s="37">
        <f t="shared" si="126"/>
        <v>45.641673633841037</v>
      </c>
      <c r="X33" s="37">
        <f t="shared" si="126"/>
        <v>13.983028186548685</v>
      </c>
      <c r="Y33" s="37">
        <f t="shared" si="126"/>
        <v>9.5630951198790726</v>
      </c>
      <c r="Z33" s="37">
        <f t="shared" si="126"/>
        <v>6.4599555390760122</v>
      </c>
      <c r="AA33" s="38">
        <f t="shared" si="126"/>
        <v>32.337795476063548</v>
      </c>
      <c r="AB33" s="37">
        <f t="shared" si="126"/>
        <v>30.85227026915851</v>
      </c>
      <c r="AC33" s="37">
        <f t="shared" si="126"/>
        <v>13.309240106472341</v>
      </c>
      <c r="AD33" s="37">
        <f t="shared" si="126"/>
        <v>9.5807337194592677</v>
      </c>
      <c r="AE33" s="37">
        <f t="shared" si="126"/>
        <v>4.3602585515537973</v>
      </c>
      <c r="AF33" s="38">
        <f t="shared" si="126"/>
        <v>17.383695080041694</v>
      </c>
      <c r="AG33" s="37">
        <f t="shared" si="126"/>
        <v>50.185117149247425</v>
      </c>
      <c r="AH33" s="37">
        <f t="shared" si="126"/>
        <v>16.653175238115825</v>
      </c>
      <c r="AI33" s="37">
        <f t="shared" si="126"/>
        <v>9.1942323593267261</v>
      </c>
      <c r="AJ33" s="37">
        <f t="shared" si="126"/>
        <v>12.467802460741883</v>
      </c>
      <c r="AK33" s="38">
        <f t="shared" si="126"/>
        <v>46.151823530351656</v>
      </c>
      <c r="AL33" s="37">
        <f t="shared" si="113"/>
        <v>1.1585009091634291</v>
      </c>
      <c r="AM33" s="37">
        <f t="shared" si="113"/>
        <v>-6.3013236865768878</v>
      </c>
      <c r="AN33" s="37">
        <f t="shared" si="113"/>
        <v>13.633794222192863</v>
      </c>
      <c r="AO33" s="37">
        <f t="shared" si="113"/>
        <v>-8.9505917605881002E-2</v>
      </c>
      <c r="AP33" s="38">
        <f t="shared" si="113"/>
        <v>0.23891426347544265</v>
      </c>
      <c r="AQ33" s="37">
        <f t="shared" si="114"/>
        <v>24.852321276878065</v>
      </c>
      <c r="AR33" s="37">
        <f t="shared" si="114"/>
        <v>30.081733755448425</v>
      </c>
      <c r="AS33" s="37">
        <f t="shared" si="114"/>
        <v>10.689184772569039</v>
      </c>
      <c r="AT33" s="37">
        <f t="shared" si="114"/>
        <v>21.734017804163109</v>
      </c>
      <c r="AU33" s="38">
        <f t="shared" si="114"/>
        <v>25.131684953587552</v>
      </c>
      <c r="AV33" s="37">
        <f t="shared" ref="AV33:BJ33" si="127">((AV11/AV10)-1)*100</f>
        <v>30.573453151363019</v>
      </c>
      <c r="AW33" s="37">
        <f t="shared" si="127"/>
        <v>1.3162309131509842</v>
      </c>
      <c r="AX33" s="37">
        <f t="shared" si="127"/>
        <v>2.2588887785538025</v>
      </c>
      <c r="AY33" s="37">
        <f t="shared" si="127"/>
        <v>6.7540438140458292</v>
      </c>
      <c r="AZ33" s="38">
        <f t="shared" si="127"/>
        <v>18.642400211119426</v>
      </c>
      <c r="BA33" s="37">
        <f t="shared" si="127"/>
        <v>17.314174957197316</v>
      </c>
      <c r="BB33" s="37">
        <f t="shared" si="127"/>
        <v>0.71732009464020585</v>
      </c>
      <c r="BC33" s="37">
        <f t="shared" si="127"/>
        <v>2.2753514714953127</v>
      </c>
      <c r="BD33" s="37">
        <f t="shared" si="127"/>
        <v>4.6485465586022734</v>
      </c>
      <c r="BE33" s="38">
        <f t="shared" si="127"/>
        <v>5.2358721848687173</v>
      </c>
      <c r="BF33" s="37">
        <f t="shared" si="127"/>
        <v>34.646827853828199</v>
      </c>
      <c r="BG33" s="37">
        <f t="shared" si="127"/>
        <v>3.6896477239931169</v>
      </c>
      <c r="BH33" s="37">
        <f t="shared" si="127"/>
        <v>1.9146168687049547</v>
      </c>
      <c r="BI33" s="37">
        <f t="shared" si="127"/>
        <v>12.778486997926253</v>
      </c>
      <c r="BJ33" s="45">
        <f t="shared" si="127"/>
        <v>31.026839887242996</v>
      </c>
    </row>
    <row r="34" spans="1:62" ht="20.85" customHeight="1" x14ac:dyDescent="0.2">
      <c r="A34" s="29"/>
      <c r="B34" s="28" t="s">
        <v>35</v>
      </c>
      <c r="C34" s="37">
        <f t="shared" si="110"/>
        <v>11.842330353555241</v>
      </c>
      <c r="D34" s="37">
        <f t="shared" si="110"/>
        <v>13.191489361702136</v>
      </c>
      <c r="E34" s="37">
        <f t="shared" si="110"/>
        <v>0</v>
      </c>
      <c r="F34" s="37">
        <f t="shared" si="110"/>
        <v>1.3736263736263687</v>
      </c>
      <c r="G34" s="38">
        <f t="shared" si="110"/>
        <v>11.857289507834734</v>
      </c>
      <c r="H34" s="37">
        <f t="shared" si="111"/>
        <v>14.192209129126333</v>
      </c>
      <c r="I34" s="37">
        <f t="shared" si="111"/>
        <v>6.1701956497429267</v>
      </c>
      <c r="J34" s="37">
        <f t="shared" si="111"/>
        <v>0</v>
      </c>
      <c r="K34" s="37">
        <f t="shared" si="111"/>
        <v>-0.32036769252493658</v>
      </c>
      <c r="L34" s="38">
        <f t="shared" si="111"/>
        <v>12.807191937196949</v>
      </c>
      <c r="M34" s="37">
        <f t="shared" ref="M34:AK34" si="128">((M12/M11)-1)*100</f>
        <v>12.34314341403695</v>
      </c>
      <c r="N34" s="37">
        <f t="shared" si="128"/>
        <v>14.137876134373517</v>
      </c>
      <c r="O34" s="37">
        <f t="shared" si="128"/>
        <v>-5.3333333333333233</v>
      </c>
      <c r="P34" s="37">
        <f t="shared" si="128"/>
        <v>1.3812154696132506</v>
      </c>
      <c r="Q34" s="38">
        <f t="shared" si="128"/>
        <v>12.366586415928849</v>
      </c>
      <c r="R34" s="37">
        <f t="shared" si="128"/>
        <v>-12.760482771587656</v>
      </c>
      <c r="S34" s="37">
        <f t="shared" si="128"/>
        <v>42.305903278564315</v>
      </c>
      <c r="T34" s="37">
        <f t="shared" si="128"/>
        <v>-25.473809074488464</v>
      </c>
      <c r="U34" s="37">
        <f t="shared" si="128"/>
        <v>-9.3975808155503877</v>
      </c>
      <c r="V34" s="38">
        <f t="shared" si="128"/>
        <v>-8.8321360918825143</v>
      </c>
      <c r="W34" s="37">
        <f t="shared" si="128"/>
        <v>43.38251025798003</v>
      </c>
      <c r="X34" s="37">
        <f t="shared" si="128"/>
        <v>14.936732036630197</v>
      </c>
      <c r="Y34" s="37">
        <f t="shared" si="128"/>
        <v>1.8204422704780843</v>
      </c>
      <c r="Z34" s="37">
        <f t="shared" si="128"/>
        <v>0.11967515154214237</v>
      </c>
      <c r="AA34" s="38">
        <f t="shared" si="128"/>
        <v>32.208983809484934</v>
      </c>
      <c r="AB34" s="37">
        <f t="shared" si="128"/>
        <v>181.85881145954315</v>
      </c>
      <c r="AC34" s="37">
        <f t="shared" si="128"/>
        <v>21.369972422059689</v>
      </c>
      <c r="AD34" s="37">
        <f t="shared" si="128"/>
        <v>4.4256642877452235</v>
      </c>
      <c r="AE34" s="37">
        <f t="shared" si="128"/>
        <v>7.4896141783569847</v>
      </c>
      <c r="AF34" s="38">
        <f t="shared" si="128"/>
        <v>69.661566998709972</v>
      </c>
      <c r="AG34" s="37">
        <f t="shared" si="128"/>
        <v>6.3174851818617705</v>
      </c>
      <c r="AH34" s="37">
        <f t="shared" si="128"/>
        <v>-9.8266751080710257</v>
      </c>
      <c r="AI34" s="37">
        <f t="shared" si="128"/>
        <v>-52.853445279167133</v>
      </c>
      <c r="AJ34" s="37">
        <f t="shared" si="128"/>
        <v>-19.447722239337793</v>
      </c>
      <c r="AK34" s="38">
        <f t="shared" si="128"/>
        <v>4.4217473365230742</v>
      </c>
      <c r="AL34" s="37">
        <f t="shared" si="113"/>
        <v>2.1010638531427706</v>
      </c>
      <c r="AM34" s="37">
        <f t="shared" si="113"/>
        <v>-6.2030226402647219</v>
      </c>
      <c r="AN34" s="37">
        <f t="shared" si="113"/>
        <v>0</v>
      </c>
      <c r="AO34" s="37">
        <f t="shared" si="113"/>
        <v>-1.6710402170164729</v>
      </c>
      <c r="AP34" s="38">
        <f t="shared" si="113"/>
        <v>0.84920923217584043</v>
      </c>
      <c r="AQ34" s="37">
        <f t="shared" si="114"/>
        <v>-22.345490274476319</v>
      </c>
      <c r="AR34" s="37">
        <f t="shared" si="114"/>
        <v>24.67894803914945</v>
      </c>
      <c r="AS34" s="37">
        <f t="shared" si="114"/>
        <v>-21.275150430797662</v>
      </c>
      <c r="AT34" s="37">
        <f t="shared" si="114"/>
        <v>-10.631946199534713</v>
      </c>
      <c r="AU34" s="38">
        <f t="shared" si="114"/>
        <v>-18.865681679911095</v>
      </c>
      <c r="AV34" s="37">
        <f t="shared" ref="AV34:BJ34" si="129">((AV12/AV11)-1)*100</f>
        <v>27.629070987936053</v>
      </c>
      <c r="AW34" s="37">
        <f t="shared" si="129"/>
        <v>0.69990429935475884</v>
      </c>
      <c r="AX34" s="37">
        <f t="shared" si="129"/>
        <v>7.5568052152937604</v>
      </c>
      <c r="AY34" s="37">
        <f t="shared" si="129"/>
        <v>-1.2443531202772196</v>
      </c>
      <c r="AZ34" s="38">
        <f t="shared" si="129"/>
        <v>17.65862791284658</v>
      </c>
      <c r="BA34" s="37">
        <f t="shared" si="129"/>
        <v>150.89097820661991</v>
      </c>
      <c r="BB34" s="37">
        <f t="shared" si="129"/>
        <v>6.3362807620249484</v>
      </c>
      <c r="BC34" s="37">
        <f t="shared" si="129"/>
        <v>10.3088003039562</v>
      </c>
      <c r="BD34" s="37">
        <f t="shared" si="129"/>
        <v>6.0251780178889103</v>
      </c>
      <c r="BE34" s="38">
        <f t="shared" si="129"/>
        <v>50.989339812016453</v>
      </c>
      <c r="BF34" s="37">
        <f t="shared" si="129"/>
        <v>-5.3636190416782137</v>
      </c>
      <c r="BG34" s="37">
        <f t="shared" si="129"/>
        <v>-20.996142607587409</v>
      </c>
      <c r="BH34" s="37">
        <f t="shared" si="129"/>
        <v>-50.197301351232902</v>
      </c>
      <c r="BI34" s="37">
        <f t="shared" si="129"/>
        <v>-20.545164715641086</v>
      </c>
      <c r="BJ34" s="45">
        <f t="shared" si="129"/>
        <v>-7.0704640345642282</v>
      </c>
    </row>
    <row r="35" spans="1:62" ht="20.85" customHeight="1" x14ac:dyDescent="0.2">
      <c r="A35" s="29"/>
      <c r="B35" s="28" t="s">
        <v>36</v>
      </c>
      <c r="C35" s="37">
        <f t="shared" si="110"/>
        <v>12.733345664608308</v>
      </c>
      <c r="D35" s="37">
        <f t="shared" si="110"/>
        <v>14.870509607351723</v>
      </c>
      <c r="E35" s="37">
        <f t="shared" si="110"/>
        <v>0</v>
      </c>
      <c r="F35" s="37">
        <f t="shared" si="110"/>
        <v>0.54200542005420349</v>
      </c>
      <c r="G35" s="38">
        <f t="shared" si="110"/>
        <v>12.767615340393569</v>
      </c>
      <c r="H35" s="37">
        <f t="shared" si="111"/>
        <v>14.339452848665267</v>
      </c>
      <c r="I35" s="37">
        <f t="shared" si="111"/>
        <v>5.7836086915275642</v>
      </c>
      <c r="J35" s="37">
        <f t="shared" si="111"/>
        <v>0</v>
      </c>
      <c r="K35" s="37">
        <f t="shared" si="111"/>
        <v>0.32563054284240334</v>
      </c>
      <c r="L35" s="38">
        <f t="shared" si="111"/>
        <v>12.991111787105346</v>
      </c>
      <c r="M35" s="37">
        <f t="shared" ref="M35:AK35" si="130">((M13/M12)-1)*100</f>
        <v>12.391832696457627</v>
      </c>
      <c r="N35" s="37">
        <f t="shared" si="130"/>
        <v>14.506904728693005</v>
      </c>
      <c r="O35" s="37">
        <f t="shared" si="130"/>
        <v>2.8169014084507005</v>
      </c>
      <c r="P35" s="37">
        <f t="shared" si="130"/>
        <v>0</v>
      </c>
      <c r="Q35" s="38">
        <f t="shared" si="130"/>
        <v>12.426502147794771</v>
      </c>
      <c r="R35" s="37">
        <f t="shared" si="130"/>
        <v>3.3107214312641853</v>
      </c>
      <c r="S35" s="37">
        <f t="shared" si="130"/>
        <v>-49.380357081847947</v>
      </c>
      <c r="T35" s="37">
        <f t="shared" si="130"/>
        <v>-12.37761057251725</v>
      </c>
      <c r="U35" s="37">
        <f t="shared" si="130"/>
        <v>-8.3720781094686956</v>
      </c>
      <c r="V35" s="38">
        <f t="shared" si="130"/>
        <v>-2.7271577455127982</v>
      </c>
      <c r="W35" s="37">
        <f t="shared" si="130"/>
        <v>3.3400855574123645</v>
      </c>
      <c r="X35" s="37">
        <f t="shared" si="130"/>
        <v>8.7998184393776047</v>
      </c>
      <c r="Y35" s="37">
        <f t="shared" si="130"/>
        <v>12.585084121660973</v>
      </c>
      <c r="Z35" s="37">
        <f t="shared" si="130"/>
        <v>-2.5898357207984279</v>
      </c>
      <c r="AA35" s="38">
        <f t="shared" si="130"/>
        <v>5.1448571449376423</v>
      </c>
      <c r="AB35" s="37">
        <f t="shared" si="130"/>
        <v>0.67699455131193798</v>
      </c>
      <c r="AC35" s="37">
        <f t="shared" si="130"/>
        <v>10.635786705014949</v>
      </c>
      <c r="AD35" s="37">
        <f t="shared" si="130"/>
        <v>12.721307162508189</v>
      </c>
      <c r="AE35" s="37">
        <f t="shared" si="130"/>
        <v>-0.60035257347063054</v>
      </c>
      <c r="AF35" s="38">
        <f t="shared" si="130"/>
        <v>5.4472927396687298</v>
      </c>
      <c r="AG35" s="37">
        <f t="shared" si="130"/>
        <v>5.2298243240274322</v>
      </c>
      <c r="AH35" s="37">
        <f t="shared" si="130"/>
        <v>-0.71233743984790987</v>
      </c>
      <c r="AI35" s="37">
        <f t="shared" si="130"/>
        <v>6.2530525603937237</v>
      </c>
      <c r="AJ35" s="37">
        <f t="shared" si="130"/>
        <v>-9.6383585961544718</v>
      </c>
      <c r="AK35" s="38">
        <f t="shared" si="130"/>
        <v>4.7802803683278494</v>
      </c>
      <c r="AL35" s="37">
        <f t="shared" si="113"/>
        <v>1.4246957495923862</v>
      </c>
      <c r="AM35" s="37">
        <f t="shared" si="113"/>
        <v>-7.9105602881756276</v>
      </c>
      <c r="AN35" s="37">
        <f t="shared" si="113"/>
        <v>0</v>
      </c>
      <c r="AO35" s="37">
        <f t="shared" si="113"/>
        <v>-0.21520843582522042</v>
      </c>
      <c r="AP35" s="38">
        <f t="shared" si="113"/>
        <v>0.19819204834399251</v>
      </c>
      <c r="AQ35" s="37">
        <f t="shared" si="114"/>
        <v>-8.0798675911969866</v>
      </c>
      <c r="AR35" s="37">
        <f t="shared" si="114"/>
        <v>-55.793370680931666</v>
      </c>
      <c r="AS35" s="37">
        <f t="shared" si="114"/>
        <v>-14.778223981489369</v>
      </c>
      <c r="AT35" s="37">
        <f t="shared" si="114"/>
        <v>-8.3720781094686831</v>
      </c>
      <c r="AU35" s="38">
        <f t="shared" si="114"/>
        <v>-13.47872574865554</v>
      </c>
      <c r="AV35" s="37">
        <f t="shared" ref="AV35:BJ35" si="131">((AV13/AV12)-1)*100</f>
        <v>-8.0537410253748494</v>
      </c>
      <c r="AW35" s="37">
        <f t="shared" si="131"/>
        <v>-4.984054282872707</v>
      </c>
      <c r="AX35" s="37">
        <f t="shared" si="131"/>
        <v>9.5005612690127315</v>
      </c>
      <c r="AY35" s="37">
        <f t="shared" si="131"/>
        <v>-2.5898357207984279</v>
      </c>
      <c r="AZ35" s="38">
        <f t="shared" si="131"/>
        <v>-6.4768047246411271</v>
      </c>
      <c r="BA35" s="37">
        <f t="shared" si="131"/>
        <v>-10.423211245949304</v>
      </c>
      <c r="BB35" s="37">
        <f t="shared" si="131"/>
        <v>-3.3806852371479956</v>
      </c>
      <c r="BC35" s="37">
        <f t="shared" si="131"/>
        <v>9.6330521717545636</v>
      </c>
      <c r="BD35" s="37">
        <f t="shared" si="131"/>
        <v>-0.60035257347063054</v>
      </c>
      <c r="BE35" s="38">
        <f t="shared" si="131"/>
        <v>-6.2077973385236689</v>
      </c>
      <c r="BF35" s="37">
        <f t="shared" si="131"/>
        <v>-6.3723566033245476</v>
      </c>
      <c r="BG35" s="37">
        <f t="shared" si="131"/>
        <v>-13.291113059601622</v>
      </c>
      <c r="BH35" s="37">
        <f t="shared" si="131"/>
        <v>3.3420100244925477</v>
      </c>
      <c r="BI35" s="37">
        <f t="shared" si="131"/>
        <v>-9.6383585961544949</v>
      </c>
      <c r="BJ35" s="45">
        <f t="shared" si="131"/>
        <v>-6.801084827325921</v>
      </c>
    </row>
    <row r="36" spans="1:62" ht="20.85" customHeight="1" x14ac:dyDescent="0.2">
      <c r="A36" s="29"/>
      <c r="B36" s="28" t="s">
        <v>37</v>
      </c>
      <c r="C36" s="37">
        <f t="shared" si="110"/>
        <v>7.0199574031710954</v>
      </c>
      <c r="D36" s="37">
        <f t="shared" si="110"/>
        <v>7.3212121212121284</v>
      </c>
      <c r="E36" s="37">
        <f t="shared" si="110"/>
        <v>-2.6666666666666727</v>
      </c>
      <c r="F36" s="37">
        <f t="shared" si="110"/>
        <v>0.26954177897573484</v>
      </c>
      <c r="G36" s="38">
        <f t="shared" si="110"/>
        <v>7.01766777941224</v>
      </c>
      <c r="H36" s="37">
        <f t="shared" si="111"/>
        <v>7.8241253015640444</v>
      </c>
      <c r="I36" s="37">
        <f t="shared" si="111"/>
        <v>4.1515660889120509</v>
      </c>
      <c r="J36" s="37">
        <f t="shared" si="111"/>
        <v>-10.506293184889593</v>
      </c>
      <c r="K36" s="37">
        <f t="shared" si="111"/>
        <v>0.16228681598136063</v>
      </c>
      <c r="L36" s="38">
        <f t="shared" si="111"/>
        <v>7.0921602545967355</v>
      </c>
      <c r="M36" s="37">
        <f t="shared" ref="M36:AK36" si="132">((M14/M13)-1)*100</f>
        <v>7.1054268263511355</v>
      </c>
      <c r="N36" s="37">
        <f t="shared" si="132"/>
        <v>7.5770495797295556</v>
      </c>
      <c r="O36" s="37">
        <f t="shared" si="132"/>
        <v>-1.3698630136986245</v>
      </c>
      <c r="P36" s="37">
        <f t="shared" si="132"/>
        <v>0.81743869209809361</v>
      </c>
      <c r="Q36" s="38">
        <f t="shared" si="132"/>
        <v>7.1083604399970302</v>
      </c>
      <c r="R36" s="37">
        <f t="shared" si="132"/>
        <v>12.407956426662725</v>
      </c>
      <c r="S36" s="37">
        <f t="shared" si="132"/>
        <v>18.261217343348825</v>
      </c>
      <c r="T36" s="37">
        <f t="shared" si="132"/>
        <v>-4.739427800789886</v>
      </c>
      <c r="U36" s="37">
        <f t="shared" si="132"/>
        <v>-12.825766059248711</v>
      </c>
      <c r="V36" s="38">
        <f t="shared" si="132"/>
        <v>12.6267748610561</v>
      </c>
      <c r="W36" s="37">
        <f t="shared" si="132"/>
        <v>-21.130448078350206</v>
      </c>
      <c r="X36" s="37">
        <f t="shared" si="132"/>
        <v>-12.228321207585724</v>
      </c>
      <c r="Y36" s="37">
        <f t="shared" si="132"/>
        <v>-39.144658573287749</v>
      </c>
      <c r="Z36" s="37">
        <f t="shared" si="132"/>
        <v>-0.14529527064710557</v>
      </c>
      <c r="AA36" s="38">
        <f t="shared" si="132"/>
        <v>-20.813664932029674</v>
      </c>
      <c r="AB36" s="37">
        <f t="shared" si="132"/>
        <v>-43.636131356024862</v>
      </c>
      <c r="AC36" s="37">
        <f t="shared" si="132"/>
        <v>-15.472209702742701</v>
      </c>
      <c r="AD36" s="37">
        <f t="shared" si="132"/>
        <v>-39.796560089224663</v>
      </c>
      <c r="AE36" s="37">
        <f t="shared" si="132"/>
        <v>1.3364370694283423</v>
      </c>
      <c r="AF36" s="38">
        <f t="shared" si="132"/>
        <v>-33.819394942154155</v>
      </c>
      <c r="AG36" s="37">
        <f t="shared" si="132"/>
        <v>-5.8512921071474544</v>
      </c>
      <c r="AH36" s="37">
        <f t="shared" si="132"/>
        <v>6.4991892203835278</v>
      </c>
      <c r="AI36" s="37">
        <f t="shared" si="132"/>
        <v>-6.9977591259265175</v>
      </c>
      <c r="AJ36" s="37">
        <f t="shared" si="132"/>
        <v>-5.9199808337326303</v>
      </c>
      <c r="AK36" s="38">
        <f t="shared" si="132"/>
        <v>-5.0358553873376621</v>
      </c>
      <c r="AL36" s="37">
        <f t="shared" si="113"/>
        <v>0.75141863060499414</v>
      </c>
      <c r="AM36" s="37">
        <f t="shared" si="113"/>
        <v>-2.9534198968235503</v>
      </c>
      <c r="AN36" s="37">
        <f t="shared" si="113"/>
        <v>-8.0544108063934079</v>
      </c>
      <c r="AO36" s="37">
        <f t="shared" si="113"/>
        <v>-0.10696664320138938</v>
      </c>
      <c r="AP36" s="38">
        <f t="shared" si="113"/>
        <v>6.9607642111990664E-2</v>
      </c>
      <c r="AQ36" s="37">
        <f t="shared" si="114"/>
        <v>4.9507571720978527</v>
      </c>
      <c r="AR36" s="37">
        <f t="shared" si="114"/>
        <v>9.9316423022931097</v>
      </c>
      <c r="AS36" s="37">
        <f t="shared" si="114"/>
        <v>-3.4163642980231113</v>
      </c>
      <c r="AT36" s="37">
        <f t="shared" si="114"/>
        <v>-13.532584172281826</v>
      </c>
      <c r="AU36" s="38">
        <f t="shared" si="114"/>
        <v>5.1521789694003672</v>
      </c>
      <c r="AV36" s="37">
        <f t="shared" ref="AV36:BJ36" si="133">((AV14/AV13)-1)*100</f>
        <v>-26.362693041203087</v>
      </c>
      <c r="AW36" s="37">
        <f t="shared" si="133"/>
        <v>-18.410405253433481</v>
      </c>
      <c r="AX36" s="37">
        <f t="shared" si="133"/>
        <v>-38.29944549791675</v>
      </c>
      <c r="AY36" s="37">
        <f t="shared" si="133"/>
        <v>-0.95492801169592134</v>
      </c>
      <c r="AZ36" s="38">
        <f t="shared" si="133"/>
        <v>-26.06895041369701</v>
      </c>
      <c r="BA36" s="37">
        <f t="shared" si="133"/>
        <v>-47.375338193313709</v>
      </c>
      <c r="BB36" s="37">
        <f t="shared" si="133"/>
        <v>-21.425814681215584</v>
      </c>
      <c r="BC36" s="37">
        <f t="shared" si="133"/>
        <v>-38.960401201575003</v>
      </c>
      <c r="BD36" s="37">
        <f t="shared" si="133"/>
        <v>0.51479028237890745</v>
      </c>
      <c r="BE36" s="38">
        <f t="shared" si="133"/>
        <v>-38.211541297076657</v>
      </c>
      <c r="BF36" s="37">
        <f t="shared" si="133"/>
        <v>-12.097163810854495</v>
      </c>
      <c r="BG36" s="37">
        <f t="shared" si="133"/>
        <v>-1.0019426667276177</v>
      </c>
      <c r="BH36" s="37">
        <f t="shared" si="133"/>
        <v>-5.7060613360088279</v>
      </c>
      <c r="BI36" s="37">
        <f t="shared" si="133"/>
        <v>-6.6827917999455977</v>
      </c>
      <c r="BJ36" s="45">
        <f t="shared" si="133"/>
        <v>-11.338252007076511</v>
      </c>
    </row>
    <row r="37" spans="1:62" ht="20.85" customHeight="1" x14ac:dyDescent="0.2">
      <c r="A37" s="29"/>
      <c r="B37" s="28" t="s">
        <v>38</v>
      </c>
      <c r="C37" s="37">
        <f t="shared" ref="C37:G43" si="134">((C15/C14)-1)*100</f>
        <v>7.1444366149428173</v>
      </c>
      <c r="D37" s="37">
        <f t="shared" si="134"/>
        <v>9.5662977185452682</v>
      </c>
      <c r="E37" s="37">
        <f t="shared" si="134"/>
        <v>-1.3698630136986245</v>
      </c>
      <c r="F37" s="37">
        <f t="shared" si="134"/>
        <v>1.3440860215053752</v>
      </c>
      <c r="G37" s="38">
        <f t="shared" si="134"/>
        <v>7.1979958217589957</v>
      </c>
      <c r="H37" s="37">
        <f t="shared" ref="H37:L43" si="135">IFERROR(((H15/H14)-1)*100," ")</f>
        <v>7.9019970872818313</v>
      </c>
      <c r="I37" s="37">
        <f t="shared" si="135"/>
        <v>6.4081178581953946</v>
      </c>
      <c r="J37" s="37">
        <f t="shared" si="135"/>
        <v>-5.86985027148057</v>
      </c>
      <c r="K37" s="37">
        <f t="shared" si="135"/>
        <v>0.54388173553492347</v>
      </c>
      <c r="L37" s="38">
        <f t="shared" si="135"/>
        <v>7.5301813937455497</v>
      </c>
      <c r="M37" s="37">
        <f t="shared" ref="M37:AK37" si="136">((M15/M14)-1)*100</f>
        <v>7.5160878226870231</v>
      </c>
      <c r="N37" s="37">
        <f t="shared" si="136"/>
        <v>9.2175291586456876</v>
      </c>
      <c r="O37" s="37">
        <f t="shared" si="136"/>
        <v>0</v>
      </c>
      <c r="P37" s="37">
        <f t="shared" si="136"/>
        <v>1.3513513513513598</v>
      </c>
      <c r="Q37" s="38">
        <f t="shared" si="136"/>
        <v>7.5514509426635623</v>
      </c>
      <c r="R37" s="37">
        <f t="shared" si="136"/>
        <v>23.871272919816523</v>
      </c>
      <c r="S37" s="37">
        <f t="shared" si="136"/>
        <v>15.672624130685797</v>
      </c>
      <c r="T37" s="37">
        <f t="shared" si="136"/>
        <v>6.5675185030023675</v>
      </c>
      <c r="U37" s="37">
        <f t="shared" si="136"/>
        <v>17.693599007371731</v>
      </c>
      <c r="V37" s="38">
        <f t="shared" si="136"/>
        <v>23.301956442340167</v>
      </c>
      <c r="W37" s="37">
        <f t="shared" si="136"/>
        <v>30.035540626973866</v>
      </c>
      <c r="X37" s="37">
        <f t="shared" si="136"/>
        <v>12.803077189284263</v>
      </c>
      <c r="Y37" s="37">
        <f t="shared" si="136"/>
        <v>-39.830228693091804</v>
      </c>
      <c r="Z37" s="37">
        <f t="shared" si="136"/>
        <v>1.3157658371206971</v>
      </c>
      <c r="AA37" s="38">
        <f t="shared" si="136"/>
        <v>21.236427396919023</v>
      </c>
      <c r="AB37" s="37">
        <f t="shared" si="136"/>
        <v>26.397148154053383</v>
      </c>
      <c r="AC37" s="37">
        <f t="shared" si="136"/>
        <v>10.16672906632785</v>
      </c>
      <c r="AD37" s="37">
        <f t="shared" si="136"/>
        <v>-41.140202984992847</v>
      </c>
      <c r="AE37" s="37">
        <f t="shared" si="136"/>
        <v>-3.0827887150783773</v>
      </c>
      <c r="AF37" s="38">
        <f t="shared" si="136"/>
        <v>9.8261821557554576</v>
      </c>
      <c r="AG37" s="37">
        <f t="shared" si="136"/>
        <v>31.514319155312222</v>
      </c>
      <c r="AH37" s="37">
        <f t="shared" si="136"/>
        <v>24.883165292635034</v>
      </c>
      <c r="AI37" s="37">
        <f t="shared" si="136"/>
        <v>1.9862797235034035</v>
      </c>
      <c r="AJ37" s="37">
        <f t="shared" si="136"/>
        <v>19.780233772186719</v>
      </c>
      <c r="AK37" s="38">
        <f t="shared" si="136"/>
        <v>30.883110827264403</v>
      </c>
      <c r="AL37" s="37">
        <f t="shared" ref="AL37:AP43" si="137">IFERROR(((AL15/AL14)-1)*100, "-")</f>
        <v>0.70704601776157006</v>
      </c>
      <c r="AM37" s="37">
        <f t="shared" si="137"/>
        <v>-2.8824373243519053</v>
      </c>
      <c r="AN37" s="37">
        <f t="shared" si="137"/>
        <v>-4.5624870808067097</v>
      </c>
      <c r="AO37" s="37">
        <f t="shared" si="137"/>
        <v>-0.78959149703186071</v>
      </c>
      <c r="AP37" s="38">
        <f t="shared" si="137"/>
        <v>0.30988039416228741</v>
      </c>
      <c r="AQ37" s="37">
        <f t="shared" ref="AQ37:AU43" si="138">IFERROR(((AQ15/AQ14)-1)*100," ")</f>
        <v>15.211849155172064</v>
      </c>
      <c r="AR37" s="37">
        <f t="shared" si="138"/>
        <v>5.9103103886040786</v>
      </c>
      <c r="AS37" s="37">
        <f t="shared" si="138"/>
        <v>6.5675185030023897</v>
      </c>
      <c r="AT37" s="37">
        <f t="shared" si="138"/>
        <v>16.124351020606788</v>
      </c>
      <c r="AU37" s="38">
        <f t="shared" si="138"/>
        <v>14.644623909419231</v>
      </c>
      <c r="AV37" s="37">
        <f t="shared" ref="AV37:BJ37" si="139">((AV15/AV14)-1)*100</f>
        <v>20.945193654576965</v>
      </c>
      <c r="AW37" s="37">
        <f t="shared" si="139"/>
        <v>3.28294190342866</v>
      </c>
      <c r="AX37" s="37">
        <f t="shared" si="139"/>
        <v>-39.830228693091804</v>
      </c>
      <c r="AY37" s="37">
        <f t="shared" si="139"/>
        <v>-3.5111040707580532E-2</v>
      </c>
      <c r="AZ37" s="38">
        <f t="shared" si="139"/>
        <v>12.724120720185361</v>
      </c>
      <c r="BA37" s="37">
        <f t="shared" si="139"/>
        <v>17.561148953359009</v>
      </c>
      <c r="BB37" s="37">
        <f t="shared" si="139"/>
        <v>0.86909117519347046</v>
      </c>
      <c r="BC37" s="37">
        <f t="shared" si="139"/>
        <v>-41.140202984992854</v>
      </c>
      <c r="BD37" s="37">
        <f t="shared" si="139"/>
        <v>-4.375018198877334</v>
      </c>
      <c r="BE37" s="38">
        <f t="shared" si="139"/>
        <v>2.1150167600291647</v>
      </c>
      <c r="BF37" s="37">
        <f t="shared" si="139"/>
        <v>22.320595753263017</v>
      </c>
      <c r="BG37" s="37">
        <f t="shared" si="139"/>
        <v>14.343518164775503</v>
      </c>
      <c r="BH37" s="37">
        <f t="shared" si="139"/>
        <v>1.9862797235034035</v>
      </c>
      <c r="BI37" s="37">
        <f t="shared" si="139"/>
        <v>18.183163988557549</v>
      </c>
      <c r="BJ37" s="45">
        <f t="shared" si="139"/>
        <v>21.693486866150337</v>
      </c>
    </row>
    <row r="38" spans="1:62" ht="20.85" customHeight="1" x14ac:dyDescent="0.2">
      <c r="A38" s="29"/>
      <c r="B38" s="28" t="s">
        <v>39</v>
      </c>
      <c r="C38" s="37">
        <f t="shared" si="134"/>
        <v>6.5541200588874693</v>
      </c>
      <c r="D38" s="37">
        <f t="shared" si="134"/>
        <v>7.1435934439748383</v>
      </c>
      <c r="E38" s="37">
        <f t="shared" si="134"/>
        <v>11.111111111111116</v>
      </c>
      <c r="F38" s="37">
        <f t="shared" si="134"/>
        <v>-0.53050397877983935</v>
      </c>
      <c r="G38" s="38">
        <f t="shared" si="134"/>
        <v>6.5631566971396271</v>
      </c>
      <c r="H38" s="37">
        <f t="shared" si="135"/>
        <v>7.8660160149127023</v>
      </c>
      <c r="I38" s="37">
        <f t="shared" si="135"/>
        <v>6.4492613258191334</v>
      </c>
      <c r="J38" s="37">
        <f t="shared" si="135"/>
        <v>56.881600276256528</v>
      </c>
      <c r="K38" s="37">
        <f t="shared" si="135"/>
        <v>-0.29253628529622988</v>
      </c>
      <c r="L38" s="38">
        <f t="shared" si="135"/>
        <v>8.2435527718285115</v>
      </c>
      <c r="M38" s="37">
        <f t="shared" ref="M38:AK38" si="140">((M16/M15)-1)*100</f>
        <v>6.8699055263354625</v>
      </c>
      <c r="N38" s="37">
        <f t="shared" si="140"/>
        <v>6.4593053395541666</v>
      </c>
      <c r="O38" s="37">
        <f t="shared" si="140"/>
        <v>9.7222222222222108</v>
      </c>
      <c r="P38" s="37">
        <f t="shared" si="140"/>
        <v>0</v>
      </c>
      <c r="Q38" s="38">
        <f t="shared" si="140"/>
        <v>6.8528472699349363</v>
      </c>
      <c r="R38" s="37">
        <f t="shared" si="140"/>
        <v>-2.146014607099489</v>
      </c>
      <c r="S38" s="37">
        <f t="shared" si="140"/>
        <v>-4.468902743606062</v>
      </c>
      <c r="T38" s="37">
        <f t="shared" si="140"/>
        <v>221.35958215642745</v>
      </c>
      <c r="U38" s="37">
        <f t="shared" si="140"/>
        <v>-3.3258502220127495</v>
      </c>
      <c r="V38" s="38">
        <f t="shared" si="140"/>
        <v>-1.7054175931180304</v>
      </c>
      <c r="W38" s="37">
        <f t="shared" si="140"/>
        <v>26.80884459996895</v>
      </c>
      <c r="X38" s="37">
        <f t="shared" si="140"/>
        <v>14.930173822296467</v>
      </c>
      <c r="Y38" s="37">
        <f t="shared" si="140"/>
        <v>37.741102051940523</v>
      </c>
      <c r="Z38" s="37">
        <f t="shared" si="140"/>
        <v>-5.052466150870405</v>
      </c>
      <c r="AA38" s="38">
        <f t="shared" si="140"/>
        <v>24.52810365729605</v>
      </c>
      <c r="AB38" s="37">
        <f t="shared" si="140"/>
        <v>85.043714302517316</v>
      </c>
      <c r="AC38" s="37">
        <f t="shared" si="140"/>
        <v>21.168714908784871</v>
      </c>
      <c r="AD38" s="37">
        <f t="shared" si="140"/>
        <v>23.654299397453514</v>
      </c>
      <c r="AE38" s="37">
        <f t="shared" si="140"/>
        <v>-3.176361726343413</v>
      </c>
      <c r="AF38" s="38">
        <f t="shared" si="140"/>
        <v>53.631909165464698</v>
      </c>
      <c r="AG38" s="37">
        <f t="shared" si="140"/>
        <v>4.0609643227018655</v>
      </c>
      <c r="AH38" s="37">
        <f t="shared" si="140"/>
        <v>-10.287030740298631</v>
      </c>
      <c r="AI38" s="37">
        <f t="shared" si="140"/>
        <v>297.26325501635614</v>
      </c>
      <c r="AJ38" s="37">
        <f t="shared" si="140"/>
        <v>-11.424815480176742</v>
      </c>
      <c r="AK38" s="38">
        <f t="shared" si="140"/>
        <v>3.8811917266098783</v>
      </c>
      <c r="AL38" s="37">
        <f t="shared" si="137"/>
        <v>1.2312015296078727</v>
      </c>
      <c r="AM38" s="37">
        <f t="shared" si="137"/>
        <v>-0.6480388568624873</v>
      </c>
      <c r="AN38" s="37">
        <f t="shared" si="137"/>
        <v>41.193440248630878</v>
      </c>
      <c r="AO38" s="37">
        <f t="shared" si="137"/>
        <v>0.23923685451552323</v>
      </c>
      <c r="AP38" s="38">
        <f t="shared" si="137"/>
        <v>1.5769015546946541</v>
      </c>
      <c r="AQ38" s="37">
        <f t="shared" si="138"/>
        <v>-8.4363508033729833</v>
      </c>
      <c r="AR38" s="37">
        <f t="shared" si="138"/>
        <v>-10.265150658558664</v>
      </c>
      <c r="AS38" s="37">
        <f t="shared" si="138"/>
        <v>192.88468247168069</v>
      </c>
      <c r="AT38" s="37">
        <f t="shared" si="138"/>
        <v>-3.3258502220127495</v>
      </c>
      <c r="AU38" s="38">
        <f t="shared" si="138"/>
        <v>-8.0093933682766743</v>
      </c>
      <c r="AV38" s="37">
        <f t="shared" ref="AV38:BJ38" si="141">((AV16/AV15)-1)*100</f>
        <v>18.657206605951405</v>
      </c>
      <c r="AW38" s="37">
        <f t="shared" si="141"/>
        <v>7.9569075298061342</v>
      </c>
      <c r="AX38" s="37">
        <f t="shared" si="141"/>
        <v>25.536194275186297</v>
      </c>
      <c r="AY38" s="37">
        <f t="shared" si="141"/>
        <v>-5.052466150870405</v>
      </c>
      <c r="AZ38" s="38">
        <f t="shared" si="141"/>
        <v>16.541680300487769</v>
      </c>
      <c r="BA38" s="37">
        <f t="shared" si="141"/>
        <v>73.148571051106444</v>
      </c>
      <c r="BB38" s="37">
        <f t="shared" si="141"/>
        <v>13.816931758397931</v>
      </c>
      <c r="BC38" s="37">
        <f t="shared" si="141"/>
        <v>12.697589324261461</v>
      </c>
      <c r="BD38" s="37">
        <f t="shared" si="141"/>
        <v>-3.176361726343413</v>
      </c>
      <c r="BE38" s="38">
        <f t="shared" si="141"/>
        <v>43.778956846470422</v>
      </c>
      <c r="BF38" s="37">
        <f t="shared" si="141"/>
        <v>-2.6283743676945859</v>
      </c>
      <c r="BG38" s="37">
        <f t="shared" si="141"/>
        <v>-15.730269915288297</v>
      </c>
      <c r="BH38" s="37">
        <f t="shared" si="141"/>
        <v>262.06271343262841</v>
      </c>
      <c r="BI38" s="37">
        <f t="shared" si="141"/>
        <v>-11.424815480176742</v>
      </c>
      <c r="BJ38" s="45">
        <f t="shared" si="141"/>
        <v>-2.7810728672657326</v>
      </c>
    </row>
    <row r="39" spans="1:62" ht="20.85" customHeight="1" x14ac:dyDescent="0.2">
      <c r="A39" s="29"/>
      <c r="B39" s="28" t="s">
        <v>40</v>
      </c>
      <c r="C39" s="37">
        <f t="shared" si="134"/>
        <v>7.9540729760370743</v>
      </c>
      <c r="D39" s="37">
        <f t="shared" si="134"/>
        <v>4.5795651337310117</v>
      </c>
      <c r="E39" s="37">
        <f t="shared" si="134"/>
        <v>3.7500000000000089</v>
      </c>
      <c r="F39" s="37">
        <f t="shared" si="134"/>
        <v>0.53333333333334121</v>
      </c>
      <c r="G39" s="38">
        <f t="shared" si="134"/>
        <v>7.8581261681303971</v>
      </c>
      <c r="H39" s="37">
        <f t="shared" si="135"/>
        <v>9.8022653572830354</v>
      </c>
      <c r="I39" s="37">
        <f t="shared" si="135"/>
        <v>3.8473654534773694</v>
      </c>
      <c r="J39" s="37">
        <f t="shared" si="135"/>
        <v>2.2409035897711149</v>
      </c>
      <c r="K39" s="37">
        <f t="shared" si="135"/>
        <v>-8.3827020250060169E-2</v>
      </c>
      <c r="L39" s="38">
        <f t="shared" si="135"/>
        <v>9.0088266315896846</v>
      </c>
      <c r="M39" s="37">
        <f t="shared" ref="M39:AK39" si="142">((M17/M16)-1)*100</f>
        <v>8.1994106624993179</v>
      </c>
      <c r="N39" s="37">
        <f t="shared" si="142"/>
        <v>5.083755356447206</v>
      </c>
      <c r="O39" s="37">
        <f t="shared" si="142"/>
        <v>5.0632911392405111</v>
      </c>
      <c r="P39" s="37">
        <f t="shared" si="142"/>
        <v>0.53333333333334121</v>
      </c>
      <c r="Q39" s="38">
        <f t="shared" si="142"/>
        <v>8.1108682002829049</v>
      </c>
      <c r="R39" s="37">
        <f t="shared" si="142"/>
        <v>-4.6508003544079575</v>
      </c>
      <c r="S39" s="37">
        <f t="shared" si="142"/>
        <v>-14.830448630239468</v>
      </c>
      <c r="T39" s="37">
        <f t="shared" si="142"/>
        <v>-26.31570732859625</v>
      </c>
      <c r="U39" s="37">
        <f t="shared" si="142"/>
        <v>-5.318848667962472</v>
      </c>
      <c r="V39" s="38">
        <f t="shared" si="142"/>
        <v>-5.4071246214253961</v>
      </c>
      <c r="W39" s="37">
        <f t="shared" si="142"/>
        <v>-2.3144995155359505</v>
      </c>
      <c r="X39" s="37">
        <f t="shared" si="142"/>
        <v>4.6634066248157913</v>
      </c>
      <c r="Y39" s="37">
        <f t="shared" si="142"/>
        <v>4.732647032005266</v>
      </c>
      <c r="Z39" s="37">
        <f t="shared" si="142"/>
        <v>-1.07035936403167</v>
      </c>
      <c r="AA39" s="38">
        <f t="shared" si="142"/>
        <v>-0.6973423847807303</v>
      </c>
      <c r="AB39" s="37">
        <f t="shared" si="142"/>
        <v>-3.0906907951510298</v>
      </c>
      <c r="AC39" s="37">
        <f t="shared" si="142"/>
        <v>7.0686803822001654</v>
      </c>
      <c r="AD39" s="37">
        <f t="shared" si="142"/>
        <v>12.622241377352994</v>
      </c>
      <c r="AE39" s="37">
        <f t="shared" si="142"/>
        <v>-1.5758517367661873</v>
      </c>
      <c r="AF39" s="38">
        <f t="shared" si="142"/>
        <v>1.1363041357566717</v>
      </c>
      <c r="AG39" s="37">
        <f t="shared" si="142"/>
        <v>-1.7753452120039648</v>
      </c>
      <c r="AH39" s="37">
        <f t="shared" si="142"/>
        <v>-8.468073652811869</v>
      </c>
      <c r="AI39" s="37">
        <f t="shared" si="142"/>
        <v>-40.509947578880947</v>
      </c>
      <c r="AJ39" s="37">
        <f t="shared" si="142"/>
        <v>0.8064774218324855</v>
      </c>
      <c r="AK39" s="38">
        <f t="shared" si="142"/>
        <v>-2.6211668742676997</v>
      </c>
      <c r="AL39" s="37">
        <f t="shared" si="137"/>
        <v>1.7120172776216025</v>
      </c>
      <c r="AM39" s="37">
        <f t="shared" si="137"/>
        <v>-0.70013647438421645</v>
      </c>
      <c r="AN39" s="37">
        <f t="shared" si="137"/>
        <v>-1.4545507568471061</v>
      </c>
      <c r="AO39" s="37">
        <f t="shared" si="137"/>
        <v>-0.61388629335218381</v>
      </c>
      <c r="AP39" s="38">
        <f t="shared" si="137"/>
        <v>1.0668648754990961</v>
      </c>
      <c r="AQ39" s="37">
        <f t="shared" si="138"/>
        <v>-11.876414980660366</v>
      </c>
      <c r="AR39" s="37">
        <f t="shared" si="138"/>
        <v>-18.950792079267721</v>
      </c>
      <c r="AS39" s="37">
        <f t="shared" si="138"/>
        <v>-29.866757577820547</v>
      </c>
      <c r="AT39" s="37">
        <f t="shared" si="138"/>
        <v>-5.8211359429334859</v>
      </c>
      <c r="AU39" s="38">
        <f t="shared" si="138"/>
        <v>-12.503824126789242</v>
      </c>
      <c r="AV39" s="37">
        <f t="shared" ref="AV39:BJ39" si="143">((AV17/AV16)-1)*100</f>
        <v>-9.7171603002818134</v>
      </c>
      <c r="AW39" s="37">
        <f t="shared" si="143"/>
        <v>-0.4000130469315577</v>
      </c>
      <c r="AX39" s="37">
        <f t="shared" si="143"/>
        <v>-0.3147094514648674</v>
      </c>
      <c r="AY39" s="37">
        <f t="shared" si="143"/>
        <v>-1.5951850437980863</v>
      </c>
      <c r="AZ39" s="38">
        <f t="shared" si="143"/>
        <v>-8.1473867814527363</v>
      </c>
      <c r="BA39" s="37">
        <f t="shared" si="143"/>
        <v>-10.434531379165257</v>
      </c>
      <c r="BB39" s="37">
        <f t="shared" si="143"/>
        <v>1.8888980689927282</v>
      </c>
      <c r="BC39" s="37">
        <f t="shared" si="143"/>
        <v>7.1946634796492548</v>
      </c>
      <c r="BD39" s="37">
        <f t="shared" si="143"/>
        <v>-2.097995759382798</v>
      </c>
      <c r="BE39" s="38">
        <f t="shared" si="143"/>
        <v>-6.4513070523172118</v>
      </c>
      <c r="BF39" s="37">
        <f t="shared" si="143"/>
        <v>-9.2188634054736198</v>
      </c>
      <c r="BG39" s="37">
        <f t="shared" si="143"/>
        <v>-12.896216892221702</v>
      </c>
      <c r="BH39" s="37">
        <f t="shared" si="143"/>
        <v>-43.376938057007166</v>
      </c>
      <c r="BI39" s="37">
        <f t="shared" si="143"/>
        <v>0.27169504824187118</v>
      </c>
      <c r="BJ39" s="45">
        <f t="shared" si="143"/>
        <v>-9.9268790022745463</v>
      </c>
    </row>
    <row r="40" spans="1:62" ht="20.85" customHeight="1" x14ac:dyDescent="0.2">
      <c r="A40" s="29"/>
      <c r="B40" s="28" t="s">
        <v>41</v>
      </c>
      <c r="C40" s="37">
        <f t="shared" si="134"/>
        <v>7.8682273463421826</v>
      </c>
      <c r="D40" s="37">
        <f t="shared" si="134"/>
        <v>3.1094756209751662</v>
      </c>
      <c r="E40" s="37">
        <f t="shared" si="134"/>
        <v>0</v>
      </c>
      <c r="F40" s="37">
        <f t="shared" si="134"/>
        <v>-0.79575596816976457</v>
      </c>
      <c r="G40" s="38">
        <f t="shared" si="134"/>
        <v>7.7386206687737102</v>
      </c>
      <c r="H40" s="37">
        <f t="shared" si="135"/>
        <v>8.7310594818378995</v>
      </c>
      <c r="I40" s="37">
        <f t="shared" si="135"/>
        <v>1.3460838187854263</v>
      </c>
      <c r="J40" s="37">
        <f t="shared" si="135"/>
        <v>0.91404613631673737</v>
      </c>
      <c r="K40" s="37">
        <f t="shared" si="135"/>
        <v>-1.0821463961289801</v>
      </c>
      <c r="L40" s="38">
        <f t="shared" si="135"/>
        <v>7.8290307721871955</v>
      </c>
      <c r="M40" s="37">
        <f t="shared" ref="M40:AK40" si="144">((M18/M17)-1)*100</f>
        <v>7.528712918717595</v>
      </c>
      <c r="N40" s="37">
        <f t="shared" si="144"/>
        <v>3.1417979610750768</v>
      </c>
      <c r="O40" s="37">
        <f t="shared" si="144"/>
        <v>0</v>
      </c>
      <c r="P40" s="37">
        <f t="shared" si="144"/>
        <v>-0.53050397877983935</v>
      </c>
      <c r="Q40" s="38">
        <f t="shared" si="144"/>
        <v>7.4097657115534954</v>
      </c>
      <c r="R40" s="37">
        <f t="shared" si="144"/>
        <v>20.92145463374986</v>
      </c>
      <c r="S40" s="37">
        <f t="shared" si="144"/>
        <v>20.765430748862258</v>
      </c>
      <c r="T40" s="37">
        <f t="shared" si="144"/>
        <v>-37.506581107969474</v>
      </c>
      <c r="U40" s="37">
        <f t="shared" si="144"/>
        <v>-5.0315892884364555</v>
      </c>
      <c r="V40" s="38">
        <f t="shared" si="144"/>
        <v>20.481242477036776</v>
      </c>
      <c r="W40" s="37">
        <f t="shared" si="144"/>
        <v>-18.078927041648861</v>
      </c>
      <c r="X40" s="37">
        <f t="shared" si="144"/>
        <v>-11.267562640897244</v>
      </c>
      <c r="Y40" s="37">
        <f t="shared" si="144"/>
        <v>-3.1954830323507322</v>
      </c>
      <c r="Z40" s="37">
        <f t="shared" si="144"/>
        <v>-3.7769230175229596</v>
      </c>
      <c r="AA40" s="38">
        <f t="shared" si="144"/>
        <v>-16.050588437528091</v>
      </c>
      <c r="AB40" s="37">
        <f t="shared" si="144"/>
        <v>-43.048733905965321</v>
      </c>
      <c r="AC40" s="37">
        <f t="shared" si="144"/>
        <v>-13.879934773439063</v>
      </c>
      <c r="AD40" s="37">
        <f t="shared" si="144"/>
        <v>-0.11591395849618324</v>
      </c>
      <c r="AE40" s="37">
        <f t="shared" si="144"/>
        <v>-1.9595908953078611</v>
      </c>
      <c r="AF40" s="38">
        <f t="shared" si="144"/>
        <v>-29.989344487074689</v>
      </c>
      <c r="AG40" s="37">
        <f t="shared" si="144"/>
        <v>-0.9667806555460734</v>
      </c>
      <c r="AH40" s="37">
        <f t="shared" si="144"/>
        <v>5.4154340112197774</v>
      </c>
      <c r="AI40" s="37">
        <f t="shared" si="144"/>
        <v>-36.627501163331786</v>
      </c>
      <c r="AJ40" s="37">
        <f t="shared" si="144"/>
        <v>-10.365011587669448</v>
      </c>
      <c r="AK40" s="38">
        <f t="shared" si="144"/>
        <v>-0.86203686159013193</v>
      </c>
      <c r="AL40" s="37">
        <f t="shared" si="137"/>
        <v>0.79989460911906729</v>
      </c>
      <c r="AM40" s="37">
        <f t="shared" si="137"/>
        <v>-1.7102131414884147</v>
      </c>
      <c r="AN40" s="37">
        <f t="shared" si="137"/>
        <v>0.91404613631673737</v>
      </c>
      <c r="AO40" s="37">
        <f t="shared" si="137"/>
        <v>-0.28868767738134959</v>
      </c>
      <c r="AP40" s="38">
        <f t="shared" si="137"/>
        <v>8.3916150821572444E-2</v>
      </c>
      <c r="AQ40" s="37">
        <f t="shared" si="138"/>
        <v>12.455037683893821</v>
      </c>
      <c r="AR40" s="37">
        <f t="shared" si="138"/>
        <v>17.086800052136208</v>
      </c>
      <c r="AS40" s="37">
        <f t="shared" si="138"/>
        <v>-37.50658110796946</v>
      </c>
      <c r="AT40" s="37">
        <f t="shared" si="138"/>
        <v>-4.5250910979747871</v>
      </c>
      <c r="AU40" s="38">
        <f t="shared" si="138"/>
        <v>12.16972840308248</v>
      </c>
      <c r="AV40" s="37">
        <f t="shared" ref="AV40:BJ40" si="145">((AV18/AV17)-1)*100</f>
        <v>-23.814699595375622</v>
      </c>
      <c r="AW40" s="37">
        <f t="shared" si="145"/>
        <v>-13.970437675917092</v>
      </c>
      <c r="AX40" s="37">
        <f t="shared" si="145"/>
        <v>-3.1954830323507322</v>
      </c>
      <c r="AY40" s="37">
        <f t="shared" si="145"/>
        <v>-3.2637332736164204</v>
      </c>
      <c r="AZ40" s="38">
        <f t="shared" si="145"/>
        <v>-21.841919115701124</v>
      </c>
      <c r="BA40" s="37">
        <f t="shared" si="145"/>
        <v>-47.036224513274959</v>
      </c>
      <c r="BB40" s="37">
        <f t="shared" si="145"/>
        <v>-16.503234451020532</v>
      </c>
      <c r="BC40" s="37">
        <f t="shared" si="145"/>
        <v>-0.11591395849618324</v>
      </c>
      <c r="BD40" s="37">
        <f t="shared" si="145"/>
        <v>-1.4367087134161682</v>
      </c>
      <c r="BE40" s="38">
        <f t="shared" si="145"/>
        <v>-34.819096709569827</v>
      </c>
      <c r="BF40" s="37">
        <f t="shared" si="145"/>
        <v>-7.9006744744406276</v>
      </c>
      <c r="BG40" s="37">
        <f t="shared" si="145"/>
        <v>2.2043789182371487</v>
      </c>
      <c r="BH40" s="37">
        <f t="shared" si="145"/>
        <v>-36.6275011633318</v>
      </c>
      <c r="BI40" s="37">
        <f t="shared" si="145"/>
        <v>-9.8869583161370187</v>
      </c>
      <c r="BJ40" s="45">
        <f t="shared" si="145"/>
        <v>-7.7011643385922373</v>
      </c>
    </row>
    <row r="41" spans="1:62" ht="20.85" customHeight="1" x14ac:dyDescent="0.2">
      <c r="A41" s="29"/>
      <c r="B41" s="28" t="s">
        <v>42</v>
      </c>
      <c r="C41" s="37">
        <f t="shared" si="134"/>
        <v>7.1029065409368597</v>
      </c>
      <c r="D41" s="37">
        <f t="shared" si="134"/>
        <v>3.9971448965024914</v>
      </c>
      <c r="E41" s="37">
        <f t="shared" si="134"/>
        <v>1.2048192771084265</v>
      </c>
      <c r="F41" s="37">
        <f t="shared" si="134"/>
        <v>1.3368983957219083</v>
      </c>
      <c r="G41" s="38">
        <f t="shared" si="134"/>
        <v>7.0219357126026338</v>
      </c>
      <c r="H41" s="37">
        <f t="shared" si="135"/>
        <v>9.3684942919094016</v>
      </c>
      <c r="I41" s="37">
        <f t="shared" si="135"/>
        <v>1.7047282327613988</v>
      </c>
      <c r="J41" s="37">
        <f t="shared" si="135"/>
        <v>0.12013374448347491</v>
      </c>
      <c r="K41" s="37">
        <f t="shared" si="135"/>
        <v>0.83456822263265895</v>
      </c>
      <c r="L41" s="38">
        <f t="shared" si="135"/>
        <v>8.4779204150090326</v>
      </c>
      <c r="M41" s="37">
        <f t="shared" ref="M41:AK41" si="146">((M19/M18)-1)*100</f>
        <v>6.8314002053786016</v>
      </c>
      <c r="N41" s="37">
        <f t="shared" si="146"/>
        <v>4.3130559798724155</v>
      </c>
      <c r="O41" s="37">
        <f t="shared" si="146"/>
        <v>1.2048192771084265</v>
      </c>
      <c r="P41" s="37">
        <f t="shared" si="146"/>
        <v>1.6000000000000014</v>
      </c>
      <c r="Q41" s="38">
        <f t="shared" si="146"/>
        <v>6.7652666368449133</v>
      </c>
      <c r="R41" s="37">
        <f t="shared" si="146"/>
        <v>23.276822637945017</v>
      </c>
      <c r="S41" s="37">
        <f t="shared" si="146"/>
        <v>8.9406755979186023</v>
      </c>
      <c r="T41" s="37">
        <f t="shared" si="146"/>
        <v>114.80247287544141</v>
      </c>
      <c r="U41" s="37">
        <f t="shared" si="146"/>
        <v>8.6608499618323407</v>
      </c>
      <c r="V41" s="38">
        <f t="shared" si="146"/>
        <v>22.840440885592294</v>
      </c>
      <c r="W41" s="37">
        <f t="shared" si="146"/>
        <v>12.611498059887483</v>
      </c>
      <c r="X41" s="37">
        <f t="shared" si="146"/>
        <v>3.2263417151037865</v>
      </c>
      <c r="Y41" s="37">
        <f t="shared" si="146"/>
        <v>-4.1095094968010004</v>
      </c>
      <c r="Z41" s="37">
        <f t="shared" si="146"/>
        <v>7.0979483342978211</v>
      </c>
      <c r="AA41" s="38">
        <f t="shared" si="146"/>
        <v>9.806937089467338</v>
      </c>
      <c r="AB41" s="37">
        <f t="shared" si="146"/>
        <v>-10.06999033649384</v>
      </c>
      <c r="AC41" s="37">
        <f t="shared" si="146"/>
        <v>-6.8060579387396736E-2</v>
      </c>
      <c r="AD41" s="37">
        <f t="shared" si="146"/>
        <v>-10.876589665903325</v>
      </c>
      <c r="AE41" s="37">
        <f t="shared" si="146"/>
        <v>6.8351484916358229</v>
      </c>
      <c r="AF41" s="38">
        <f t="shared" si="146"/>
        <v>-5.8551576083462953</v>
      </c>
      <c r="AG41" s="37">
        <f t="shared" si="146"/>
        <v>21.550382853552573</v>
      </c>
      <c r="AH41" s="37">
        <f t="shared" si="146"/>
        <v>20.413963999250573</v>
      </c>
      <c r="AI41" s="37">
        <f t="shared" si="146"/>
        <v>111.68005849363341</v>
      </c>
      <c r="AJ41" s="37">
        <f t="shared" si="146"/>
        <v>8.1399724624014347</v>
      </c>
      <c r="AK41" s="38">
        <f t="shared" si="146"/>
        <v>21.859137387563198</v>
      </c>
      <c r="AL41" s="37">
        <f t="shared" si="137"/>
        <v>2.1153373182329238</v>
      </c>
      <c r="AM41" s="37">
        <f t="shared" si="137"/>
        <v>-2.204307306727038</v>
      </c>
      <c r="AN41" s="37">
        <f t="shared" si="137"/>
        <v>-1.0717726096175162</v>
      </c>
      <c r="AO41" s="37">
        <f t="shared" si="137"/>
        <v>-0.49570312595088595</v>
      </c>
      <c r="AP41" s="38">
        <f t="shared" si="137"/>
        <v>1.3604544645093197</v>
      </c>
      <c r="AQ41" s="37">
        <f t="shared" si="138"/>
        <v>15.39380968605748</v>
      </c>
      <c r="AR41" s="37">
        <f t="shared" si="138"/>
        <v>4.4362803625838554</v>
      </c>
      <c r="AS41" s="37">
        <f t="shared" si="138"/>
        <v>112.24530057930524</v>
      </c>
      <c r="AT41" s="37">
        <f t="shared" si="138"/>
        <v>6.9496554742444205</v>
      </c>
      <c r="AU41" s="38">
        <f t="shared" si="138"/>
        <v>15.056557956648998</v>
      </c>
      <c r="AV41" s="37">
        <f t="shared" ref="AV41:BJ41" si="147">((AV19/AV18)-1)*100</f>
        <v>5.4104859090088775</v>
      </c>
      <c r="AW41" s="37">
        <f t="shared" si="147"/>
        <v>-1.0417816394702517</v>
      </c>
      <c r="AX41" s="37">
        <f t="shared" si="147"/>
        <v>-5.2510629551724364</v>
      </c>
      <c r="AY41" s="37">
        <f t="shared" si="147"/>
        <v>5.4113664707655662</v>
      </c>
      <c r="AZ41" s="38">
        <f t="shared" si="147"/>
        <v>2.8489325680874256</v>
      </c>
      <c r="BA41" s="37">
        <f t="shared" si="147"/>
        <v>-15.820620631556137</v>
      </c>
      <c r="BB41" s="37">
        <f t="shared" si="147"/>
        <v>-4.1999695226119682</v>
      </c>
      <c r="BC41" s="37">
        <f t="shared" si="147"/>
        <v>-11.937582646071132</v>
      </c>
      <c r="BD41" s="37">
        <f t="shared" si="147"/>
        <v>5.1527052083029767</v>
      </c>
      <c r="BE41" s="38">
        <f t="shared" si="147"/>
        <v>-11.820720954239505</v>
      </c>
      <c r="BF41" s="37">
        <f t="shared" si="147"/>
        <v>13.777768165424575</v>
      </c>
      <c r="BG41" s="37">
        <f t="shared" si="147"/>
        <v>15.435180062680654</v>
      </c>
      <c r="BH41" s="37">
        <f t="shared" si="147"/>
        <v>109.16005779728061</v>
      </c>
      <c r="BI41" s="37">
        <f t="shared" si="147"/>
        <v>6.4369807700801474</v>
      </c>
      <c r="BJ41" s="45">
        <f t="shared" si="147"/>
        <v>14.137435540772913</v>
      </c>
    </row>
    <row r="42" spans="1:62" ht="20.85" customHeight="1" x14ac:dyDescent="0.2">
      <c r="A42" s="29"/>
      <c r="B42" s="28" t="s">
        <v>43</v>
      </c>
      <c r="C42" s="37">
        <f t="shared" si="134"/>
        <v>6.5206587954661277</v>
      </c>
      <c r="D42" s="37">
        <f t="shared" si="134"/>
        <v>3.9035689773507132</v>
      </c>
      <c r="E42" s="37">
        <f t="shared" si="134"/>
        <v>1.1904761904761862</v>
      </c>
      <c r="F42" s="37">
        <f t="shared" si="134"/>
        <v>2.1108179419525142</v>
      </c>
      <c r="G42" s="38">
        <f t="shared" si="134"/>
        <v>6.4547601204699934</v>
      </c>
      <c r="H42" s="37">
        <f t="shared" si="135"/>
        <v>8.876528568405039</v>
      </c>
      <c r="I42" s="37">
        <f t="shared" si="135"/>
        <v>2.3550691958825976</v>
      </c>
      <c r="J42" s="37">
        <f t="shared" si="135"/>
        <v>0.64446826031054893</v>
      </c>
      <c r="K42" s="37">
        <f t="shared" si="135"/>
        <v>0.89389185789710002</v>
      </c>
      <c r="L42" s="38">
        <f t="shared" si="135"/>
        <v>8.1611343846893512</v>
      </c>
      <c r="M42" s="37">
        <f t="shared" ref="M42:AK42" si="148">((M20/M19)-1)*100</f>
        <v>5.4856702008986735</v>
      </c>
      <c r="N42" s="37">
        <f t="shared" si="148"/>
        <v>2.2137996382117331</v>
      </c>
      <c r="O42" s="37">
        <f t="shared" si="148"/>
        <v>0</v>
      </c>
      <c r="P42" s="37">
        <f t="shared" si="148"/>
        <v>0.78740157480314821</v>
      </c>
      <c r="Q42" s="38">
        <f t="shared" si="148"/>
        <v>5.4038387614431693</v>
      </c>
      <c r="R42" s="37">
        <f t="shared" si="148"/>
        <v>0.99338488401823355</v>
      </c>
      <c r="S42" s="37">
        <f t="shared" si="148"/>
        <v>92.608303374806724</v>
      </c>
      <c r="T42" s="37">
        <f t="shared" si="148"/>
        <v>-12.755160281064203</v>
      </c>
      <c r="U42" s="37">
        <f t="shared" si="148"/>
        <v>31.721280800467454</v>
      </c>
      <c r="V42" s="38">
        <f t="shared" si="148"/>
        <v>5.0726634994097575</v>
      </c>
      <c r="W42" s="37">
        <f t="shared" si="148"/>
        <v>34.885369295142432</v>
      </c>
      <c r="X42" s="37">
        <f t="shared" si="148"/>
        <v>16.218186066986373</v>
      </c>
      <c r="Y42" s="37">
        <f t="shared" si="148"/>
        <v>4.0182860857087999</v>
      </c>
      <c r="Z42" s="37">
        <f t="shared" si="148"/>
        <v>3.1315123626133534</v>
      </c>
      <c r="AA42" s="38">
        <f t="shared" si="148"/>
        <v>29.746554226532318</v>
      </c>
      <c r="AB42" s="37">
        <f t="shared" si="148"/>
        <v>104.91437424901058</v>
      </c>
      <c r="AC42" s="37">
        <f t="shared" si="148"/>
        <v>20.891669233377286</v>
      </c>
      <c r="AD42" s="37">
        <f t="shared" si="148"/>
        <v>6.2286433165567479</v>
      </c>
      <c r="AE42" s="37">
        <f t="shared" si="148"/>
        <v>3.4182951478958445</v>
      </c>
      <c r="AF42" s="38">
        <f t="shared" si="148"/>
        <v>57.703629845577311</v>
      </c>
      <c r="AG42" s="37">
        <f t="shared" si="148"/>
        <v>14.466200736601898</v>
      </c>
      <c r="AH42" s="37">
        <f t="shared" si="148"/>
        <v>-4.0170052353597168</v>
      </c>
      <c r="AI42" s="37">
        <f t="shared" si="148"/>
        <v>-11.905356841014491</v>
      </c>
      <c r="AJ42" s="37">
        <f t="shared" si="148"/>
        <v>2.0081143376497801</v>
      </c>
      <c r="AK42" s="38">
        <f t="shared" si="148"/>
        <v>13.125955303928393</v>
      </c>
      <c r="AL42" s="37">
        <f t="shared" si="137"/>
        <v>2.2116552784962495</v>
      </c>
      <c r="AM42" s="37">
        <f t="shared" si="137"/>
        <v>-1.4903239577898075</v>
      </c>
      <c r="AN42" s="37">
        <f t="shared" si="137"/>
        <v>-0.53958430745780772</v>
      </c>
      <c r="AO42" s="37">
        <f t="shared" si="137"/>
        <v>-1.1917699892945666</v>
      </c>
      <c r="AP42" s="38">
        <f t="shared" si="137"/>
        <v>1.6029102524756311</v>
      </c>
      <c r="AQ42" s="37">
        <f t="shared" si="138"/>
        <v>-4.2586687920025739</v>
      </c>
      <c r="AR42" s="37">
        <f t="shared" si="138"/>
        <v>88.436692556727706</v>
      </c>
      <c r="AS42" s="37">
        <f t="shared" si="138"/>
        <v>-12.755160281064203</v>
      </c>
      <c r="AT42" s="37">
        <f t="shared" si="138"/>
        <v>30.69220829421382</v>
      </c>
      <c r="AU42" s="38">
        <f t="shared" si="138"/>
        <v>-0.31419658517650717</v>
      </c>
      <c r="AV42" s="37">
        <f t="shared" ref="AV42:BJ42" si="149">((AV20/AV19)-1)*100</f>
        <v>27.870798979853561</v>
      </c>
      <c r="AW42" s="37">
        <f t="shared" si="149"/>
        <v>13.701072143236527</v>
      </c>
      <c r="AX42" s="37">
        <f t="shared" si="149"/>
        <v>4.0182860857087999</v>
      </c>
      <c r="AY42" s="37">
        <f t="shared" si="149"/>
        <v>2.325797422280429</v>
      </c>
      <c r="AZ42" s="38">
        <f t="shared" si="149"/>
        <v>23.094714339753008</v>
      </c>
      <c r="BA42" s="37">
        <f t="shared" si="149"/>
        <v>94.258019936498272</v>
      </c>
      <c r="BB42" s="37">
        <f t="shared" si="149"/>
        <v>18.273334580336819</v>
      </c>
      <c r="BC42" s="37">
        <f t="shared" si="149"/>
        <v>6.2286433165567479</v>
      </c>
      <c r="BD42" s="37">
        <f t="shared" si="149"/>
        <v>2.6103397170529119</v>
      </c>
      <c r="BE42" s="38">
        <f t="shared" si="149"/>
        <v>49.618487996914816</v>
      </c>
      <c r="BF42" s="37">
        <f t="shared" si="149"/>
        <v>8.5135075869544394</v>
      </c>
      <c r="BG42" s="37">
        <f t="shared" si="149"/>
        <v>-6.0958548607189638</v>
      </c>
      <c r="BH42" s="37">
        <f t="shared" si="149"/>
        <v>-11.905356841014491</v>
      </c>
      <c r="BI42" s="37">
        <f t="shared" si="149"/>
        <v>1.2111759443869108</v>
      </c>
      <c r="BJ42" s="45">
        <f t="shared" si="149"/>
        <v>7.3262194557851323</v>
      </c>
    </row>
    <row r="43" spans="1:62" ht="20.85" customHeight="1" x14ac:dyDescent="0.2">
      <c r="A43" s="29"/>
      <c r="B43" s="28" t="s">
        <v>44</v>
      </c>
      <c r="C43" s="37">
        <f t="shared" si="134"/>
        <v>7.1379557687784478</v>
      </c>
      <c r="D43" s="37">
        <f t="shared" si="134"/>
        <v>3.7981999834860725</v>
      </c>
      <c r="E43" s="37">
        <f t="shared" si="134"/>
        <v>-2.3529411764705799</v>
      </c>
      <c r="F43" s="37">
        <f t="shared" si="134"/>
        <v>2.3255813953488413</v>
      </c>
      <c r="G43" s="38">
        <f t="shared" si="134"/>
        <v>7.0561425080073459</v>
      </c>
      <c r="H43" s="37">
        <f t="shared" si="135"/>
        <v>10.060933990346243</v>
      </c>
      <c r="I43" s="37">
        <f t="shared" si="135"/>
        <v>3.7914550683317172</v>
      </c>
      <c r="J43" s="37">
        <f t="shared" si="135"/>
        <v>-0.96396549950702459</v>
      </c>
      <c r="K43" s="37">
        <f t="shared" si="135"/>
        <v>1.7777309145477149</v>
      </c>
      <c r="L43" s="38">
        <f t="shared" si="135"/>
        <v>9.371725856950297</v>
      </c>
      <c r="M43" s="37">
        <f t="shared" ref="M43:AK43" si="150">((M21/M20)-1)*100</f>
        <v>6.0392880862772502</v>
      </c>
      <c r="N43" s="37">
        <f t="shared" si="150"/>
        <v>3.1687173436709903</v>
      </c>
      <c r="O43" s="37">
        <f t="shared" si="150"/>
        <v>-2.3809523809523836</v>
      </c>
      <c r="P43" s="37">
        <f t="shared" si="150"/>
        <v>-2.864583333333337</v>
      </c>
      <c r="Q43" s="38">
        <f t="shared" si="150"/>
        <v>5.9655988175317143</v>
      </c>
      <c r="R43" s="37">
        <f t="shared" si="150"/>
        <v>-7.6512529718852367</v>
      </c>
      <c r="S43" s="37">
        <f t="shared" si="150"/>
        <v>-3.7723190593838218</v>
      </c>
      <c r="T43" s="37">
        <f t="shared" si="150"/>
        <v>-40.965600238933185</v>
      </c>
      <c r="U43" s="37">
        <f t="shared" si="150"/>
        <v>-25.79451317376612</v>
      </c>
      <c r="V43" s="38">
        <f t="shared" si="150"/>
        <v>-7.5257386782628943</v>
      </c>
      <c r="W43" s="37">
        <f t="shared" si="150"/>
        <v>-3.2088816832627098</v>
      </c>
      <c r="X43" s="37">
        <f t="shared" si="150"/>
        <v>5.9230395092113142</v>
      </c>
      <c r="Y43" s="37">
        <f t="shared" si="150"/>
        <v>9.1171723140908369</v>
      </c>
      <c r="Z43" s="37">
        <f t="shared" si="150"/>
        <v>-3.2570620807577</v>
      </c>
      <c r="AA43" s="38">
        <f t="shared" si="150"/>
        <v>-1.1608449474568183</v>
      </c>
      <c r="AB43" s="37">
        <f t="shared" si="150"/>
        <v>0.41120482761121124</v>
      </c>
      <c r="AC43" s="37">
        <f t="shared" si="150"/>
        <v>5.7389830930388408</v>
      </c>
      <c r="AD43" s="37">
        <f t="shared" si="150"/>
        <v>14.79289872639491</v>
      </c>
      <c r="AE43" s="37">
        <f t="shared" si="150"/>
        <v>-0.16421954283299955</v>
      </c>
      <c r="AF43" s="38">
        <f t="shared" si="150"/>
        <v>3.1137666389566165</v>
      </c>
      <c r="AG43" s="37">
        <f t="shared" si="150"/>
        <v>-5.0985004948012502</v>
      </c>
      <c r="AH43" s="37">
        <f t="shared" si="150"/>
        <v>6.926775903145832</v>
      </c>
      <c r="AI43" s="37">
        <f t="shared" si="150"/>
        <v>-40.188121248524432</v>
      </c>
      <c r="AJ43" s="37">
        <f t="shared" si="150"/>
        <v>-15.53996564511727</v>
      </c>
      <c r="AK43" s="38">
        <f t="shared" si="150"/>
        <v>-4.7035175347751812</v>
      </c>
      <c r="AL43" s="37">
        <f t="shared" si="137"/>
        <v>2.728237813194867</v>
      </c>
      <c r="AM43" s="37">
        <f t="shared" si="137"/>
        <v>-6.4981041631106962E-3</v>
      </c>
      <c r="AN43" s="37">
        <f t="shared" si="137"/>
        <v>1.4224449703843733</v>
      </c>
      <c r="AO43" s="37">
        <f t="shared" si="137"/>
        <v>-0.5353993335101781</v>
      </c>
      <c r="AP43" s="38">
        <f t="shared" si="137"/>
        <v>2.1629616897225423</v>
      </c>
      <c r="AQ43" s="37">
        <f t="shared" si="138"/>
        <v>-12.910819475724299</v>
      </c>
      <c r="AR43" s="37">
        <f t="shared" si="138"/>
        <v>-6.7278498577559631</v>
      </c>
      <c r="AS43" s="37">
        <f t="shared" si="138"/>
        <v>-39.525736830126675</v>
      </c>
      <c r="AT43" s="37">
        <f t="shared" si="138"/>
        <v>-23.606147610525973</v>
      </c>
      <c r="AU43" s="38">
        <f t="shared" si="138"/>
        <v>-12.731808857161397</v>
      </c>
      <c r="AV43" s="37">
        <f t="shared" ref="AV43:BJ43" si="151">((AV21/AV20)-1)*100</f>
        <v>-8.7214559211443614</v>
      </c>
      <c r="AW43" s="37">
        <f t="shared" si="151"/>
        <v>2.6697260918396859</v>
      </c>
      <c r="AX43" s="37">
        <f t="shared" si="151"/>
        <v>11.778566760775956</v>
      </c>
      <c r="AY43" s="37">
        <f t="shared" si="151"/>
        <v>-0.40405318769693999</v>
      </c>
      <c r="AZ43" s="38">
        <f t="shared" si="151"/>
        <v>-6.7252427622854993</v>
      </c>
      <c r="BA43" s="37">
        <f t="shared" si="151"/>
        <v>-5.3075453072514271</v>
      </c>
      <c r="BB43" s="37">
        <f t="shared" si="151"/>
        <v>2.491322772586102</v>
      </c>
      <c r="BC43" s="37">
        <f t="shared" si="151"/>
        <v>17.592725524599672</v>
      </c>
      <c r="BD43" s="37">
        <f t="shared" si="151"/>
        <v>2.779999183785864</v>
      </c>
      <c r="BE43" s="38">
        <f t="shared" si="151"/>
        <v>-2.6912811425581773</v>
      </c>
      <c r="BF43" s="37">
        <f t="shared" si="151"/>
        <v>-10.503454693147706</v>
      </c>
      <c r="BG43" s="37">
        <f t="shared" si="151"/>
        <v>3.6426337907799811</v>
      </c>
      <c r="BH43" s="37">
        <f t="shared" si="151"/>
        <v>-38.729294937512826</v>
      </c>
      <c r="BI43" s="37">
        <f t="shared" si="151"/>
        <v>-13.049187152077835</v>
      </c>
      <c r="BJ43" s="45">
        <f t="shared" si="151"/>
        <v>-10.068471722297955</v>
      </c>
    </row>
    <row r="44" spans="1:62" ht="20.85" customHeight="1" x14ac:dyDescent="0.2">
      <c r="A44" s="29"/>
      <c r="B44" s="28" t="s">
        <v>49</v>
      </c>
      <c r="C44" s="37" t="e">
        <f>((#REF!/C21)-1)*100</f>
        <v>#REF!</v>
      </c>
      <c r="D44" s="37" t="e">
        <f>((#REF!/D21)-1)*100</f>
        <v>#REF!</v>
      </c>
      <c r="E44" s="37" t="e">
        <f>((#REF!/E21)-1)*100</f>
        <v>#REF!</v>
      </c>
      <c r="F44" s="37" t="e">
        <f>((#REF!/F21)-1)*100</f>
        <v>#REF!</v>
      </c>
      <c r="G44" s="38" t="e">
        <f>((#REF!/G21)-1)*100</f>
        <v>#REF!</v>
      </c>
      <c r="H44" s="37" t="str">
        <f>IFERROR(((#REF!/H21)-1)*100," ")</f>
        <v xml:space="preserve"> </v>
      </c>
      <c r="I44" s="37" t="str">
        <f>IFERROR(((#REF!/I21)-1)*100," ")</f>
        <v xml:space="preserve"> </v>
      </c>
      <c r="J44" s="37" t="str">
        <f>IFERROR(((#REF!/J21)-1)*100," ")</f>
        <v xml:space="preserve"> </v>
      </c>
      <c r="K44" s="37" t="str">
        <f>IFERROR(((#REF!/K21)-1)*100," ")</f>
        <v xml:space="preserve"> </v>
      </c>
      <c r="L44" s="38" t="str">
        <f>IFERROR(((#REF!/L21)-1)*100," ")</f>
        <v xml:space="preserve"> </v>
      </c>
      <c r="M44" s="37" t="e">
        <f>((#REF!/M21)-1)*100</f>
        <v>#REF!</v>
      </c>
      <c r="N44" s="37" t="e">
        <f>((#REF!/N21)-1)*100</f>
        <v>#REF!</v>
      </c>
      <c r="O44" s="37" t="e">
        <f>((#REF!/O21)-1)*100</f>
        <v>#REF!</v>
      </c>
      <c r="P44" s="37" t="e">
        <f>((#REF!/P21)-1)*100</f>
        <v>#REF!</v>
      </c>
      <c r="Q44" s="38" t="e">
        <f>((#REF!/Q21)-1)*100</f>
        <v>#REF!</v>
      </c>
      <c r="R44" s="37" t="e">
        <f>((#REF!/R21)-1)*100</f>
        <v>#REF!</v>
      </c>
      <c r="S44" s="37" t="e">
        <f>((#REF!/S21)-1)*100</f>
        <v>#REF!</v>
      </c>
      <c r="T44" s="37" t="e">
        <f>((#REF!/T21)-1)*100</f>
        <v>#REF!</v>
      </c>
      <c r="U44" s="37" t="e">
        <f>((#REF!/U21)-1)*100</f>
        <v>#REF!</v>
      </c>
      <c r="V44" s="38" t="e">
        <f>((#REF!/V21)-1)*100</f>
        <v>#REF!</v>
      </c>
      <c r="W44" s="37" t="e">
        <f>((#REF!/W21)-1)*100</f>
        <v>#REF!</v>
      </c>
      <c r="X44" s="37" t="e">
        <f>((#REF!/X21)-1)*100</f>
        <v>#REF!</v>
      </c>
      <c r="Y44" s="37" t="e">
        <f>((#REF!/Y21)-1)*100</f>
        <v>#REF!</v>
      </c>
      <c r="Z44" s="37" t="e">
        <f>((#REF!/Z21)-1)*100</f>
        <v>#REF!</v>
      </c>
      <c r="AA44" s="38" t="e">
        <f>((#REF!/AA21)-1)*100</f>
        <v>#REF!</v>
      </c>
      <c r="AB44" s="37" t="e">
        <f>((#REF!/AB21)-1)*100</f>
        <v>#REF!</v>
      </c>
      <c r="AC44" s="37" t="e">
        <f>((#REF!/AC21)-1)*100</f>
        <v>#REF!</v>
      </c>
      <c r="AD44" s="37" t="e">
        <f>((#REF!/AD21)-1)*100</f>
        <v>#REF!</v>
      </c>
      <c r="AE44" s="37" t="e">
        <f>((#REF!/AE21)-1)*100</f>
        <v>#REF!</v>
      </c>
      <c r="AF44" s="38" t="e">
        <f>((#REF!/AF21)-1)*100</f>
        <v>#REF!</v>
      </c>
      <c r="AG44" s="37" t="e">
        <f>((#REF!/AG21)-1)*100</f>
        <v>#REF!</v>
      </c>
      <c r="AH44" s="37" t="e">
        <f>((#REF!/AH21)-1)*100</f>
        <v>#REF!</v>
      </c>
      <c r="AI44" s="37" t="e">
        <f>((#REF!/AI21)-1)*100</f>
        <v>#REF!</v>
      </c>
      <c r="AJ44" s="37" t="e">
        <f>((#REF!/AJ21)-1)*100</f>
        <v>#REF!</v>
      </c>
      <c r="AK44" s="38" t="e">
        <f>((#REF!/AK21)-1)*100</f>
        <v>#REF!</v>
      </c>
      <c r="AL44" s="37" t="str">
        <f>IFERROR(((#REF!/AL21)-1)*100, "-")</f>
        <v>-</v>
      </c>
      <c r="AM44" s="37" t="str">
        <f>IFERROR(((#REF!/AM21)-1)*100, "-")</f>
        <v>-</v>
      </c>
      <c r="AN44" s="37" t="str">
        <f>IFERROR(((#REF!/AN21)-1)*100, "-")</f>
        <v>-</v>
      </c>
      <c r="AO44" s="37" t="str">
        <f>IFERROR(((#REF!/AO21)-1)*100, "-")</f>
        <v>-</v>
      </c>
      <c r="AP44" s="38" t="str">
        <f>IFERROR(((#REF!/AP21)-1)*100, "-")</f>
        <v>-</v>
      </c>
      <c r="AQ44" s="37" t="str">
        <f>IFERROR(((#REF!/AQ21)-1)*100," ")</f>
        <v xml:space="preserve"> </v>
      </c>
      <c r="AR44" s="37" t="str">
        <f>IFERROR(((#REF!/AR21)-1)*100," ")</f>
        <v xml:space="preserve"> </v>
      </c>
      <c r="AS44" s="37" t="str">
        <f>IFERROR(((#REF!/AS21)-1)*100," ")</f>
        <v xml:space="preserve"> </v>
      </c>
      <c r="AT44" s="37" t="str">
        <f>IFERROR(((#REF!/AT21)-1)*100," ")</f>
        <v xml:space="preserve"> </v>
      </c>
      <c r="AU44" s="38" t="str">
        <f>IFERROR(((#REF!/AU21)-1)*100," ")</f>
        <v xml:space="preserve"> </v>
      </c>
      <c r="AV44" s="37" t="e">
        <f>((#REF!/AV21)-1)*100</f>
        <v>#REF!</v>
      </c>
      <c r="AW44" s="37" t="e">
        <f>((#REF!/AW21)-1)*100</f>
        <v>#REF!</v>
      </c>
      <c r="AX44" s="37" t="e">
        <f>((#REF!/AX21)-1)*100</f>
        <v>#REF!</v>
      </c>
      <c r="AY44" s="37" t="e">
        <f>((#REF!/AY21)-1)*100</f>
        <v>#REF!</v>
      </c>
      <c r="AZ44" s="38" t="e">
        <f>((#REF!/AZ21)-1)*100</f>
        <v>#REF!</v>
      </c>
      <c r="BA44" s="37" t="e">
        <f>((#REF!/BA21)-1)*100</f>
        <v>#REF!</v>
      </c>
      <c r="BB44" s="37" t="e">
        <f>((#REF!/BB21)-1)*100</f>
        <v>#REF!</v>
      </c>
      <c r="BC44" s="37" t="e">
        <f>((#REF!/BC21)-1)*100</f>
        <v>#REF!</v>
      </c>
      <c r="BD44" s="37" t="e">
        <f>((#REF!/BD21)-1)*100</f>
        <v>#REF!</v>
      </c>
      <c r="BE44" s="38" t="e">
        <f>((#REF!/BE21)-1)*100</f>
        <v>#REF!</v>
      </c>
      <c r="BF44" s="37" t="e">
        <f>((#REF!/BF21)-1)*100</f>
        <v>#REF!</v>
      </c>
      <c r="BG44" s="37" t="e">
        <f>((#REF!/BG21)-1)*100</f>
        <v>#REF!</v>
      </c>
      <c r="BH44" s="37" t="e">
        <f>((#REF!/BH21)-1)*100</f>
        <v>#REF!</v>
      </c>
      <c r="BI44" s="37" t="e">
        <f>((#REF!/BI21)-1)*100</f>
        <v>#REF!</v>
      </c>
      <c r="BJ44" s="45" t="e">
        <f>((#REF!/BJ21)-1)*100</f>
        <v>#REF!</v>
      </c>
    </row>
    <row r="45" spans="1:62" ht="23.65" customHeight="1" x14ac:dyDescent="0.2">
      <c r="A45" s="29"/>
      <c r="B45" s="28"/>
      <c r="C45" s="37"/>
      <c r="D45" s="37"/>
      <c r="E45" s="37"/>
      <c r="F45" s="37"/>
      <c r="G45" s="45"/>
      <c r="H45" s="37"/>
      <c r="I45" s="37"/>
      <c r="J45" s="37"/>
      <c r="K45" s="37"/>
      <c r="L45" s="45"/>
      <c r="M45" s="37"/>
      <c r="N45" s="37"/>
      <c r="O45" s="37"/>
      <c r="P45" s="37"/>
      <c r="Q45" s="45"/>
      <c r="R45" s="37"/>
      <c r="S45" s="37"/>
      <c r="T45" s="37"/>
      <c r="U45" s="37"/>
      <c r="V45" s="45"/>
      <c r="W45" s="37"/>
      <c r="X45" s="37"/>
      <c r="Y45" s="37"/>
      <c r="Z45" s="37"/>
      <c r="AA45" s="45"/>
      <c r="AB45" s="37"/>
      <c r="AC45" s="37"/>
      <c r="AD45" s="37"/>
      <c r="AE45" s="37"/>
      <c r="AF45" s="45"/>
      <c r="AG45" s="37"/>
      <c r="AH45" s="37"/>
      <c r="AI45" s="37"/>
      <c r="AJ45" s="37"/>
      <c r="AK45" s="45"/>
      <c r="AL45" s="37"/>
      <c r="AM45" s="37"/>
      <c r="AN45" s="37"/>
      <c r="AO45" s="37"/>
      <c r="AP45" s="45"/>
      <c r="AQ45" s="37"/>
      <c r="AR45" s="37"/>
      <c r="AS45" s="37"/>
      <c r="AT45" s="37"/>
      <c r="AU45" s="45"/>
      <c r="AV45" s="37"/>
      <c r="AW45" s="37"/>
      <c r="AX45" s="37"/>
      <c r="AY45" s="37"/>
      <c r="AZ45" s="45"/>
      <c r="BA45" s="37"/>
      <c r="BB45" s="37"/>
      <c r="BC45" s="37"/>
      <c r="BD45" s="37"/>
      <c r="BE45" s="45"/>
      <c r="BF45" s="37"/>
      <c r="BG45" s="37"/>
      <c r="BH45" s="37"/>
      <c r="BI45" s="37"/>
      <c r="BJ45" s="45"/>
    </row>
    <row r="46" spans="1:62" ht="20.25" x14ac:dyDescent="0.3">
      <c r="A46" s="29"/>
      <c r="B46" s="8" t="s">
        <v>46</v>
      </c>
      <c r="C46" s="3"/>
      <c r="D46" s="3"/>
      <c r="E46" s="3"/>
      <c r="F46" s="3"/>
      <c r="G46" s="3"/>
      <c r="H46" s="1"/>
      <c r="I46" s="3"/>
      <c r="J46" s="3"/>
      <c r="K46" s="3"/>
      <c r="L46" s="3"/>
      <c r="M46" s="2"/>
      <c r="N46" s="3"/>
      <c r="O46" s="3"/>
      <c r="P46" s="3"/>
      <c r="Q46" s="3"/>
      <c r="R46" s="3"/>
      <c r="S46" s="3"/>
      <c r="T46" s="41"/>
      <c r="U46" s="41"/>
      <c r="V46" s="41"/>
      <c r="W46" s="41"/>
      <c r="X46" s="29"/>
      <c r="Y46" s="41"/>
      <c r="Z46" s="41"/>
      <c r="AA46" s="41"/>
      <c r="AB46" s="41"/>
      <c r="AC46" s="29"/>
      <c r="AD46" s="41"/>
      <c r="AE46" s="41"/>
      <c r="AF46" s="41"/>
      <c r="AG46" s="29"/>
      <c r="AH46" s="29"/>
      <c r="AI46" s="29"/>
      <c r="AJ46" s="29"/>
      <c r="AK46" s="29"/>
      <c r="AL46" s="3"/>
      <c r="AM46" s="3"/>
      <c r="AN46" s="3"/>
      <c r="AO46" s="3"/>
      <c r="AP46" s="3"/>
      <c r="AQ46" s="1"/>
      <c r="AR46" s="3"/>
      <c r="AS46" s="3"/>
      <c r="AT46" s="3"/>
      <c r="AU46" s="3"/>
      <c r="AV46" s="2"/>
      <c r="AW46" s="3"/>
      <c r="AX46" s="3"/>
      <c r="AY46" s="3"/>
      <c r="AZ46" s="3"/>
      <c r="BA46" s="3"/>
      <c r="BB46" s="3"/>
      <c r="BC46" s="41"/>
      <c r="BD46" s="41"/>
      <c r="BE46" s="41"/>
      <c r="BF46" s="41"/>
      <c r="BG46" s="29"/>
      <c r="BH46" s="41"/>
      <c r="BI46" s="41"/>
      <c r="BJ46" s="41"/>
    </row>
    <row r="47" spans="1:62" ht="17.850000000000001" customHeight="1" x14ac:dyDescent="0.25">
      <c r="A47" s="29"/>
      <c r="B47" s="11"/>
      <c r="C47" s="12" t="str">
        <f>C25</f>
        <v>Promedio de Clientes Registrados</v>
      </c>
      <c r="D47" s="12"/>
      <c r="E47" s="12"/>
      <c r="F47" s="12"/>
      <c r="G47" s="13"/>
      <c r="H47" s="14" t="str">
        <f>H25</f>
        <v>Capacidad Registrada Promedio (KW)</v>
      </c>
      <c r="I47" s="14"/>
      <c r="J47" s="14"/>
      <c r="K47" s="14"/>
      <c r="L47" s="15"/>
      <c r="M47" s="12" t="str">
        <f>M25</f>
        <v>Clientes Promedio Facturados</v>
      </c>
      <c r="N47" s="12"/>
      <c r="O47" s="12"/>
      <c r="P47" s="12"/>
      <c r="Q47" s="12"/>
      <c r="R47" s="14" t="str">
        <f>R25</f>
        <v>Exportaciones (MWh)</v>
      </c>
      <c r="S47" s="14"/>
      <c r="T47" s="14"/>
      <c r="U47" s="14"/>
      <c r="V47" s="14"/>
      <c r="W47" s="12" t="str">
        <f>W25</f>
        <v>Consumo LUMA (MWh)</v>
      </c>
      <c r="X47" s="12"/>
      <c r="Y47" s="12"/>
      <c r="Z47" s="12"/>
      <c r="AA47" s="13"/>
      <c r="AB47" s="14" t="str">
        <f>AB25</f>
        <v>Consumo Neto Facturado (MWh)</v>
      </c>
      <c r="AC47" s="14"/>
      <c r="AD47" s="14"/>
      <c r="AE47" s="14"/>
      <c r="AF47" s="14"/>
      <c r="AG47" s="12" t="str">
        <f>AG25</f>
        <v>Acreditado (MWh)</v>
      </c>
      <c r="AH47" s="12"/>
      <c r="AI47" s="12"/>
      <c r="AJ47" s="12"/>
      <c r="AK47" s="13"/>
      <c r="AL47" s="12" t="str">
        <f>AL25</f>
        <v>Capacidad (KW) por cliente registrado</v>
      </c>
      <c r="AM47" s="12"/>
      <c r="AN47" s="12"/>
      <c r="AO47" s="12"/>
      <c r="AP47" s="13"/>
      <c r="AQ47" s="14" t="str">
        <f>AQ25</f>
        <v>Exportaciones (KWh) por cliente</v>
      </c>
      <c r="AR47" s="14"/>
      <c r="AS47" s="14"/>
      <c r="AT47" s="14"/>
      <c r="AU47" s="15"/>
      <c r="AV47" s="12" t="str">
        <f>AV25</f>
        <v>Consumo LUMA (MWh) por cliente</v>
      </c>
      <c r="AW47" s="12"/>
      <c r="AX47" s="12"/>
      <c r="AY47" s="12"/>
      <c r="AZ47" s="12"/>
      <c r="BA47" s="14" t="str">
        <f>BA25</f>
        <v>Consumo Neto Facturado (MWH) por cliente</v>
      </c>
      <c r="BB47" s="14"/>
      <c r="BC47" s="14"/>
      <c r="BD47" s="14"/>
      <c r="BE47" s="14"/>
      <c r="BF47" s="12" t="str">
        <f>BF25</f>
        <v>Acreditado (MWh) por cliente</v>
      </c>
      <c r="BG47" s="12"/>
      <c r="BH47" s="12"/>
      <c r="BI47" s="12"/>
      <c r="BJ47" s="12"/>
    </row>
    <row r="48" spans="1:62" ht="16.350000000000001" customHeight="1" thickBot="1" x14ac:dyDescent="0.3">
      <c r="A48" s="29"/>
      <c r="B48" s="16" t="s">
        <v>26</v>
      </c>
      <c r="C48" s="17" t="s">
        <v>8</v>
      </c>
      <c r="D48" s="17" t="s">
        <v>9</v>
      </c>
      <c r="E48" s="17" t="s">
        <v>10</v>
      </c>
      <c r="F48" s="18" t="s">
        <v>11</v>
      </c>
      <c r="G48" s="19" t="s">
        <v>12</v>
      </c>
      <c r="H48" s="20" t="s">
        <v>8</v>
      </c>
      <c r="I48" s="20" t="s">
        <v>9</v>
      </c>
      <c r="J48" s="20" t="s">
        <v>10</v>
      </c>
      <c r="K48" s="21" t="s">
        <v>11</v>
      </c>
      <c r="L48" s="22" t="s">
        <v>12</v>
      </c>
      <c r="M48" s="17" t="s">
        <v>8</v>
      </c>
      <c r="N48" s="17" t="s">
        <v>9</v>
      </c>
      <c r="O48" s="17" t="s">
        <v>10</v>
      </c>
      <c r="P48" s="18" t="s">
        <v>11</v>
      </c>
      <c r="Q48" s="19" t="s">
        <v>12</v>
      </c>
      <c r="R48" s="20" t="s">
        <v>8</v>
      </c>
      <c r="S48" s="20" t="s">
        <v>9</v>
      </c>
      <c r="T48" s="20" t="s">
        <v>10</v>
      </c>
      <c r="U48" s="21" t="s">
        <v>11</v>
      </c>
      <c r="V48" s="22" t="s">
        <v>12</v>
      </c>
      <c r="W48" s="17" t="s">
        <v>8</v>
      </c>
      <c r="X48" s="17" t="s">
        <v>9</v>
      </c>
      <c r="Y48" s="17" t="s">
        <v>10</v>
      </c>
      <c r="Z48" s="18" t="s">
        <v>11</v>
      </c>
      <c r="AA48" s="19" t="s">
        <v>12</v>
      </c>
      <c r="AB48" s="20" t="s">
        <v>8</v>
      </c>
      <c r="AC48" s="20" t="s">
        <v>9</v>
      </c>
      <c r="AD48" s="20" t="s">
        <v>10</v>
      </c>
      <c r="AE48" s="21" t="s">
        <v>11</v>
      </c>
      <c r="AF48" s="22" t="s">
        <v>12</v>
      </c>
      <c r="AG48" s="17" t="s">
        <v>8</v>
      </c>
      <c r="AH48" s="17" t="s">
        <v>9</v>
      </c>
      <c r="AI48" s="17" t="s">
        <v>10</v>
      </c>
      <c r="AJ48" s="18" t="s">
        <v>11</v>
      </c>
      <c r="AK48" s="19" t="s">
        <v>12</v>
      </c>
      <c r="AL48" s="17" t="s">
        <v>8</v>
      </c>
      <c r="AM48" s="17" t="s">
        <v>9</v>
      </c>
      <c r="AN48" s="17" t="s">
        <v>10</v>
      </c>
      <c r="AO48" s="18" t="s">
        <v>11</v>
      </c>
      <c r="AP48" s="19" t="s">
        <v>12</v>
      </c>
      <c r="AQ48" s="20" t="s">
        <v>8</v>
      </c>
      <c r="AR48" s="20" t="s">
        <v>9</v>
      </c>
      <c r="AS48" s="20" t="s">
        <v>10</v>
      </c>
      <c r="AT48" s="21" t="s">
        <v>11</v>
      </c>
      <c r="AU48" s="22" t="s">
        <v>12</v>
      </c>
      <c r="AV48" s="17" t="s">
        <v>8</v>
      </c>
      <c r="AW48" s="17" t="s">
        <v>9</v>
      </c>
      <c r="AX48" s="17" t="s">
        <v>10</v>
      </c>
      <c r="AY48" s="18" t="s">
        <v>11</v>
      </c>
      <c r="AZ48" s="19" t="s">
        <v>12</v>
      </c>
      <c r="BA48" s="20" t="s">
        <v>8</v>
      </c>
      <c r="BB48" s="20" t="s">
        <v>9</v>
      </c>
      <c r="BC48" s="20" t="s">
        <v>10</v>
      </c>
      <c r="BD48" s="21" t="s">
        <v>11</v>
      </c>
      <c r="BE48" s="22" t="s">
        <v>12</v>
      </c>
      <c r="BF48" s="17" t="s">
        <v>8</v>
      </c>
      <c r="BG48" s="17" t="s">
        <v>9</v>
      </c>
      <c r="BH48" s="17" t="s">
        <v>10</v>
      </c>
      <c r="BI48" s="18" t="s">
        <v>11</v>
      </c>
      <c r="BJ48" s="17" t="s">
        <v>12</v>
      </c>
    </row>
    <row r="49" spans="1:62" ht="20.85" customHeight="1" x14ac:dyDescent="0.2">
      <c r="A49" s="29"/>
      <c r="B49" s="28" t="s">
        <v>31</v>
      </c>
      <c r="C49" s="37">
        <f t="shared" ref="C49:G62" si="152">((C8/C4)-1)*100</f>
        <v>68.342743932639934</v>
      </c>
      <c r="D49" s="37">
        <f t="shared" si="152"/>
        <v>28.184281842818425</v>
      </c>
      <c r="E49" s="37">
        <f t="shared" si="152"/>
        <v>14.999999999999991</v>
      </c>
      <c r="F49" s="37">
        <f t="shared" si="152"/>
        <v>15.460526315789469</v>
      </c>
      <c r="G49" s="38">
        <f t="shared" si="152"/>
        <v>66.88392985138816</v>
      </c>
      <c r="H49" s="37">
        <f t="shared" ref="H49:L62" si="153">IFERROR(((H8/H4)-1)*100, "")</f>
        <v>67.892572051652692</v>
      </c>
      <c r="I49" s="37">
        <f t="shared" si="153"/>
        <v>11.944127573924202</v>
      </c>
      <c r="J49" s="37">
        <f t="shared" si="153"/>
        <v>-3.7797467956937281</v>
      </c>
      <c r="K49" s="37">
        <f t="shared" si="153"/>
        <v>13.20672292092986</v>
      </c>
      <c r="L49" s="38">
        <f t="shared" si="153"/>
        <v>52.547396069981403</v>
      </c>
      <c r="M49" s="37">
        <f t="shared" ref="M49:AK49" si="154">((M8/M4)-1)*100</f>
        <v>72.217525773195874</v>
      </c>
      <c r="N49" s="37">
        <f t="shared" si="154"/>
        <v>31.431273644388426</v>
      </c>
      <c r="O49" s="37">
        <f t="shared" si="154"/>
        <v>16.07142857142858</v>
      </c>
      <c r="P49" s="37">
        <f t="shared" si="154"/>
        <v>18.947368421052623</v>
      </c>
      <c r="Q49" s="38">
        <f t="shared" si="154"/>
        <v>70.748062439684418</v>
      </c>
      <c r="R49" s="37">
        <f t="shared" si="154"/>
        <v>70.015568023510014</v>
      </c>
      <c r="S49" s="37">
        <f t="shared" si="154"/>
        <v>-10.18535200375965</v>
      </c>
      <c r="T49" s="37">
        <f t="shared" si="154"/>
        <v>14.284138558910286</v>
      </c>
      <c r="U49" s="37">
        <f t="shared" si="154"/>
        <v>33.088412237498588</v>
      </c>
      <c r="V49" s="38">
        <f t="shared" si="154"/>
        <v>56.209052638350457</v>
      </c>
      <c r="W49" s="37">
        <f t="shared" si="154"/>
        <v>49.589823654500599</v>
      </c>
      <c r="X49" s="37">
        <f t="shared" si="154"/>
        <v>8.9194401252455702</v>
      </c>
      <c r="Y49" s="37">
        <f t="shared" si="154"/>
        <v>-15.905686047056733</v>
      </c>
      <c r="Z49" s="37">
        <f t="shared" si="154"/>
        <v>11.741926446383054</v>
      </c>
      <c r="AA49" s="38">
        <f t="shared" si="154"/>
        <v>26.083074895452206</v>
      </c>
      <c r="AB49" s="37">
        <f t="shared" si="154"/>
        <v>35.720797460806587</v>
      </c>
      <c r="AC49" s="37">
        <f t="shared" si="154"/>
        <v>22.187145592320622</v>
      </c>
      <c r="AD49" s="37">
        <f t="shared" si="154"/>
        <v>-16.602237018258958</v>
      </c>
      <c r="AE49" s="37">
        <f t="shared" si="154"/>
        <v>23.166757272505368</v>
      </c>
      <c r="AF49" s="38">
        <f t="shared" si="154"/>
        <v>15.91867957119284</v>
      </c>
      <c r="AG49" s="37">
        <f t="shared" si="154"/>
        <v>58.302038298113111</v>
      </c>
      <c r="AH49" s="37">
        <f t="shared" si="154"/>
        <v>-24.701330071697981</v>
      </c>
      <c r="AI49" s="37">
        <f t="shared" si="154"/>
        <v>5.7013691717580972</v>
      </c>
      <c r="AJ49" s="37">
        <f t="shared" si="154"/>
        <v>-10.889416341129742</v>
      </c>
      <c r="AK49" s="38">
        <f t="shared" si="154"/>
        <v>40.437804524246879</v>
      </c>
      <c r="AL49" s="39">
        <f t="shared" ref="AL49:AP62" si="155">IFERROR(((AL8/AL4)-1)*100,"-")</f>
        <v>-0.26741389053712705</v>
      </c>
      <c r="AM49" s="39">
        <f t="shared" si="155"/>
        <v>-12.669380391589769</v>
      </c>
      <c r="AN49" s="39">
        <f t="shared" si="155"/>
        <v>-16.330214604951077</v>
      </c>
      <c r="AO49" s="39">
        <f t="shared" si="155"/>
        <v>-1.9520120570863941</v>
      </c>
      <c r="AP49" s="40">
        <f t="shared" si="155"/>
        <v>-8.5907215836621198</v>
      </c>
      <c r="AQ49" s="37">
        <f t="shared" ref="AQ49:AU62" si="156">IFERROR(((AQ8/AQ4)-1)*100, "")</f>
        <v>-1.2785909795184236</v>
      </c>
      <c r="AR49" s="37">
        <f t="shared" si="156"/>
        <v>-31.664172836633632</v>
      </c>
      <c r="AS49" s="37">
        <f t="shared" si="156"/>
        <v>-1.5398190877080609</v>
      </c>
      <c r="AT49" s="37">
        <f t="shared" si="156"/>
        <v>11.88848816426875</v>
      </c>
      <c r="AU49" s="38">
        <f t="shared" si="156"/>
        <v>-8.5148900629369084</v>
      </c>
      <c r="AV49" s="37">
        <f t="shared" ref="AV49:BJ49" si="157">((AV8/AV4)-1)*100</f>
        <v>-13.139024043636027</v>
      </c>
      <c r="AW49" s="37">
        <f t="shared" si="157"/>
        <v>-17.128216820033838</v>
      </c>
      <c r="AX49" s="37">
        <f t="shared" si="157"/>
        <v>-27.549514132848874</v>
      </c>
      <c r="AY49" s="37">
        <f t="shared" si="157"/>
        <v>-6.0576724565806099</v>
      </c>
      <c r="AZ49" s="38">
        <f t="shared" si="157"/>
        <v>-26.158415449082952</v>
      </c>
      <c r="BA49" s="37">
        <f t="shared" si="157"/>
        <v>-21.192226603263421</v>
      </c>
      <c r="BB49" s="37">
        <f t="shared" si="157"/>
        <v>-7.0334310820722052</v>
      </c>
      <c r="BC49" s="37">
        <f t="shared" si="157"/>
        <v>-28.14961958496156</v>
      </c>
      <c r="BD49" s="37">
        <f t="shared" si="157"/>
        <v>3.5472738131682391</v>
      </c>
      <c r="BE49" s="38">
        <f t="shared" si="157"/>
        <v>-32.111276746030235</v>
      </c>
      <c r="BF49" s="37">
        <f t="shared" si="157"/>
        <v>-8.080180813542114</v>
      </c>
      <c r="BG49" s="37">
        <f t="shared" si="157"/>
        <v>-42.708711678442327</v>
      </c>
      <c r="BH49" s="37">
        <f t="shared" si="157"/>
        <v>-8.9342050212545701</v>
      </c>
      <c r="BI49" s="37">
        <f t="shared" si="157"/>
        <v>-25.084022587675449</v>
      </c>
      <c r="BJ49" s="45">
        <f t="shared" si="157"/>
        <v>-17.751450577159211</v>
      </c>
    </row>
    <row r="50" spans="1:62" ht="20.85" customHeight="1" x14ac:dyDescent="0.2">
      <c r="A50" s="29"/>
      <c r="B50" s="28" t="s">
        <v>32</v>
      </c>
      <c r="C50" s="37">
        <f t="shared" si="152"/>
        <v>74.067941412201947</v>
      </c>
      <c r="D50" s="37">
        <f t="shared" si="152"/>
        <v>37.812061711079956</v>
      </c>
      <c r="E50" s="37">
        <f t="shared" si="152"/>
        <v>4.5454545454545414</v>
      </c>
      <c r="F50" s="37">
        <f t="shared" si="152"/>
        <v>8.814589665653493</v>
      </c>
      <c r="G50" s="38">
        <f t="shared" si="152"/>
        <v>72.746151031072586</v>
      </c>
      <c r="H50" s="37">
        <f t="shared" si="153"/>
        <v>74.441322592287108</v>
      </c>
      <c r="I50" s="37">
        <f t="shared" si="153"/>
        <v>13.321950520577875</v>
      </c>
      <c r="J50" s="37">
        <f t="shared" si="153"/>
        <v>-2.4067989149763935</v>
      </c>
      <c r="K50" s="37">
        <f t="shared" si="153"/>
        <v>6.4842871896592325</v>
      </c>
      <c r="L50" s="38">
        <f t="shared" si="153"/>
        <v>58.797544600438535</v>
      </c>
      <c r="M50" s="37">
        <f t="shared" ref="M50:AK50" si="158">((M9/M5)-1)*100</f>
        <v>74.225376028884753</v>
      </c>
      <c r="N50" s="37">
        <f t="shared" si="158"/>
        <v>37.065527065527078</v>
      </c>
      <c r="O50" s="37">
        <f t="shared" si="158"/>
        <v>3.076923076923066</v>
      </c>
      <c r="P50" s="37">
        <f t="shared" si="158"/>
        <v>6.1162079510703515</v>
      </c>
      <c r="Q50" s="38">
        <f t="shared" si="158"/>
        <v>72.866704089123061</v>
      </c>
      <c r="R50" s="37">
        <f t="shared" si="158"/>
        <v>68.018809944309041</v>
      </c>
      <c r="S50" s="37">
        <f t="shared" si="158"/>
        <v>25.826256807069512</v>
      </c>
      <c r="T50" s="37">
        <f t="shared" si="158"/>
        <v>-33.965189003794585</v>
      </c>
      <c r="U50" s="37">
        <f t="shared" si="158"/>
        <v>4.0639174626291741</v>
      </c>
      <c r="V50" s="38">
        <f t="shared" si="158"/>
        <v>60.052972340466205</v>
      </c>
      <c r="W50" s="37">
        <f t="shared" si="158"/>
        <v>44.858340266281104</v>
      </c>
      <c r="X50" s="37">
        <f t="shared" si="158"/>
        <v>-0.77204607557943561</v>
      </c>
      <c r="Y50" s="37">
        <f t="shared" si="158"/>
        <v>-15.938561740459834</v>
      </c>
      <c r="Z50" s="37">
        <f t="shared" si="158"/>
        <v>-18.357729524491983</v>
      </c>
      <c r="AA50" s="38">
        <f t="shared" si="158"/>
        <v>20.108671223091189</v>
      </c>
      <c r="AB50" s="37">
        <f t="shared" si="158"/>
        <v>27.786445121591697</v>
      </c>
      <c r="AC50" s="37">
        <f t="shared" si="158"/>
        <v>5.8737982472019112</v>
      </c>
      <c r="AD50" s="37">
        <f t="shared" si="158"/>
        <v>-9.7342382590189231</v>
      </c>
      <c r="AE50" s="37">
        <f t="shared" si="158"/>
        <v>-15.44014559567346</v>
      </c>
      <c r="AF50" s="38">
        <f t="shared" si="158"/>
        <v>9.1704552379117565</v>
      </c>
      <c r="AG50" s="37">
        <f t="shared" si="158"/>
        <v>56.259281748869647</v>
      </c>
      <c r="AH50" s="37">
        <f t="shared" si="158"/>
        <v>-23.978862385961364</v>
      </c>
      <c r="AI50" s="37">
        <f t="shared" si="158"/>
        <v>-74.521145940083187</v>
      </c>
      <c r="AJ50" s="37">
        <f t="shared" si="158"/>
        <v>-25.946788683933853</v>
      </c>
      <c r="AK50" s="38">
        <f t="shared" si="158"/>
        <v>36.735024899231064</v>
      </c>
      <c r="AL50" s="39">
        <f t="shared" si="155"/>
        <v>0.21450312852324682</v>
      </c>
      <c r="AM50" s="39">
        <f t="shared" si="155"/>
        <v>-17.770658740919988</v>
      </c>
      <c r="AN50" s="39">
        <f t="shared" si="155"/>
        <v>-6.649981570846986</v>
      </c>
      <c r="AO50" s="39">
        <f t="shared" si="155"/>
        <v>-2.141534956989144</v>
      </c>
      <c r="AP50" s="40">
        <f t="shared" si="155"/>
        <v>-8.0746264662794438</v>
      </c>
      <c r="AQ50" s="37">
        <f t="shared" si="156"/>
        <v>-3.5623777810338653</v>
      </c>
      <c r="AR50" s="37">
        <f t="shared" si="156"/>
        <v>-8.1999248819759067</v>
      </c>
      <c r="AS50" s="37">
        <f t="shared" si="156"/>
        <v>-35.936377391741011</v>
      </c>
      <c r="AT50" s="37">
        <f t="shared" si="156"/>
        <v>-1.9340028522197628</v>
      </c>
      <c r="AU50" s="38">
        <f t="shared" si="156"/>
        <v>-7.4124926579560491</v>
      </c>
      <c r="AV50" s="37">
        <f t="shared" ref="AV50:BJ50" si="159">((AV9/AV5)-1)*100</f>
        <v>-16.855774073769179</v>
      </c>
      <c r="AW50" s="37">
        <f t="shared" si="159"/>
        <v>-27.605462840424831</v>
      </c>
      <c r="AX50" s="37">
        <f t="shared" si="159"/>
        <v>-18.447858404923711</v>
      </c>
      <c r="AY50" s="37">
        <f t="shared" si="159"/>
        <v>-23.063335891956438</v>
      </c>
      <c r="AZ50" s="38">
        <f t="shared" si="159"/>
        <v>-30.519487916442245</v>
      </c>
      <c r="BA50" s="37">
        <f t="shared" si="159"/>
        <v>-26.654516101944846</v>
      </c>
      <c r="BB50" s="37">
        <f t="shared" si="159"/>
        <v>-22.756800696803424</v>
      </c>
      <c r="BC50" s="37">
        <f t="shared" si="159"/>
        <v>-12.428738609495982</v>
      </c>
      <c r="BD50" s="37">
        <f t="shared" si="159"/>
        <v>-20.313912420130332</v>
      </c>
      <c r="BE50" s="38">
        <f t="shared" si="159"/>
        <v>-36.847031466726001</v>
      </c>
      <c r="BF50" s="37">
        <f t="shared" si="159"/>
        <v>-10.311984792064099</v>
      </c>
      <c r="BG50" s="37">
        <f t="shared" si="159"/>
        <v>-44.536646637855824</v>
      </c>
      <c r="BH50" s="37">
        <f t="shared" si="159"/>
        <v>-75.28170874784189</v>
      </c>
      <c r="BI50" s="37">
        <f t="shared" si="159"/>
        <v>-30.214985301574547</v>
      </c>
      <c r="BJ50" s="45">
        <f t="shared" si="159"/>
        <v>-20.901468203653593</v>
      </c>
    </row>
    <row r="51" spans="1:62" ht="20.85" customHeight="1" x14ac:dyDescent="0.2">
      <c r="A51" s="29"/>
      <c r="B51" s="28" t="s">
        <v>33</v>
      </c>
      <c r="C51" s="37">
        <f t="shared" si="152"/>
        <v>76.080858732272972</v>
      </c>
      <c r="D51" s="37">
        <f t="shared" si="152"/>
        <v>51.055303232701043</v>
      </c>
      <c r="E51" s="37">
        <f t="shared" si="152"/>
        <v>2.898550724637694</v>
      </c>
      <c r="F51" s="37">
        <f t="shared" si="152"/>
        <v>5.2023121387283267</v>
      </c>
      <c r="G51" s="38">
        <f t="shared" si="152"/>
        <v>75.145688530063453</v>
      </c>
      <c r="H51" s="37">
        <f t="shared" si="153"/>
        <v>77.434663124578833</v>
      </c>
      <c r="I51" s="37">
        <f t="shared" si="153"/>
        <v>16.148107629964038</v>
      </c>
      <c r="J51" s="37">
        <f t="shared" si="153"/>
        <v>6.9622353126750802</v>
      </c>
      <c r="K51" s="37">
        <f t="shared" si="153"/>
        <v>2.8198021914875637</v>
      </c>
      <c r="L51" s="38">
        <f t="shared" si="153"/>
        <v>63.008420430282229</v>
      </c>
      <c r="M51" s="37">
        <f t="shared" ref="M51:AK51" si="160">((M10/M6)-1)*100</f>
        <v>75.284234063995953</v>
      </c>
      <c r="N51" s="37">
        <f t="shared" si="160"/>
        <v>50.24219590958019</v>
      </c>
      <c r="O51" s="37">
        <f t="shared" si="160"/>
        <v>1.4492753623188248</v>
      </c>
      <c r="P51" s="37">
        <f t="shared" si="160"/>
        <v>6.4516129032258007</v>
      </c>
      <c r="Q51" s="38">
        <f t="shared" si="160"/>
        <v>74.356764835969315</v>
      </c>
      <c r="R51" s="37">
        <f t="shared" si="160"/>
        <v>103.52759582131385</v>
      </c>
      <c r="S51" s="37">
        <f t="shared" si="160"/>
        <v>0.12610535646155885</v>
      </c>
      <c r="T51" s="37">
        <f t="shared" si="160"/>
        <v>-21.460436558457562</v>
      </c>
      <c r="U51" s="37">
        <f t="shared" si="160"/>
        <v>7.766567617994613</v>
      </c>
      <c r="V51" s="38">
        <f t="shared" si="160"/>
        <v>87.937060226460503</v>
      </c>
      <c r="W51" s="37">
        <f t="shared" si="160"/>
        <v>57.590048340392251</v>
      </c>
      <c r="X51" s="37">
        <f t="shared" si="160"/>
        <v>11.936206557537844</v>
      </c>
      <c r="Y51" s="37">
        <f t="shared" si="160"/>
        <v>24.795714538873547</v>
      </c>
      <c r="Z51" s="37">
        <f t="shared" si="160"/>
        <v>-3.1727061693421543</v>
      </c>
      <c r="AA51" s="38">
        <f t="shared" si="160"/>
        <v>37.479817944427609</v>
      </c>
      <c r="AB51" s="37">
        <f t="shared" si="160"/>
        <v>13.320955172423087</v>
      </c>
      <c r="AC51" s="37">
        <f t="shared" si="160"/>
        <v>18.89406762292214</v>
      </c>
      <c r="AD51" s="37">
        <f t="shared" si="160"/>
        <v>25.911153532680096</v>
      </c>
      <c r="AE51" s="37">
        <f t="shared" si="160"/>
        <v>-3.5121252204585618</v>
      </c>
      <c r="AF51" s="38">
        <f t="shared" si="160"/>
        <v>18.523948242084586</v>
      </c>
      <c r="AG51" s="37">
        <f t="shared" si="160"/>
        <v>79.082053951322223</v>
      </c>
      <c r="AH51" s="37">
        <f t="shared" si="160"/>
        <v>-9.1363647080088271</v>
      </c>
      <c r="AI51" s="37">
        <f t="shared" si="160"/>
        <v>5.28971229870836</v>
      </c>
      <c r="AJ51" s="37">
        <f t="shared" si="160"/>
        <v>-2.1882033967669301</v>
      </c>
      <c r="AK51" s="38">
        <f t="shared" si="160"/>
        <v>61.312033110860931</v>
      </c>
      <c r="AL51" s="39">
        <f t="shared" si="155"/>
        <v>0.76885381071674086</v>
      </c>
      <c r="AM51" s="39">
        <f t="shared" si="155"/>
        <v>-23.108884531490016</v>
      </c>
      <c r="AN51" s="39">
        <f t="shared" si="155"/>
        <v>3.9492145996419703</v>
      </c>
      <c r="AO51" s="39">
        <f t="shared" si="155"/>
        <v>-2.2646935212783048</v>
      </c>
      <c r="AP51" s="40">
        <f t="shared" si="155"/>
        <v>-6.9298126614734663</v>
      </c>
      <c r="AQ51" s="37">
        <f t="shared" si="156"/>
        <v>16.112893386068183</v>
      </c>
      <c r="AR51" s="37">
        <f t="shared" si="156"/>
        <v>-33.356867722620244</v>
      </c>
      <c r="AS51" s="37">
        <f t="shared" si="156"/>
        <v>-22.582430321908163</v>
      </c>
      <c r="AT51" s="37">
        <f t="shared" si="156"/>
        <v>1.235260489631318</v>
      </c>
      <c r="AU51" s="38">
        <f t="shared" si="156"/>
        <v>7.7887975286001554</v>
      </c>
      <c r="AV51" s="37">
        <f t="shared" ref="AV51:BJ51" si="161">((AV10/AV6)-1)*100</f>
        <v>-10.094567727719072</v>
      </c>
      <c r="AW51" s="37">
        <f t="shared" si="161"/>
        <v>-25.496159131683569</v>
      </c>
      <c r="AX51" s="37">
        <f t="shared" si="161"/>
        <v>23.012918616889657</v>
      </c>
      <c r="AY51" s="37">
        <f t="shared" si="161"/>
        <v>-9.0410270075638621</v>
      </c>
      <c r="AZ51" s="38">
        <f t="shared" si="161"/>
        <v>-21.150281680343554</v>
      </c>
      <c r="BA51" s="37">
        <f t="shared" si="161"/>
        <v>-35.350172377140431</v>
      </c>
      <c r="BB51" s="37">
        <f t="shared" si="161"/>
        <v>-20.865062638943456</v>
      </c>
      <c r="BC51" s="37">
        <f t="shared" si="161"/>
        <v>24.112422767927534</v>
      </c>
      <c r="BD51" s="37">
        <f t="shared" si="161"/>
        <v>-9.3598752070974243</v>
      </c>
      <c r="BE51" s="38">
        <f t="shared" si="161"/>
        <v>-32.022168251636764</v>
      </c>
      <c r="BF51" s="37">
        <f t="shared" si="161"/>
        <v>2.1666637091500629</v>
      </c>
      <c r="BG51" s="37">
        <f t="shared" si="161"/>
        <v>-39.521893472140569</v>
      </c>
      <c r="BH51" s="37">
        <f t="shared" si="161"/>
        <v>3.7855735515839761</v>
      </c>
      <c r="BI51" s="37">
        <f t="shared" si="161"/>
        <v>-8.1161910696901369</v>
      </c>
      <c r="BJ51" s="45">
        <f t="shared" si="161"/>
        <v>-7.4816321221494064</v>
      </c>
    </row>
    <row r="52" spans="1:62" ht="20.85" customHeight="1" x14ac:dyDescent="0.2">
      <c r="A52" s="29"/>
      <c r="B52" s="28" t="s">
        <v>34</v>
      </c>
      <c r="C52" s="37">
        <f t="shared" si="152"/>
        <v>72.638049450549431</v>
      </c>
      <c r="D52" s="37">
        <f t="shared" si="152"/>
        <v>61.245235069885638</v>
      </c>
      <c r="E52" s="37">
        <f t="shared" si="152"/>
        <v>8.6956521739130377</v>
      </c>
      <c r="F52" s="37">
        <f t="shared" si="152"/>
        <v>4.5977011494252817</v>
      </c>
      <c r="G52" s="38">
        <f t="shared" si="152"/>
        <v>72.151755228339724</v>
      </c>
      <c r="H52" s="37">
        <f t="shared" si="153"/>
        <v>76.149307384329546</v>
      </c>
      <c r="I52" s="37">
        <f t="shared" si="153"/>
        <v>18.327036971035771</v>
      </c>
      <c r="J52" s="37">
        <f t="shared" si="153"/>
        <v>28.39286588450307</v>
      </c>
      <c r="K52" s="37">
        <f t="shared" si="153"/>
        <v>2.1600327619338389</v>
      </c>
      <c r="L52" s="38">
        <f t="shared" si="153"/>
        <v>64.054382160406774</v>
      </c>
      <c r="M52" s="37">
        <f t="shared" ref="M52:AK52" si="162">((M11/M7)-1)*100</f>
        <v>73.656053093508064</v>
      </c>
      <c r="N52" s="37">
        <f t="shared" si="162"/>
        <v>61.881443298969074</v>
      </c>
      <c r="O52" s="37">
        <f t="shared" si="162"/>
        <v>11.9402985074627</v>
      </c>
      <c r="P52" s="37">
        <f t="shared" si="162"/>
        <v>6.7846607669616477</v>
      </c>
      <c r="Q52" s="38">
        <f t="shared" si="162"/>
        <v>73.16385907020009</v>
      </c>
      <c r="R52" s="37">
        <f t="shared" si="162"/>
        <v>98.364691212328665</v>
      </c>
      <c r="S52" s="37">
        <f t="shared" si="162"/>
        <v>5.1852023708388817</v>
      </c>
      <c r="T52" s="37">
        <f t="shared" si="162"/>
        <v>-41.291771998856916</v>
      </c>
      <c r="U52" s="37">
        <f t="shared" si="162"/>
        <v>-7.337343559573406</v>
      </c>
      <c r="V52" s="38">
        <f t="shared" si="162"/>
        <v>83.918793949667332</v>
      </c>
      <c r="W52" s="37">
        <f t="shared" si="162"/>
        <v>80.193602479101585</v>
      </c>
      <c r="X52" s="37">
        <f t="shared" si="162"/>
        <v>21.319251537048835</v>
      </c>
      <c r="Y52" s="37">
        <f t="shared" si="162"/>
        <v>56.09992280702911</v>
      </c>
      <c r="Z52" s="37">
        <f t="shared" si="162"/>
        <v>1.0156418810098877</v>
      </c>
      <c r="AA52" s="38">
        <f t="shared" si="162"/>
        <v>59.254517499959356</v>
      </c>
      <c r="AB52" s="37">
        <f t="shared" si="162"/>
        <v>41.174310101423607</v>
      </c>
      <c r="AC52" s="37">
        <f t="shared" si="162"/>
        <v>26.32515203029071</v>
      </c>
      <c r="AD52" s="37">
        <f t="shared" si="162"/>
        <v>59.830769731460485</v>
      </c>
      <c r="AE52" s="37">
        <f t="shared" si="162"/>
        <v>4.3236699804144463</v>
      </c>
      <c r="AF52" s="38">
        <f t="shared" si="162"/>
        <v>37.658701998893093</v>
      </c>
      <c r="AG52" s="37">
        <f t="shared" si="162"/>
        <v>94.589257102574621</v>
      </c>
      <c r="AH52" s="37">
        <f t="shared" si="162"/>
        <v>5.262853034384829</v>
      </c>
      <c r="AI52" s="37">
        <f t="shared" si="162"/>
        <v>4.7740783056017921</v>
      </c>
      <c r="AJ52" s="37">
        <f t="shared" si="162"/>
        <v>-6.8283858947904346</v>
      </c>
      <c r="AK52" s="38">
        <f t="shared" si="162"/>
        <v>80.232440194764635</v>
      </c>
      <c r="AL52" s="39">
        <f t="shared" si="155"/>
        <v>2.0338841552921316</v>
      </c>
      <c r="AM52" s="39">
        <f t="shared" si="155"/>
        <v>-26.616723328443527</v>
      </c>
      <c r="AN52" s="39">
        <f t="shared" si="155"/>
        <v>18.121436613742837</v>
      </c>
      <c r="AO52" s="39">
        <f t="shared" si="155"/>
        <v>-2.3305181287006094</v>
      </c>
      <c r="AP52" s="40">
        <f t="shared" si="155"/>
        <v>-4.7036250412856422</v>
      </c>
      <c r="AQ52" s="37">
        <f t="shared" si="156"/>
        <v>14.228492286137495</v>
      </c>
      <c r="AR52" s="37">
        <f t="shared" si="156"/>
        <v>-35.0233107468787</v>
      </c>
      <c r="AS52" s="37">
        <f t="shared" si="156"/>
        <v>-47.553982985645519</v>
      </c>
      <c r="AT52" s="37">
        <f t="shared" si="156"/>
        <v>-13.224749907998291</v>
      </c>
      <c r="AU52" s="38">
        <f t="shared" si="156"/>
        <v>6.2108426880849388</v>
      </c>
      <c r="AV52" s="37">
        <f t="shared" ref="AV52:BJ52" si="163">((AV11/AV7)-1)*100</f>
        <v>3.7646539058867612</v>
      </c>
      <c r="AW52" s="37">
        <f t="shared" si="163"/>
        <v>-25.056727278498713</v>
      </c>
      <c r="AX52" s="37">
        <f t="shared" si="163"/>
        <v>39.449264374279338</v>
      </c>
      <c r="AY52" s="37">
        <f t="shared" si="163"/>
        <v>-5.4024790119824413</v>
      </c>
      <c r="AZ52" s="38">
        <f t="shared" si="163"/>
        <v>-8.0324737765297467</v>
      </c>
      <c r="BA52" s="37">
        <f t="shared" si="163"/>
        <v>-18.704641970985094</v>
      </c>
      <c r="BB52" s="37">
        <f t="shared" si="163"/>
        <v>-21.964402184759134</v>
      </c>
      <c r="BC52" s="37">
        <f t="shared" si="163"/>
        <v>42.782154293438033</v>
      </c>
      <c r="BD52" s="37">
        <f t="shared" si="163"/>
        <v>-2.3046294934793043</v>
      </c>
      <c r="BE52" s="38">
        <f t="shared" si="163"/>
        <v>-20.503791762294533</v>
      </c>
      <c r="BF52" s="37">
        <f t="shared" si="163"/>
        <v>12.054405035794913</v>
      </c>
      <c r="BG52" s="37">
        <f t="shared" si="163"/>
        <v>-34.975343134307721</v>
      </c>
      <c r="BH52" s="37">
        <f t="shared" si="163"/>
        <v>-6.4018233803290636</v>
      </c>
      <c r="BI52" s="37">
        <f t="shared" si="163"/>
        <v>-12.748129332414248</v>
      </c>
      <c r="BJ52" s="45">
        <f t="shared" si="163"/>
        <v>4.0820187090534699</v>
      </c>
    </row>
    <row r="53" spans="1:62" ht="20.85" customHeight="1" x14ac:dyDescent="0.2">
      <c r="A53" s="29"/>
      <c r="B53" s="28" t="s">
        <v>35</v>
      </c>
      <c r="C53" s="37">
        <f t="shared" si="152"/>
        <v>65.425851172753042</v>
      </c>
      <c r="D53" s="37">
        <f t="shared" si="152"/>
        <v>68.710359408033824</v>
      </c>
      <c r="E53" s="37">
        <f t="shared" si="152"/>
        <v>8.6956521739130377</v>
      </c>
      <c r="F53" s="37">
        <f t="shared" si="152"/>
        <v>5.1282051282051322</v>
      </c>
      <c r="G53" s="38">
        <f t="shared" si="152"/>
        <v>65.362303071257983</v>
      </c>
      <c r="H53" s="37">
        <f t="shared" si="153"/>
        <v>72.147989223096516</v>
      </c>
      <c r="I53" s="37">
        <f t="shared" si="153"/>
        <v>21.765456625798095</v>
      </c>
      <c r="J53" s="37">
        <f t="shared" si="153"/>
        <v>28.39286588450307</v>
      </c>
      <c r="K53" s="37">
        <f t="shared" si="153"/>
        <v>1.1422963065020664</v>
      </c>
      <c r="L53" s="38">
        <f t="shared" si="153"/>
        <v>62.543271370156894</v>
      </c>
      <c r="M53" s="37">
        <f t="shared" ref="M53:AK53" si="164">((M12/M8)-1)*100</f>
        <v>66.994510658421703</v>
      </c>
      <c r="N53" s="37">
        <f t="shared" si="164"/>
        <v>71.959702566562697</v>
      </c>
      <c r="O53" s="37">
        <f t="shared" si="164"/>
        <v>9.2307692307692193</v>
      </c>
      <c r="P53" s="37">
        <f t="shared" si="164"/>
        <v>8.2595870206489721</v>
      </c>
      <c r="Q53" s="38">
        <f t="shared" si="164"/>
        <v>66.97722929194056</v>
      </c>
      <c r="R53" s="37">
        <f t="shared" si="164"/>
        <v>71.704638448080345</v>
      </c>
      <c r="S53" s="37">
        <f t="shared" si="164"/>
        <v>114.25766625688962</v>
      </c>
      <c r="T53" s="37">
        <f t="shared" si="164"/>
        <v>-36.475011145138033</v>
      </c>
      <c r="U53" s="37">
        <f t="shared" si="164"/>
        <v>3.3827358422334308</v>
      </c>
      <c r="V53" s="38">
        <f t="shared" si="164"/>
        <v>74.132479774848292</v>
      </c>
      <c r="W53" s="37">
        <f t="shared" si="164"/>
        <v>90.072896921301009</v>
      </c>
      <c r="X53" s="37">
        <f t="shared" si="164"/>
        <v>27.930549778445712</v>
      </c>
      <c r="Y53" s="37">
        <f t="shared" si="164"/>
        <v>19.922661360124593</v>
      </c>
      <c r="Z53" s="37">
        <f t="shared" si="164"/>
        <v>3.8416621580607213</v>
      </c>
      <c r="AA53" s="38">
        <f t="shared" si="164"/>
        <v>65.577262466705676</v>
      </c>
      <c r="AB53" s="37">
        <f t="shared" si="164"/>
        <v>125.38003248074449</v>
      </c>
      <c r="AC53" s="37">
        <f t="shared" si="164"/>
        <v>33.311459618418212</v>
      </c>
      <c r="AD53" s="37">
        <f t="shared" si="164"/>
        <v>22.193740554177932</v>
      </c>
      <c r="AE53" s="37">
        <f t="shared" si="164"/>
        <v>10.561849117406297</v>
      </c>
      <c r="AF53" s="38">
        <f t="shared" si="164"/>
        <v>68.139257807134214</v>
      </c>
      <c r="AG53" s="37">
        <f t="shared" si="164"/>
        <v>71.05751821425568</v>
      </c>
      <c r="AH53" s="37">
        <f t="shared" si="164"/>
        <v>5.804404174482003</v>
      </c>
      <c r="AI53" s="37">
        <f t="shared" si="164"/>
        <v>-35.661204282686313</v>
      </c>
      <c r="AJ53" s="37">
        <f t="shared" si="164"/>
        <v>-14.55784200385356</v>
      </c>
      <c r="AK53" s="38">
        <f t="shared" si="164"/>
        <v>62.590771546232446</v>
      </c>
      <c r="AL53" s="37">
        <f t="shared" si="155"/>
        <v>4.0635354164347604</v>
      </c>
      <c r="AM53" s="37">
        <f t="shared" si="155"/>
        <v>-27.825738115285091</v>
      </c>
      <c r="AN53" s="37">
        <f t="shared" si="155"/>
        <v>18.121436613742837</v>
      </c>
      <c r="AO53" s="37">
        <f t="shared" si="155"/>
        <v>-3.7914742450346317</v>
      </c>
      <c r="AP53" s="38">
        <f t="shared" si="155"/>
        <v>-1.704760788126114</v>
      </c>
      <c r="AQ53" s="37">
        <f t="shared" si="156"/>
        <v>2.8205285138341862</v>
      </c>
      <c r="AR53" s="37">
        <f t="shared" si="156"/>
        <v>24.597602263212835</v>
      </c>
      <c r="AS53" s="37">
        <f t="shared" si="156"/>
        <v>-41.843320062450317</v>
      </c>
      <c r="AT53" s="37">
        <f t="shared" si="156"/>
        <v>-4.5047753391903811</v>
      </c>
      <c r="AU53" s="38">
        <f t="shared" si="156"/>
        <v>4.2851654164159259</v>
      </c>
      <c r="AV53" s="37">
        <f t="shared" ref="AV53:BJ53" si="165">((AV12/AV8)-1)*100</f>
        <v>13.819847234430904</v>
      </c>
      <c r="AW53" s="37">
        <f t="shared" si="165"/>
        <v>-25.604343419397381</v>
      </c>
      <c r="AX53" s="37">
        <f t="shared" si="165"/>
        <v>9.7883519494098348</v>
      </c>
      <c r="AY53" s="37">
        <f t="shared" si="165"/>
        <v>-4.0808624752518119</v>
      </c>
      <c r="AZ53" s="38">
        <f t="shared" si="165"/>
        <v>-0.83841780772826446</v>
      </c>
      <c r="BA53" s="37">
        <f t="shared" si="165"/>
        <v>34.962539542241153</v>
      </c>
      <c r="BB53" s="37">
        <f t="shared" si="165"/>
        <v>-22.475174341025863</v>
      </c>
      <c r="BC53" s="37">
        <f t="shared" si="165"/>
        <v>11.867508958050221</v>
      </c>
      <c r="BD53" s="37">
        <f t="shared" si="165"/>
        <v>2.1266126724815759</v>
      </c>
      <c r="BE53" s="38">
        <f t="shared" si="165"/>
        <v>0.69592034801462255</v>
      </c>
      <c r="BF53" s="37">
        <f t="shared" si="165"/>
        <v>2.4330186302618406</v>
      </c>
      <c r="BG53" s="37">
        <f t="shared" si="165"/>
        <v>-38.471396149614236</v>
      </c>
      <c r="BH53" s="37">
        <f t="shared" si="165"/>
        <v>-41.098285610910004</v>
      </c>
      <c r="BI53" s="37">
        <f t="shared" si="165"/>
        <v>-21.076589752878338</v>
      </c>
      <c r="BJ53" s="45">
        <f t="shared" si="165"/>
        <v>-2.6269795973431043</v>
      </c>
    </row>
    <row r="54" spans="1:62" ht="20.85" customHeight="1" x14ac:dyDescent="0.2">
      <c r="A54" s="29"/>
      <c r="B54" s="28" t="s">
        <v>36</v>
      </c>
      <c r="C54" s="37">
        <f t="shared" si="152"/>
        <v>60.358742125635658</v>
      </c>
      <c r="D54" s="37">
        <f t="shared" si="152"/>
        <v>67.921840016283312</v>
      </c>
      <c r="E54" s="37">
        <f t="shared" si="152"/>
        <v>8.6956521739130377</v>
      </c>
      <c r="F54" s="37">
        <f t="shared" si="152"/>
        <v>3.6312849162011274</v>
      </c>
      <c r="G54" s="38">
        <f t="shared" si="152"/>
        <v>60.424190171203371</v>
      </c>
      <c r="H54" s="37">
        <f t="shared" si="153"/>
        <v>68.567357436240357</v>
      </c>
      <c r="I54" s="37">
        <f t="shared" si="153"/>
        <v>23.939175312791772</v>
      </c>
      <c r="J54" s="37">
        <f t="shared" si="153"/>
        <v>28.39286588450307</v>
      </c>
      <c r="K54" s="37">
        <f t="shared" si="153"/>
        <v>0.21717763406488011</v>
      </c>
      <c r="L54" s="38">
        <f t="shared" si="153"/>
        <v>60.803041590962458</v>
      </c>
      <c r="M54" s="37">
        <f t="shared" ref="M54:AK54" si="166">((M13/M9)-1)*100</f>
        <v>60.831717501256776</v>
      </c>
      <c r="N54" s="37">
        <f t="shared" si="166"/>
        <v>70.629806692995217</v>
      </c>
      <c r="O54" s="37">
        <f t="shared" si="166"/>
        <v>8.9552238805970177</v>
      </c>
      <c r="P54" s="37">
        <f t="shared" si="166"/>
        <v>5.7636887608069065</v>
      </c>
      <c r="Q54" s="38">
        <f t="shared" si="166"/>
        <v>60.954384001678541</v>
      </c>
      <c r="R54" s="37">
        <f t="shared" si="166"/>
        <v>71.056108571102669</v>
      </c>
      <c r="S54" s="37">
        <f t="shared" si="166"/>
        <v>-14.111232779742855</v>
      </c>
      <c r="T54" s="37">
        <f t="shared" si="166"/>
        <v>-16.07757630072425</v>
      </c>
      <c r="U54" s="37">
        <f t="shared" si="166"/>
        <v>2.7839723760880508</v>
      </c>
      <c r="V54" s="38">
        <f t="shared" si="166"/>
        <v>60.83081513598372</v>
      </c>
      <c r="W54" s="37">
        <f t="shared" si="166"/>
        <v>96.545440488691185</v>
      </c>
      <c r="X54" s="37">
        <f t="shared" si="166"/>
        <v>42.292659805061028</v>
      </c>
      <c r="Y54" s="37">
        <f t="shared" si="166"/>
        <v>29.277286571204474</v>
      </c>
      <c r="Z54" s="37">
        <f t="shared" si="166"/>
        <v>24.593194890580648</v>
      </c>
      <c r="AA54" s="38">
        <f t="shared" si="166"/>
        <v>74.518715821986078</v>
      </c>
      <c r="AB54" s="37">
        <f t="shared" si="166"/>
        <v>125.00568676715531</v>
      </c>
      <c r="AC54" s="37">
        <f t="shared" si="166"/>
        <v>46.223729780085002</v>
      </c>
      <c r="AD54" s="37">
        <f t="shared" si="166"/>
        <v>30.495592398228343</v>
      </c>
      <c r="AE54" s="37">
        <f t="shared" si="166"/>
        <v>32.533988017967609</v>
      </c>
      <c r="AF54" s="38">
        <f t="shared" si="166"/>
        <v>74.488963294665211</v>
      </c>
      <c r="AG54" s="37">
        <f t="shared" si="166"/>
        <v>81.002377721753405</v>
      </c>
      <c r="AH54" s="37">
        <f t="shared" si="166"/>
        <v>23.175194755227913</v>
      </c>
      <c r="AI54" s="37">
        <f t="shared" si="166"/>
        <v>-11.477026188990324</v>
      </c>
      <c r="AJ54" s="37">
        <f t="shared" si="166"/>
        <v>1.0074936880399399</v>
      </c>
      <c r="AK54" s="38">
        <f t="shared" si="166"/>
        <v>74.55482351403397</v>
      </c>
      <c r="AL54" s="37">
        <f t="shared" si="155"/>
        <v>5.1189072711567585</v>
      </c>
      <c r="AM54" s="37">
        <f t="shared" si="155"/>
        <v>-26.192343234939873</v>
      </c>
      <c r="AN54" s="37">
        <f t="shared" si="155"/>
        <v>18.121436613742837</v>
      </c>
      <c r="AO54" s="37">
        <f t="shared" si="155"/>
        <v>-3.2944754905788964</v>
      </c>
      <c r="AP54" s="38">
        <f t="shared" si="155"/>
        <v>0.23615604314710659</v>
      </c>
      <c r="AQ54" s="37">
        <f t="shared" si="156"/>
        <v>6.3571982123277415</v>
      </c>
      <c r="AR54" s="37">
        <f t="shared" si="156"/>
        <v>-49.66367899906723</v>
      </c>
      <c r="AS54" s="37">
        <f t="shared" si="156"/>
        <v>-22.975309755459229</v>
      </c>
      <c r="AT54" s="37">
        <f t="shared" si="156"/>
        <v>-2.8173340204289965</v>
      </c>
      <c r="AU54" s="38">
        <f t="shared" si="156"/>
        <v>-7.6772600175656347E-2</v>
      </c>
      <c r="AV54" s="37">
        <f t="shared" ref="AV54:BJ54" si="167">((AV13/AV9)-1)*100</f>
        <v>22.205646710920291</v>
      </c>
      <c r="AW54" s="37">
        <f t="shared" si="167"/>
        <v>-16.607383807753852</v>
      </c>
      <c r="AX54" s="37">
        <f t="shared" si="167"/>
        <v>18.651756168091783</v>
      </c>
      <c r="AY54" s="37">
        <f t="shared" si="167"/>
        <v>17.803375005535415</v>
      </c>
      <c r="AZ54" s="38">
        <f t="shared" si="167"/>
        <v>8.4274385593411836</v>
      </c>
      <c r="BA54" s="37">
        <f t="shared" si="167"/>
        <v>39.901314406716494</v>
      </c>
      <c r="BB54" s="37">
        <f t="shared" si="167"/>
        <v>-14.303524915094524</v>
      </c>
      <c r="BC54" s="37">
        <f t="shared" si="167"/>
        <v>19.769927269606846</v>
      </c>
      <c r="BD54" s="37">
        <f t="shared" si="167"/>
        <v>25.31142736303751</v>
      </c>
      <c r="BE54" s="38">
        <f t="shared" si="167"/>
        <v>8.4089534913479156</v>
      </c>
      <c r="BF54" s="37">
        <f t="shared" si="167"/>
        <v>12.541469141706486</v>
      </c>
      <c r="BG54" s="37">
        <f t="shared" si="167"/>
        <v>-27.811443297916728</v>
      </c>
      <c r="BH54" s="37">
        <f t="shared" si="167"/>
        <v>-18.75288705016921</v>
      </c>
      <c r="BI54" s="37">
        <f t="shared" si="167"/>
        <v>-4.4970018807905738</v>
      </c>
      <c r="BJ54" s="45">
        <f t="shared" si="167"/>
        <v>8.449872053322661</v>
      </c>
    </row>
    <row r="55" spans="1:62" ht="20.85" customHeight="1" x14ac:dyDescent="0.2">
      <c r="A55" s="29"/>
      <c r="B55" s="28" t="s">
        <v>37</v>
      </c>
      <c r="C55" s="37">
        <f t="shared" si="152"/>
        <v>50.923322001317132</v>
      </c>
      <c r="D55" s="37">
        <f t="shared" si="152"/>
        <v>56.597099398655828</v>
      </c>
      <c r="E55" s="37">
        <f t="shared" si="152"/>
        <v>2.8169014084507005</v>
      </c>
      <c r="F55" s="37">
        <f t="shared" si="152"/>
        <v>2.1978021978022122</v>
      </c>
      <c r="G55" s="38">
        <f t="shared" si="152"/>
        <v>50.970665580688035</v>
      </c>
      <c r="H55" s="37">
        <f t="shared" si="153"/>
        <v>59.288305249782503</v>
      </c>
      <c r="I55" s="37">
        <f t="shared" si="153"/>
        <v>22.997441779067774</v>
      </c>
      <c r="J55" s="37">
        <f t="shared" si="153"/>
        <v>7.4243957508047353</v>
      </c>
      <c r="K55" s="37">
        <f t="shared" si="153"/>
        <v>7.6858342292052129E-2</v>
      </c>
      <c r="L55" s="38">
        <f t="shared" si="153"/>
        <v>53.025392875863851</v>
      </c>
      <c r="M55" s="37">
        <f t="shared" ref="M55:AK55" si="168">((M14/M10)-1)*100</f>
        <v>50.842448062886028</v>
      </c>
      <c r="N55" s="37">
        <f t="shared" si="168"/>
        <v>58.176607558660208</v>
      </c>
      <c r="O55" s="37">
        <f t="shared" si="168"/>
        <v>2.8571428571428692</v>
      </c>
      <c r="P55" s="37">
        <f t="shared" si="168"/>
        <v>1.9283746556473691</v>
      </c>
      <c r="Q55" s="38">
        <f t="shared" si="168"/>
        <v>50.929185929032883</v>
      </c>
      <c r="R55" s="37">
        <f t="shared" si="168"/>
        <v>41.085731056170751</v>
      </c>
      <c r="S55" s="37">
        <f t="shared" si="168"/>
        <v>24.669960223037091</v>
      </c>
      <c r="T55" s="37">
        <f t="shared" si="168"/>
        <v>-26.225612095548012</v>
      </c>
      <c r="U55" s="37">
        <f t="shared" si="168"/>
        <v>-12.144354885250962</v>
      </c>
      <c r="V55" s="38">
        <f t="shared" si="168"/>
        <v>39.407550801067771</v>
      </c>
      <c r="W55" s="37">
        <f t="shared" si="168"/>
        <v>70.20018614186607</v>
      </c>
      <c r="X55" s="37">
        <f t="shared" si="168"/>
        <v>25.107000335255925</v>
      </c>
      <c r="Y55" s="37">
        <f t="shared" si="168"/>
        <v>-23.567365087771552</v>
      </c>
      <c r="Z55" s="37">
        <f t="shared" si="168"/>
        <v>3.6760684759181261</v>
      </c>
      <c r="AA55" s="38">
        <f t="shared" si="168"/>
        <v>45.674367610543108</v>
      </c>
      <c r="AB55" s="37">
        <f t="shared" si="168"/>
        <v>109.28780093109269</v>
      </c>
      <c r="AC55" s="37">
        <f t="shared" si="168"/>
        <v>28.609107548028902</v>
      </c>
      <c r="AD55" s="37">
        <f t="shared" si="168"/>
        <v>-22.345116271326514</v>
      </c>
      <c r="AE55" s="37">
        <f t="shared" si="168"/>
        <v>12.993152359431438</v>
      </c>
      <c r="AF55" s="38">
        <f t="shared" si="168"/>
        <v>38.981635404625024</v>
      </c>
      <c r="AG55" s="37">
        <f t="shared" si="168"/>
        <v>58.192104032826464</v>
      </c>
      <c r="AH55" s="37">
        <f t="shared" si="168"/>
        <v>11.22853984453549</v>
      </c>
      <c r="AI55" s="37">
        <f t="shared" si="168"/>
        <v>-49.127334883878362</v>
      </c>
      <c r="AJ55" s="37">
        <f t="shared" si="168"/>
        <v>-22.982832337443281</v>
      </c>
      <c r="AK55" s="38">
        <f t="shared" si="168"/>
        <v>51.856858566467487</v>
      </c>
      <c r="AL55" s="37">
        <f t="shared" si="155"/>
        <v>5.5425385139563632</v>
      </c>
      <c r="AM55" s="37">
        <f t="shared" si="155"/>
        <v>-21.456117481494342</v>
      </c>
      <c r="AN55" s="37">
        <f t="shared" si="155"/>
        <v>4.4812616206457045</v>
      </c>
      <c r="AO55" s="37">
        <f t="shared" si="155"/>
        <v>-2.0753321596927443</v>
      </c>
      <c r="AP55" s="38">
        <f t="shared" si="155"/>
        <v>1.3610109535336479</v>
      </c>
      <c r="AQ55" s="37">
        <f t="shared" si="156"/>
        <v>-6.4681507970804741</v>
      </c>
      <c r="AR55" s="37">
        <f t="shared" si="156"/>
        <v>-21.183061043458718</v>
      </c>
      <c r="AS55" s="37">
        <f t="shared" si="156"/>
        <v>-28.274900648449453</v>
      </c>
      <c r="AT55" s="37">
        <f t="shared" si="156"/>
        <v>-13.806488711746223</v>
      </c>
      <c r="AU55" s="38">
        <f t="shared" si="156"/>
        <v>-7.633801942973828</v>
      </c>
      <c r="AV55" s="37">
        <f t="shared" ref="AV55:BJ55" si="169">((AV14/AV10)-1)*100</f>
        <v>12.833084007566487</v>
      </c>
      <c r="AW55" s="37">
        <f t="shared" si="169"/>
        <v>-20.906762215860741</v>
      </c>
      <c r="AX55" s="37">
        <f t="shared" si="169"/>
        <v>-25.690493835333449</v>
      </c>
      <c r="AY55" s="37">
        <f t="shared" si="169"/>
        <v>1.7146293425899684</v>
      </c>
      <c r="AZ55" s="38">
        <f t="shared" si="169"/>
        <v>-3.48164490926266</v>
      </c>
      <c r="BA55" s="37">
        <f t="shared" si="169"/>
        <v>38.745958858902149</v>
      </c>
      <c r="BB55" s="37">
        <f t="shared" si="169"/>
        <v>-18.692713459331291</v>
      </c>
      <c r="BC55" s="37">
        <f t="shared" si="169"/>
        <v>-24.502196374900777</v>
      </c>
      <c r="BD55" s="37">
        <f t="shared" si="169"/>
        <v>10.855444071550302</v>
      </c>
      <c r="BE55" s="38">
        <f t="shared" si="169"/>
        <v>-7.9159974599118392</v>
      </c>
      <c r="BF55" s="37">
        <f t="shared" si="169"/>
        <v>4.8724056552545303</v>
      </c>
      <c r="BG55" s="37">
        <f t="shared" si="169"/>
        <v>-29.680790629369071</v>
      </c>
      <c r="BH55" s="37">
        <f t="shared" si="169"/>
        <v>-50.5404644704373</v>
      </c>
      <c r="BI55" s="37">
        <f t="shared" si="169"/>
        <v>-24.439913887815969</v>
      </c>
      <c r="BJ55" s="45">
        <f t="shared" si="169"/>
        <v>0.61464098658214894</v>
      </c>
    </row>
    <row r="56" spans="1:62" ht="20.85" customHeight="1" x14ac:dyDescent="0.2">
      <c r="A56" s="29"/>
      <c r="B56" s="28" t="s">
        <v>38</v>
      </c>
      <c r="C56" s="37">
        <f t="shared" si="152"/>
        <v>44.574934058982898</v>
      </c>
      <c r="D56" s="37">
        <f t="shared" si="152"/>
        <v>52.892040977147346</v>
      </c>
      <c r="E56" s="37">
        <f t="shared" si="152"/>
        <v>-4.0000000000000036</v>
      </c>
      <c r="F56" s="37">
        <f t="shared" si="152"/>
        <v>3.5714285714285809</v>
      </c>
      <c r="G56" s="38">
        <f t="shared" si="152"/>
        <v>44.707431869685664</v>
      </c>
      <c r="H56" s="37">
        <f t="shared" si="153"/>
        <v>51.907078346713689</v>
      </c>
      <c r="I56" s="37">
        <f t="shared" si="153"/>
        <v>24.469103703999039</v>
      </c>
      <c r="J56" s="37">
        <f t="shared" si="153"/>
        <v>-15.759439777334382</v>
      </c>
      <c r="K56" s="37">
        <f t="shared" si="153"/>
        <v>0.71130067011051512</v>
      </c>
      <c r="L56" s="38">
        <f t="shared" si="153"/>
        <v>46.780758704463764</v>
      </c>
      <c r="M56" s="37">
        <f t="shared" ref="M56:AK56" si="170">((M15/M11)-1)*100</f>
        <v>45.400618566665059</v>
      </c>
      <c r="N56" s="37">
        <f t="shared" si="170"/>
        <v>53.558350581117665</v>
      </c>
      <c r="O56" s="37">
        <f t="shared" si="170"/>
        <v>-4.0000000000000036</v>
      </c>
      <c r="P56" s="37">
        <f t="shared" si="170"/>
        <v>3.5911602209944604</v>
      </c>
      <c r="Q56" s="38">
        <f t="shared" si="170"/>
        <v>45.527655136177913</v>
      </c>
      <c r="R56" s="37">
        <f t="shared" si="170"/>
        <v>25.49496471387944</v>
      </c>
      <c r="S56" s="37">
        <f t="shared" si="170"/>
        <v>-1.4594625263914085</v>
      </c>
      <c r="T56" s="37">
        <f t="shared" si="170"/>
        <v>-33.707857427427172</v>
      </c>
      <c r="U56" s="37">
        <f t="shared" si="170"/>
        <v>-14.825691950137321</v>
      </c>
      <c r="V56" s="38">
        <f t="shared" si="170"/>
        <v>23.153001442524545</v>
      </c>
      <c r="W56" s="37">
        <f t="shared" si="170"/>
        <v>51.962502679086001</v>
      </c>
      <c r="X56" s="37">
        <f t="shared" si="170"/>
        <v>23.811894106206232</v>
      </c>
      <c r="Y56" s="37">
        <f t="shared" si="170"/>
        <v>-58.024787835527611</v>
      </c>
      <c r="Z56" s="37">
        <f t="shared" si="170"/>
        <v>-1.3336026355569519</v>
      </c>
      <c r="AA56" s="38">
        <f t="shared" si="170"/>
        <v>33.454239802582507</v>
      </c>
      <c r="AB56" s="37">
        <f t="shared" si="170"/>
        <v>102.16218737901666</v>
      </c>
      <c r="AC56" s="37">
        <f t="shared" si="170"/>
        <v>25.042270986835469</v>
      </c>
      <c r="AD56" s="37">
        <f t="shared" si="170"/>
        <v>-58.288738007582516</v>
      </c>
      <c r="AE56" s="37">
        <f t="shared" si="170"/>
        <v>4.9344010158674623</v>
      </c>
      <c r="AF56" s="38">
        <f t="shared" si="170"/>
        <v>30.033582567366189</v>
      </c>
      <c r="AG56" s="37">
        <f t="shared" si="170"/>
        <v>38.525888933114885</v>
      </c>
      <c r="AH56" s="37">
        <f t="shared" si="170"/>
        <v>19.075816824614765</v>
      </c>
      <c r="AI56" s="37">
        <f t="shared" si="170"/>
        <v>-52.485458776433802</v>
      </c>
      <c r="AJ56" s="37">
        <f t="shared" si="170"/>
        <v>-17.975330314532666</v>
      </c>
      <c r="AK56" s="38">
        <f t="shared" si="170"/>
        <v>35.992131808793971</v>
      </c>
      <c r="AL56" s="37">
        <f t="shared" si="155"/>
        <v>5.071518334388081</v>
      </c>
      <c r="AM56" s="37">
        <f t="shared" si="155"/>
        <v>-18.590200700765493</v>
      </c>
      <c r="AN56" s="37">
        <f t="shared" si="155"/>
        <v>-12.249416434723315</v>
      </c>
      <c r="AO56" s="37">
        <f t="shared" si="155"/>
        <v>-2.7615028012726084</v>
      </c>
      <c r="AP56" s="38">
        <f t="shared" si="155"/>
        <v>1.4327714948636494</v>
      </c>
      <c r="AQ56" s="37">
        <f t="shared" si="156"/>
        <v>-13.690212633902267</v>
      </c>
      <c r="AR56" s="37">
        <f t="shared" si="156"/>
        <v>-35.828603849483102</v>
      </c>
      <c r="AS56" s="37">
        <f t="shared" si="156"/>
        <v>-30.945684820236629</v>
      </c>
      <c r="AT56" s="37">
        <f t="shared" si="156"/>
        <v>-17.778401295865898</v>
      </c>
      <c r="AU56" s="38">
        <f t="shared" si="156"/>
        <v>-15.374846569688916</v>
      </c>
      <c r="AV56" s="37">
        <f t="shared" ref="AV56:BJ56" si="171">((AV15/AV11)-1)*100</f>
        <v>4.5129684984196672</v>
      </c>
      <c r="AW56" s="37">
        <f t="shared" si="171"/>
        <v>-19.371435263755178</v>
      </c>
      <c r="AX56" s="37">
        <f t="shared" si="171"/>
        <v>-56.275820662007938</v>
      </c>
      <c r="AY56" s="37">
        <f t="shared" si="171"/>
        <v>-4.7540377441909758</v>
      </c>
      <c r="AZ56" s="38">
        <f t="shared" si="171"/>
        <v>-8.2963030788186902</v>
      </c>
      <c r="BA56" s="37">
        <f t="shared" si="171"/>
        <v>39.038051812913622</v>
      </c>
      <c r="BB56" s="37">
        <f t="shared" si="171"/>
        <v>-18.570191387422142</v>
      </c>
      <c r="BC56" s="37">
        <f t="shared" si="171"/>
        <v>-56.55076875789846</v>
      </c>
      <c r="BD56" s="37">
        <f t="shared" si="171"/>
        <v>1.2966751139840582</v>
      </c>
      <c r="BE56" s="38">
        <f t="shared" si="171"/>
        <v>-10.646823488163193</v>
      </c>
      <c r="BF56" s="37">
        <f t="shared" si="171"/>
        <v>-4.7281295645920203</v>
      </c>
      <c r="BG56" s="37">
        <f t="shared" si="171"/>
        <v>-22.455655212503345</v>
      </c>
      <c r="BH56" s="37">
        <f t="shared" si="171"/>
        <v>-50.505686225451882</v>
      </c>
      <c r="BI56" s="37">
        <f t="shared" si="171"/>
        <v>-20.818852196962212</v>
      </c>
      <c r="BJ56" s="45">
        <f t="shared" si="171"/>
        <v>-6.5523788715354803</v>
      </c>
    </row>
    <row r="57" spans="1:62" ht="20.85" customHeight="1" x14ac:dyDescent="0.2">
      <c r="A57" s="29"/>
      <c r="B57" s="28" t="s">
        <v>39</v>
      </c>
      <c r="C57" s="37">
        <f t="shared" si="152"/>
        <v>37.739037022281671</v>
      </c>
      <c r="D57" s="37">
        <f t="shared" si="152"/>
        <v>44.722918407128923</v>
      </c>
      <c r="E57" s="37">
        <f t="shared" si="152"/>
        <v>6.6666666666666652</v>
      </c>
      <c r="F57" s="37">
        <f t="shared" si="152"/>
        <v>1.6260162601626105</v>
      </c>
      <c r="G57" s="38">
        <f t="shared" si="152"/>
        <v>37.858523171973381</v>
      </c>
      <c r="H57" s="37">
        <f t="shared" si="153"/>
        <v>43.491499732671677</v>
      </c>
      <c r="I57" s="37">
        <f t="shared" si="153"/>
        <v>24.796267597436227</v>
      </c>
      <c r="J57" s="37">
        <f t="shared" si="153"/>
        <v>32.157938959001427</v>
      </c>
      <c r="K57" s="37">
        <f t="shared" si="153"/>
        <v>0.73942012798369205</v>
      </c>
      <c r="L57" s="38">
        <f t="shared" si="153"/>
        <v>40.842711602652116</v>
      </c>
      <c r="M57" s="37">
        <f t="shared" ref="M57:AK57" si="172">((M16/M12)-1)*100</f>
        <v>38.316855817554817</v>
      </c>
      <c r="N57" s="37">
        <f t="shared" si="172"/>
        <v>43.227786302134199</v>
      </c>
      <c r="O57" s="37">
        <f t="shared" si="172"/>
        <v>11.267605633802802</v>
      </c>
      <c r="P57" s="37">
        <f t="shared" si="172"/>
        <v>2.1798365122615904</v>
      </c>
      <c r="Q57" s="38">
        <f t="shared" si="172"/>
        <v>38.386728686931406</v>
      </c>
      <c r="R57" s="37">
        <f t="shared" si="172"/>
        <v>40.763989005605005</v>
      </c>
      <c r="S57" s="37">
        <f t="shared" si="172"/>
        <v>-33.848944757679448</v>
      </c>
      <c r="T57" s="37">
        <f t="shared" si="172"/>
        <v>185.85407321661117</v>
      </c>
      <c r="U57" s="37">
        <f t="shared" si="172"/>
        <v>-9.1177267917576401</v>
      </c>
      <c r="V57" s="38">
        <f t="shared" si="172"/>
        <v>32.780042550379896</v>
      </c>
      <c r="W57" s="37">
        <f t="shared" si="172"/>
        <v>34.397070832299015</v>
      </c>
      <c r="X57" s="37">
        <f t="shared" si="172"/>
        <v>23.804829480962187</v>
      </c>
      <c r="Y57" s="37">
        <f t="shared" si="172"/>
        <v>-43.216589385461731</v>
      </c>
      <c r="Z57" s="37">
        <f t="shared" si="172"/>
        <v>-6.430668204302215</v>
      </c>
      <c r="AA57" s="38">
        <f t="shared" si="172"/>
        <v>25.701014626884788</v>
      </c>
      <c r="AB57" s="37">
        <f t="shared" si="172"/>
        <v>32.72191793622261</v>
      </c>
      <c r="AC57" s="37">
        <f t="shared" si="172"/>
        <v>24.834924012861272</v>
      </c>
      <c r="AD57" s="37">
        <f t="shared" si="172"/>
        <v>-50.608148735891724</v>
      </c>
      <c r="AE57" s="37">
        <f t="shared" si="172"/>
        <v>-5.4780262810831371</v>
      </c>
      <c r="AF57" s="38">
        <f t="shared" si="172"/>
        <v>17.747984407107676</v>
      </c>
      <c r="AG57" s="37">
        <f t="shared" si="172"/>
        <v>35.585765233080522</v>
      </c>
      <c r="AH57" s="37">
        <f t="shared" si="172"/>
        <v>18.467907301449117</v>
      </c>
      <c r="AI57" s="37">
        <f t="shared" si="172"/>
        <v>300.3639591238682</v>
      </c>
      <c r="AJ57" s="37">
        <f t="shared" si="172"/>
        <v>-9.8057751494661893</v>
      </c>
      <c r="AK57" s="38">
        <f t="shared" si="172"/>
        <v>35.288147134831441</v>
      </c>
      <c r="AL57" s="37">
        <f t="shared" si="155"/>
        <v>4.1763488657608594</v>
      </c>
      <c r="AM57" s="37">
        <f t="shared" si="155"/>
        <v>-13.768828758438801</v>
      </c>
      <c r="AN57" s="37">
        <f t="shared" si="155"/>
        <v>23.898067774063826</v>
      </c>
      <c r="AO57" s="37">
        <f t="shared" si="155"/>
        <v>-0.87241059406405475</v>
      </c>
      <c r="AP57" s="38">
        <f t="shared" si="155"/>
        <v>2.1646745968372905</v>
      </c>
      <c r="AQ57" s="37">
        <f t="shared" si="156"/>
        <v>1.7692226833713187</v>
      </c>
      <c r="AR57" s="37">
        <f t="shared" si="156"/>
        <v>-53.814090861687177</v>
      </c>
      <c r="AS57" s="37">
        <f t="shared" si="156"/>
        <v>156.9068252959417</v>
      </c>
      <c r="AT57" s="37">
        <f t="shared" si="156"/>
        <v>-11.056548620200136</v>
      </c>
      <c r="AU57" s="38">
        <f t="shared" si="156"/>
        <v>-4.0514622968185083</v>
      </c>
      <c r="AV57" s="37">
        <f t="shared" ref="AV57:BJ57" si="173">((AV16/AV12)-1)*100</f>
        <v>-2.8339170682322057</v>
      </c>
      <c r="AW57" s="37">
        <f t="shared" si="173"/>
        <v>-13.560886000290417</v>
      </c>
      <c r="AX57" s="37">
        <f t="shared" si="173"/>
        <v>-48.966808181870668</v>
      </c>
      <c r="AY57" s="37">
        <f t="shared" si="173"/>
        <v>-8.4268139492771006</v>
      </c>
      <c r="AZ57" s="38">
        <f t="shared" si="173"/>
        <v>-9.1668573861191422</v>
      </c>
      <c r="BA57" s="37">
        <f t="shared" si="173"/>
        <v>-4.0450152284492003</v>
      </c>
      <c r="BB57" s="37">
        <f t="shared" si="173"/>
        <v>-12.841685795850966</v>
      </c>
      <c r="BC57" s="37">
        <f t="shared" si="173"/>
        <v>-55.6098551930166</v>
      </c>
      <c r="BD57" s="37">
        <f t="shared" si="173"/>
        <v>-7.4944950537533694</v>
      </c>
      <c r="BE57" s="38">
        <f t="shared" si="173"/>
        <v>-14.91381758616045</v>
      </c>
      <c r="BF57" s="37">
        <f t="shared" si="173"/>
        <v>-1.974517544034371</v>
      </c>
      <c r="BG57" s="37">
        <f t="shared" si="173"/>
        <v>-17.287063941946958</v>
      </c>
      <c r="BH57" s="37">
        <f t="shared" si="173"/>
        <v>259.82077338980571</v>
      </c>
      <c r="BI57" s="37">
        <f t="shared" si="173"/>
        <v>-11.729918612944257</v>
      </c>
      <c r="BJ57" s="45">
        <f t="shared" si="173"/>
        <v>-2.2390742100059313</v>
      </c>
    </row>
    <row r="58" spans="1:62" ht="20.85" customHeight="1" x14ac:dyDescent="0.2">
      <c r="A58" s="29"/>
      <c r="B58" s="28" t="s">
        <v>40</v>
      </c>
      <c r="C58" s="37">
        <f t="shared" si="152"/>
        <v>31.899660803029107</v>
      </c>
      <c r="D58" s="37">
        <f t="shared" si="152"/>
        <v>31.757575757575761</v>
      </c>
      <c r="E58" s="37">
        <f t="shared" si="152"/>
        <v>10.666666666666668</v>
      </c>
      <c r="F58" s="37">
        <f t="shared" si="152"/>
        <v>1.6172506738544534</v>
      </c>
      <c r="G58" s="38">
        <f t="shared" si="152"/>
        <v>31.856667721062195</v>
      </c>
      <c r="H58" s="37">
        <f t="shared" si="153"/>
        <v>37.797508538149735</v>
      </c>
      <c r="I58" s="37">
        <f t="shared" si="153"/>
        <v>22.51202023380101</v>
      </c>
      <c r="J58" s="37">
        <f t="shared" si="153"/>
        <v>35.11947095730121</v>
      </c>
      <c r="K58" s="37">
        <f t="shared" si="153"/>
        <v>0.32827377136710467</v>
      </c>
      <c r="L58" s="38">
        <f t="shared" si="153"/>
        <v>35.878818152921269</v>
      </c>
      <c r="M58" s="37">
        <f t="shared" ref="M58:AK58" si="174">((M17/M13)-1)*100</f>
        <v>33.157382748337504</v>
      </c>
      <c r="N58" s="37">
        <f t="shared" si="174"/>
        <v>31.441101230356907</v>
      </c>
      <c r="O58" s="37">
        <f t="shared" si="174"/>
        <v>13.698630136986312</v>
      </c>
      <c r="P58" s="37">
        <f t="shared" si="174"/>
        <v>2.7247956403269935</v>
      </c>
      <c r="Q58" s="38">
        <f t="shared" si="174"/>
        <v>33.074578501725703</v>
      </c>
      <c r="R58" s="37">
        <f t="shared" si="174"/>
        <v>29.916174281439378</v>
      </c>
      <c r="S58" s="37">
        <f t="shared" si="174"/>
        <v>11.301766919504153</v>
      </c>
      <c r="T58" s="37">
        <f t="shared" si="174"/>
        <v>140.38325512268287</v>
      </c>
      <c r="U58" s="37">
        <f t="shared" si="174"/>
        <v>-6.0893438867963052</v>
      </c>
      <c r="V58" s="38">
        <f t="shared" si="174"/>
        <v>29.121815777419858</v>
      </c>
      <c r="W58" s="37">
        <f t="shared" si="174"/>
        <v>27.043102945809427</v>
      </c>
      <c r="X58" s="37">
        <f t="shared" si="174"/>
        <v>19.097948838048183</v>
      </c>
      <c r="Y58" s="37">
        <f t="shared" si="174"/>
        <v>-47.17704438769735</v>
      </c>
      <c r="Z58" s="37">
        <f t="shared" si="174"/>
        <v>-4.9711040157590762</v>
      </c>
      <c r="AA58" s="38">
        <f t="shared" si="174"/>
        <v>18.716646313691765</v>
      </c>
      <c r="AB58" s="37">
        <f t="shared" si="174"/>
        <v>27.754999450114013</v>
      </c>
      <c r="AC58" s="37">
        <f t="shared" si="174"/>
        <v>20.810010736457606</v>
      </c>
      <c r="AD58" s="37">
        <f t="shared" si="174"/>
        <v>-50.651557055480254</v>
      </c>
      <c r="AE58" s="37">
        <f t="shared" si="174"/>
        <v>-6.4056563951034313</v>
      </c>
      <c r="AF58" s="38">
        <f t="shared" si="174"/>
        <v>12.934108149839929</v>
      </c>
      <c r="AG58" s="37">
        <f t="shared" si="174"/>
        <v>26.559794903550937</v>
      </c>
      <c r="AH58" s="37">
        <f t="shared" si="174"/>
        <v>9.2139293646106957</v>
      </c>
      <c r="AI58" s="37">
        <f t="shared" si="174"/>
        <v>124.15989321594157</v>
      </c>
      <c r="AJ58" s="37">
        <f t="shared" si="174"/>
        <v>0.6197093116115715</v>
      </c>
      <c r="AK58" s="38">
        <f t="shared" si="174"/>
        <v>25.731691663944645</v>
      </c>
      <c r="AL58" s="37">
        <f t="shared" si="155"/>
        <v>4.471465430019661</v>
      </c>
      <c r="AM58" s="37">
        <f t="shared" si="155"/>
        <v>-7.0170959587066868</v>
      </c>
      <c r="AN58" s="37">
        <f t="shared" si="155"/>
        <v>22.095907491537226</v>
      </c>
      <c r="AO58" s="37">
        <f t="shared" si="155"/>
        <v>-1.2684626812276001</v>
      </c>
      <c r="AP58" s="38">
        <f t="shared" si="155"/>
        <v>3.0503959347492282</v>
      </c>
      <c r="AQ58" s="37">
        <f t="shared" si="156"/>
        <v>-2.4341184844582808</v>
      </c>
      <c r="AR58" s="37">
        <f t="shared" si="156"/>
        <v>-15.32194581629196</v>
      </c>
      <c r="AS58" s="37">
        <f t="shared" si="156"/>
        <v>111.42141715609451</v>
      </c>
      <c r="AT58" s="37">
        <f t="shared" si="156"/>
        <v>-8.580342722690304</v>
      </c>
      <c r="AU58" s="38">
        <f t="shared" si="156"/>
        <v>-2.9703364600584425</v>
      </c>
      <c r="AV58" s="37">
        <f t="shared" ref="AV58:BJ58" si="175">((AV17/AV13)-1)*100</f>
        <v>-4.591769285585789</v>
      </c>
      <c r="AW58" s="37">
        <f t="shared" si="175"/>
        <v>-9.3906337338704464</v>
      </c>
      <c r="AX58" s="37">
        <f t="shared" si="175"/>
        <v>-53.541255907251895</v>
      </c>
      <c r="AY58" s="37">
        <f t="shared" si="175"/>
        <v>-7.4917643866938555</v>
      </c>
      <c r="AZ58" s="38">
        <f t="shared" si="175"/>
        <v>-10.789387687482144</v>
      </c>
      <c r="BA58" s="37">
        <f t="shared" si="175"/>
        <v>-4.0571413966838055</v>
      </c>
      <c r="BB58" s="37">
        <f t="shared" si="175"/>
        <v>-8.0881021190379538</v>
      </c>
      <c r="BC58" s="37">
        <f t="shared" si="175"/>
        <v>-56.597152590964562</v>
      </c>
      <c r="BD58" s="37">
        <f t="shared" si="175"/>
        <v>-8.8882649787876851</v>
      </c>
      <c r="BE58" s="38">
        <f t="shared" si="175"/>
        <v>-15.134724136379363</v>
      </c>
      <c r="BF58" s="37">
        <f t="shared" si="175"/>
        <v>-4.9547292899679407</v>
      </c>
      <c r="BG58" s="37">
        <f t="shared" si="175"/>
        <v>-16.910366436136304</v>
      </c>
      <c r="BH58" s="37">
        <f t="shared" si="175"/>
        <v>97.152677165828138</v>
      </c>
      <c r="BI58" s="37">
        <f t="shared" si="175"/>
        <v>-2.0492484950624945</v>
      </c>
      <c r="BJ58" s="45">
        <f t="shared" si="175"/>
        <v>-5.5178734514540251</v>
      </c>
    </row>
    <row r="59" spans="1:62" ht="20.85" customHeight="1" x14ac:dyDescent="0.2">
      <c r="A59" s="29"/>
      <c r="B59" s="28" t="s">
        <v>41</v>
      </c>
      <c r="C59" s="37">
        <f t="shared" si="152"/>
        <v>32.94513419405434</v>
      </c>
      <c r="D59" s="37">
        <f t="shared" si="152"/>
        <v>26.586853399593391</v>
      </c>
      <c r="E59" s="37">
        <f t="shared" si="152"/>
        <v>13.698630136986312</v>
      </c>
      <c r="F59" s="37">
        <f t="shared" si="152"/>
        <v>0.53763440860215006</v>
      </c>
      <c r="G59" s="38">
        <f t="shared" si="152"/>
        <v>32.74495511834521</v>
      </c>
      <c r="H59" s="37">
        <f t="shared" si="153"/>
        <v>38.956555922956213</v>
      </c>
      <c r="I59" s="37">
        <f t="shared" si="153"/>
        <v>19.211970954178014</v>
      </c>
      <c r="J59" s="37">
        <f t="shared" si="153"/>
        <v>52.362138203415533</v>
      </c>
      <c r="K59" s="37">
        <f t="shared" si="153"/>
        <v>-0.9182216907838936</v>
      </c>
      <c r="L59" s="38">
        <f t="shared" si="153"/>
        <v>36.813761428170281</v>
      </c>
      <c r="M59" s="37">
        <f t="shared" ref="M59:AK59" si="176">((M18/M14)-1)*100</f>
        <v>33.683627495064215</v>
      </c>
      <c r="N59" s="37">
        <f t="shared" si="176"/>
        <v>26.021968067036582</v>
      </c>
      <c r="O59" s="37">
        <f t="shared" si="176"/>
        <v>15.277777777777789</v>
      </c>
      <c r="P59" s="37">
        <f t="shared" si="176"/>
        <v>1.3513513513513598</v>
      </c>
      <c r="Q59" s="38">
        <f t="shared" si="176"/>
        <v>33.449053279472338</v>
      </c>
      <c r="R59" s="37">
        <f t="shared" si="176"/>
        <v>39.755701232881279</v>
      </c>
      <c r="S59" s="37">
        <f t="shared" si="176"/>
        <v>13.65861207160448</v>
      </c>
      <c r="T59" s="37">
        <f t="shared" si="176"/>
        <v>57.69768236953994</v>
      </c>
      <c r="U59" s="37">
        <f t="shared" si="176"/>
        <v>2.3071308663601187</v>
      </c>
      <c r="V59" s="38">
        <f t="shared" si="176"/>
        <v>38.126629435553404</v>
      </c>
      <c r="W59" s="37">
        <f t="shared" si="176"/>
        <v>31.958494142555093</v>
      </c>
      <c r="X59" s="37">
        <f t="shared" si="176"/>
        <v>20.401608243854952</v>
      </c>
      <c r="Y59" s="37">
        <f t="shared" si="176"/>
        <v>-15.972853278447275</v>
      </c>
      <c r="Z59" s="37">
        <f t="shared" si="176"/>
        <v>-8.4272213448998272</v>
      </c>
      <c r="AA59" s="38">
        <f t="shared" si="176"/>
        <v>25.857480235067687</v>
      </c>
      <c r="AB59" s="37">
        <f t="shared" si="176"/>
        <v>29.086401334242453</v>
      </c>
      <c r="AC59" s="37">
        <f t="shared" si="176"/>
        <v>23.085744558767239</v>
      </c>
      <c r="AD59" s="37">
        <f t="shared" si="176"/>
        <v>-18.125540195213542</v>
      </c>
      <c r="AE59" s="37">
        <f t="shared" si="176"/>
        <v>-9.4498681592442235</v>
      </c>
      <c r="AF59" s="38">
        <f t="shared" si="176"/>
        <v>19.469910171220949</v>
      </c>
      <c r="AG59" s="37">
        <f t="shared" si="176"/>
        <v>33.125819879934568</v>
      </c>
      <c r="AH59" s="37">
        <f t="shared" si="176"/>
        <v>8.1025484636987777</v>
      </c>
      <c r="AI59" s="37">
        <f t="shared" si="176"/>
        <v>52.744411731858179</v>
      </c>
      <c r="AJ59" s="37">
        <f t="shared" si="176"/>
        <v>-4.1343044131503248</v>
      </c>
      <c r="AK59" s="38">
        <f t="shared" si="176"/>
        <v>31.257790657212215</v>
      </c>
      <c r="AL59" s="37">
        <f t="shared" si="155"/>
        <v>4.5217312881321803</v>
      </c>
      <c r="AM59" s="37">
        <f t="shared" si="155"/>
        <v>-5.8259465713515146</v>
      </c>
      <c r="AN59" s="37">
        <f t="shared" si="155"/>
        <v>34.005254082522086</v>
      </c>
      <c r="AO59" s="37">
        <f t="shared" si="155"/>
        <v>-1.4480707726513553</v>
      </c>
      <c r="AP59" s="38">
        <f t="shared" si="155"/>
        <v>3.0651306531367828</v>
      </c>
      <c r="AQ59" s="37">
        <f t="shared" si="156"/>
        <v>4.5421222116681648</v>
      </c>
      <c r="AR59" s="37">
        <f t="shared" si="156"/>
        <v>-9.8104768438908039</v>
      </c>
      <c r="AS59" s="37">
        <f t="shared" si="156"/>
        <v>36.797989525384047</v>
      </c>
      <c r="AT59" s="37">
        <f t="shared" si="156"/>
        <v>0.94303578814198818</v>
      </c>
      <c r="AU59" s="38">
        <f t="shared" si="156"/>
        <v>3.5051400074642247</v>
      </c>
      <c r="AV59" s="37">
        <f t="shared" ref="AV59:BJ59" si="177">((AV18/AV14)-1)*100</f>
        <v>-1.2904597106125126</v>
      </c>
      <c r="AW59" s="37">
        <f t="shared" si="177"/>
        <v>-4.4598254648680724</v>
      </c>
      <c r="AX59" s="37">
        <f t="shared" si="177"/>
        <v>-27.108981157207268</v>
      </c>
      <c r="AY59" s="37">
        <f t="shared" si="177"/>
        <v>-9.6481917269678359</v>
      </c>
      <c r="AZ59" s="38">
        <f t="shared" si="177"/>
        <v>-5.6887425259632423</v>
      </c>
      <c r="BA59" s="37">
        <f t="shared" si="177"/>
        <v>-3.4388849606818983</v>
      </c>
      <c r="BB59" s="37">
        <f t="shared" si="177"/>
        <v>-2.3299298950064329</v>
      </c>
      <c r="BC59" s="37">
        <f t="shared" si="177"/>
        <v>-28.976372217534639</v>
      </c>
      <c r="BD59" s="37">
        <f t="shared" si="177"/>
        <v>-10.657203250454295</v>
      </c>
      <c r="BE59" s="38">
        <f t="shared" si="177"/>
        <v>-10.475265852186999</v>
      </c>
      <c r="BF59" s="37">
        <f t="shared" si="177"/>
        <v>-0.41725948463677831</v>
      </c>
      <c r="BG59" s="37">
        <f t="shared" si="177"/>
        <v>-14.219282461773396</v>
      </c>
      <c r="BH59" s="37">
        <f t="shared" si="177"/>
        <v>32.501176442093808</v>
      </c>
      <c r="BI59" s="37">
        <f t="shared" si="177"/>
        <v>-5.4125136876416624</v>
      </c>
      <c r="BJ59" s="45">
        <f t="shared" si="177"/>
        <v>-1.642021856589071</v>
      </c>
    </row>
    <row r="60" spans="1:62" ht="20.85" customHeight="1" x14ac:dyDescent="0.2">
      <c r="A60" s="29"/>
      <c r="B60" s="28" t="s">
        <v>42</v>
      </c>
      <c r="C60" s="37">
        <f t="shared" si="152"/>
        <v>32.893603555262033</v>
      </c>
      <c r="D60" s="37">
        <f t="shared" si="152"/>
        <v>20.152561591588515</v>
      </c>
      <c r="E60" s="37">
        <f t="shared" si="152"/>
        <v>16.666666666666675</v>
      </c>
      <c r="F60" s="37">
        <f t="shared" si="152"/>
        <v>0.53050397877982824</v>
      </c>
      <c r="G60" s="38">
        <f t="shared" si="152"/>
        <v>32.526937131078412</v>
      </c>
      <c r="H60" s="37">
        <f t="shared" si="153"/>
        <v>40.845115971208656</v>
      </c>
      <c r="I60" s="37">
        <f t="shared" si="153"/>
        <v>13.942632874534166</v>
      </c>
      <c r="J60" s="37">
        <f t="shared" si="153"/>
        <v>62.057722191210395</v>
      </c>
      <c r="K60" s="37">
        <f t="shared" si="153"/>
        <v>-0.63176235009660964</v>
      </c>
      <c r="L60" s="38">
        <f t="shared" si="153"/>
        <v>38.019597210000832</v>
      </c>
      <c r="M60" s="37">
        <f t="shared" ref="M60:AK60" si="178">((M19/M15)-1)*100</f>
        <v>32.832298859170251</v>
      </c>
      <c r="N60" s="37">
        <f t="shared" si="178"/>
        <v>20.36288232244685</v>
      </c>
      <c r="O60" s="37">
        <f t="shared" si="178"/>
        <v>16.666666666666675</v>
      </c>
      <c r="P60" s="37">
        <f t="shared" si="178"/>
        <v>1.6000000000000014</v>
      </c>
      <c r="Q60" s="38">
        <f t="shared" si="178"/>
        <v>32.473561546026474</v>
      </c>
      <c r="R60" s="37">
        <f t="shared" si="178"/>
        <v>39.085022599871543</v>
      </c>
      <c r="S60" s="37">
        <f t="shared" si="178"/>
        <v>7.0438755898994954</v>
      </c>
      <c r="T60" s="37">
        <f t="shared" si="178"/>
        <v>217.86282176354459</v>
      </c>
      <c r="U60" s="37">
        <f t="shared" si="178"/>
        <v>-5.5447374296132779</v>
      </c>
      <c r="V60" s="38">
        <f t="shared" si="178"/>
        <v>37.609625568583382</v>
      </c>
      <c r="W60" s="37">
        <f t="shared" si="178"/>
        <v>14.276786449854084</v>
      </c>
      <c r="X60" s="37">
        <f t="shared" si="178"/>
        <v>10.179774039079902</v>
      </c>
      <c r="Y60" s="37">
        <f t="shared" si="178"/>
        <v>33.911167347064122</v>
      </c>
      <c r="Z60" s="37">
        <f t="shared" si="178"/>
        <v>-3.2010799484203822</v>
      </c>
      <c r="AA60" s="38">
        <f t="shared" si="178"/>
        <v>13.992342987518347</v>
      </c>
      <c r="AB60" s="37">
        <f t="shared" si="178"/>
        <v>-8.1566199162430912</v>
      </c>
      <c r="AC60" s="37">
        <f t="shared" si="178"/>
        <v>11.650743133003182</v>
      </c>
      <c r="AD60" s="37">
        <f t="shared" si="178"/>
        <v>23.971393839568144</v>
      </c>
      <c r="AE60" s="37">
        <f t="shared" si="178"/>
        <v>-0.18350040320014305</v>
      </c>
      <c r="AF60" s="38">
        <f t="shared" si="178"/>
        <v>2.4116075314669194</v>
      </c>
      <c r="AG60" s="37">
        <f t="shared" si="178"/>
        <v>23.039791241207297</v>
      </c>
      <c r="AH60" s="37">
        <f t="shared" si="178"/>
        <v>4.2338761067801434</v>
      </c>
      <c r="AI60" s="37">
        <f t="shared" si="178"/>
        <v>217.03231157792709</v>
      </c>
      <c r="AJ60" s="37">
        <f t="shared" si="178"/>
        <v>-13.45054727002789</v>
      </c>
      <c r="AK60" s="38">
        <f t="shared" si="178"/>
        <v>22.207984237132795</v>
      </c>
      <c r="AL60" s="37">
        <f t="shared" si="155"/>
        <v>5.9833672977646968</v>
      </c>
      <c r="AM60" s="37">
        <f t="shared" si="155"/>
        <v>-5.1683698081798397</v>
      </c>
      <c r="AN60" s="37">
        <f t="shared" si="155"/>
        <v>38.906619021037493</v>
      </c>
      <c r="AO60" s="37">
        <f t="shared" si="155"/>
        <v>-1.1561329973256318</v>
      </c>
      <c r="AP60" s="38">
        <f t="shared" si="155"/>
        <v>4.1445612475671911</v>
      </c>
      <c r="AQ60" s="37">
        <f t="shared" si="156"/>
        <v>4.7072314447636598</v>
      </c>
      <c r="AR60" s="37">
        <f t="shared" si="156"/>
        <v>-11.065709357861941</v>
      </c>
      <c r="AS60" s="37">
        <f t="shared" si="156"/>
        <v>172.45384722589537</v>
      </c>
      <c r="AT60" s="37">
        <f t="shared" si="156"/>
        <v>-7.0322218795406339</v>
      </c>
      <c r="AU60" s="38">
        <f t="shared" si="156"/>
        <v>3.8770483427913671</v>
      </c>
      <c r="AV60" s="37">
        <f t="shared" ref="AV60:BJ60" si="179">((AV19/AV15)-1)*100</f>
        <v>-13.969126913168051</v>
      </c>
      <c r="AW60" s="37">
        <f t="shared" si="179"/>
        <v>-8.4603393395705435</v>
      </c>
      <c r="AX60" s="37">
        <f t="shared" si="179"/>
        <v>14.781000583197802</v>
      </c>
      <c r="AY60" s="37">
        <f t="shared" si="179"/>
        <v>-4.725472390177532</v>
      </c>
      <c r="AZ60" s="38">
        <f t="shared" si="179"/>
        <v>-13.950873172596811</v>
      </c>
      <c r="BA60" s="37">
        <f t="shared" si="179"/>
        <v>-30.857644659805285</v>
      </c>
      <c r="BB60" s="37">
        <f t="shared" si="179"/>
        <v>-7.2382274513036693</v>
      </c>
      <c r="BC60" s="37">
        <f t="shared" si="179"/>
        <v>6.2611947196298479</v>
      </c>
      <c r="BD60" s="37">
        <f t="shared" si="179"/>
        <v>-1.7554137826773064</v>
      </c>
      <c r="BE60" s="38">
        <f t="shared" si="179"/>
        <v>-22.6927951990744</v>
      </c>
      <c r="BF60" s="37">
        <f t="shared" si="179"/>
        <v>-7.3720832222779258</v>
      </c>
      <c r="BG60" s="37">
        <f t="shared" si="179"/>
        <v>-13.400315699035692</v>
      </c>
      <c r="BH60" s="37">
        <f t="shared" si="179"/>
        <v>171.7419813525089</v>
      </c>
      <c r="BI60" s="37">
        <f t="shared" si="179"/>
        <v>-14.813530777586504</v>
      </c>
      <c r="BJ60" s="45">
        <f t="shared" si="179"/>
        <v>-7.7491517470276712</v>
      </c>
    </row>
    <row r="61" spans="1:62" ht="22.5" customHeight="1" x14ac:dyDescent="0.2">
      <c r="A61" s="29"/>
      <c r="B61" s="28" t="s">
        <v>43</v>
      </c>
      <c r="C61" s="37">
        <f t="shared" si="152"/>
        <v>32.851870885768662</v>
      </c>
      <c r="D61" s="37">
        <f t="shared" si="152"/>
        <v>16.519145660958245</v>
      </c>
      <c r="E61" s="37">
        <f t="shared" si="152"/>
        <v>6.25</v>
      </c>
      <c r="F61" s="37">
        <f t="shared" si="152"/>
        <v>3.2000000000000028</v>
      </c>
      <c r="G61" s="38">
        <f t="shared" si="152"/>
        <v>32.39213006692259</v>
      </c>
      <c r="H61" s="37">
        <f t="shared" si="153"/>
        <v>42.164583983889429</v>
      </c>
      <c r="I61" s="37">
        <f t="shared" si="153"/>
        <v>9.5602348666109727</v>
      </c>
      <c r="J61" s="37">
        <f t="shared" si="153"/>
        <v>3.9651128538366498</v>
      </c>
      <c r="K61" s="37">
        <f t="shared" si="153"/>
        <v>0.55062931142133564</v>
      </c>
      <c r="L61" s="38">
        <f t="shared" si="153"/>
        <v>37.914506862314035</v>
      </c>
      <c r="M61" s="37">
        <f t="shared" ref="M61:AK61" si="180">((M20/M16)-1)*100</f>
        <v>31.111784935870013</v>
      </c>
      <c r="N61" s="37">
        <f t="shared" si="180"/>
        <v>15.56291390728477</v>
      </c>
      <c r="O61" s="37">
        <f t="shared" si="180"/>
        <v>6.3291139240506444</v>
      </c>
      <c r="P61" s="37">
        <f t="shared" si="180"/>
        <v>2.4000000000000021</v>
      </c>
      <c r="Q61" s="38">
        <f t="shared" si="180"/>
        <v>30.677116034888385</v>
      </c>
      <c r="R61" s="37">
        <f t="shared" si="180"/>
        <v>43.54721642283068</v>
      </c>
      <c r="S61" s="37">
        <f t="shared" si="180"/>
        <v>115.82018689369224</v>
      </c>
      <c r="T61" s="37">
        <f t="shared" si="180"/>
        <v>-13.704484082039547</v>
      </c>
      <c r="U61" s="37">
        <f t="shared" si="180"/>
        <v>28.697983821821936</v>
      </c>
      <c r="V61" s="38">
        <f t="shared" si="180"/>
        <v>47.098746722334162</v>
      </c>
      <c r="W61" s="37">
        <f t="shared" si="180"/>
        <v>21.555137504615907</v>
      </c>
      <c r="X61" s="37">
        <f t="shared" si="180"/>
        <v>11.414548975546346</v>
      </c>
      <c r="Y61" s="37">
        <f t="shared" si="180"/>
        <v>1.1260248950643925</v>
      </c>
      <c r="Z61" s="37">
        <f t="shared" si="180"/>
        <v>5.1424783275571428</v>
      </c>
      <c r="AA61" s="38">
        <f t="shared" si="180"/>
        <v>18.769284012725528</v>
      </c>
      <c r="AB61" s="37">
        <f t="shared" si="180"/>
        <v>1.7058527479042462</v>
      </c>
      <c r="AC61" s="37">
        <f t="shared" si="180"/>
        <v>11.395459782310491</v>
      </c>
      <c r="AD61" s="37">
        <f t="shared" si="180"/>
        <v>6.5010520605567335</v>
      </c>
      <c r="AE61" s="37">
        <f t="shared" si="180"/>
        <v>6.6150002208735126</v>
      </c>
      <c r="AF61" s="38">
        <f t="shared" si="180"/>
        <v>5.1258318259807867</v>
      </c>
      <c r="AG61" s="37">
        <f t="shared" si="180"/>
        <v>35.342753495251756</v>
      </c>
      <c r="AH61" s="37">
        <f t="shared" si="180"/>
        <v>11.518765538722352</v>
      </c>
      <c r="AI61" s="37">
        <f t="shared" si="180"/>
        <v>-29.696874791060381</v>
      </c>
      <c r="AJ61" s="37">
        <f t="shared" si="180"/>
        <v>-0.32483118379365017</v>
      </c>
      <c r="AK61" s="38">
        <f t="shared" si="180"/>
        <v>33.083715471582622</v>
      </c>
      <c r="AL61" s="37">
        <f t="shared" si="155"/>
        <v>7.0098471598704082</v>
      </c>
      <c r="AM61" s="37">
        <f t="shared" si="155"/>
        <v>-5.9723324908302899</v>
      </c>
      <c r="AN61" s="37">
        <f t="shared" si="155"/>
        <v>-2.1504820199184427</v>
      </c>
      <c r="AO61" s="37">
        <f t="shared" si="155"/>
        <v>-2.5672196594754504</v>
      </c>
      <c r="AP61" s="38">
        <f t="shared" si="155"/>
        <v>4.1712273928971033</v>
      </c>
      <c r="AQ61" s="37">
        <f t="shared" si="156"/>
        <v>9.4846023895129861</v>
      </c>
      <c r="AR61" s="37">
        <f t="shared" si="156"/>
        <v>86.755577197407007</v>
      </c>
      <c r="AS61" s="37">
        <f t="shared" si="156"/>
        <v>-18.8411219342991</v>
      </c>
      <c r="AT61" s="37">
        <f t="shared" si="156"/>
        <v>25.681624825997986</v>
      </c>
      <c r="AU61" s="38">
        <f t="shared" si="156"/>
        <v>12.566569561468999</v>
      </c>
      <c r="AV61" s="37">
        <f t="shared" ref="AV61:BJ61" si="181">((AV20/AV16)-1)*100</f>
        <v>-7.2889309194657637</v>
      </c>
      <c r="AW61" s="37">
        <f t="shared" si="181"/>
        <v>-3.5897026056877168</v>
      </c>
      <c r="AX61" s="37">
        <f t="shared" si="181"/>
        <v>-4.8933813486894522</v>
      </c>
      <c r="AY61" s="37">
        <f t="shared" si="181"/>
        <v>2.6782014917550168</v>
      </c>
      <c r="AZ61" s="38">
        <f t="shared" si="181"/>
        <v>-9.1124080355306276</v>
      </c>
      <c r="BA61" s="37">
        <f t="shared" si="181"/>
        <v>-22.428138097844474</v>
      </c>
      <c r="BB61" s="37">
        <f t="shared" si="181"/>
        <v>-3.6062210479720136</v>
      </c>
      <c r="BC61" s="37">
        <f t="shared" si="181"/>
        <v>0.16170372361883345</v>
      </c>
      <c r="BD61" s="37">
        <f t="shared" si="181"/>
        <v>4.1162111531967804</v>
      </c>
      <c r="BE61" s="38">
        <f t="shared" si="181"/>
        <v>-19.552990595603514</v>
      </c>
      <c r="BF61" s="37">
        <f t="shared" si="181"/>
        <v>3.2269933335521639</v>
      </c>
      <c r="BG61" s="37">
        <f t="shared" si="181"/>
        <v>-3.499520937839129</v>
      </c>
      <c r="BH61" s="37">
        <f t="shared" si="181"/>
        <v>-33.881584624925843</v>
      </c>
      <c r="BI61" s="37">
        <f t="shared" si="181"/>
        <v>-2.6609679529234764</v>
      </c>
      <c r="BJ61" s="45">
        <f t="shared" si="181"/>
        <v>1.8416380080286787</v>
      </c>
    </row>
    <row r="62" spans="1:62" ht="22.5" customHeight="1" x14ac:dyDescent="0.2">
      <c r="A62" s="29"/>
      <c r="B62" s="28" t="s">
        <v>44</v>
      </c>
      <c r="C62" s="37">
        <f t="shared" si="152"/>
        <v>31.847529920602447</v>
      </c>
      <c r="D62" s="37">
        <f t="shared" si="152"/>
        <v>15.648574057037701</v>
      </c>
      <c r="E62" s="37">
        <f t="shared" si="152"/>
        <v>0</v>
      </c>
      <c r="F62" s="37">
        <f t="shared" si="152"/>
        <v>5.0397877984084793</v>
      </c>
      <c r="G62" s="38">
        <f t="shared" si="152"/>
        <v>31.407722782884949</v>
      </c>
      <c r="H62" s="37">
        <f t="shared" si="153"/>
        <v>42.499490722739061</v>
      </c>
      <c r="I62" s="37">
        <f t="shared" si="153"/>
        <v>9.5012487295887063</v>
      </c>
      <c r="J62" s="37">
        <f t="shared" si="153"/>
        <v>0.70619626713004369</v>
      </c>
      <c r="K62" s="37">
        <f t="shared" si="153"/>
        <v>2.4240079273289084</v>
      </c>
      <c r="L62" s="38">
        <f t="shared" si="153"/>
        <v>38.373635441648936</v>
      </c>
      <c r="M62" s="37">
        <f t="shared" ref="M62:AK62" si="182">((M21/M17)-1)*100</f>
        <v>28.494233463873808</v>
      </c>
      <c r="N62" s="37">
        <f t="shared" si="182"/>
        <v>13.456904541241887</v>
      </c>
      <c r="O62" s="37">
        <f t="shared" si="182"/>
        <v>-1.2048192771084376</v>
      </c>
      <c r="P62" s="37">
        <f t="shared" si="182"/>
        <v>-1.0610079575596898</v>
      </c>
      <c r="Q62" s="38">
        <f t="shared" si="182"/>
        <v>28.084059289321182</v>
      </c>
      <c r="R62" s="37">
        <f t="shared" si="182"/>
        <v>39.030066589917837</v>
      </c>
      <c r="S62" s="37">
        <f t="shared" si="182"/>
        <v>143.84155782137893</v>
      </c>
      <c r="T62" s="37">
        <f t="shared" si="182"/>
        <v>-30.861737290375359</v>
      </c>
      <c r="U62" s="37">
        <f t="shared" si="182"/>
        <v>0.86586832432797856</v>
      </c>
      <c r="V62" s="38">
        <f t="shared" si="182"/>
        <v>43.80414899177714</v>
      </c>
      <c r="W62" s="37">
        <f t="shared" si="182"/>
        <v>20.442211360607555</v>
      </c>
      <c r="X62" s="37">
        <f t="shared" si="182"/>
        <v>12.755432424837942</v>
      </c>
      <c r="Y62" s="37">
        <f t="shared" si="182"/>
        <v>5.3595626256034423</v>
      </c>
      <c r="Z62" s="37">
        <f t="shared" si="182"/>
        <v>2.818449436679038</v>
      </c>
      <c r="AA62" s="38">
        <f t="shared" si="182"/>
        <v>18.214919519074101</v>
      </c>
      <c r="AB62" s="37">
        <f t="shared" si="182"/>
        <v>5.3810753190848937</v>
      </c>
      <c r="AC62" s="37">
        <f t="shared" si="182"/>
        <v>10.012027761212728</v>
      </c>
      <c r="AD62" s="37">
        <f t="shared" si="182"/>
        <v>8.553730896536905</v>
      </c>
      <c r="AE62" s="37">
        <f t="shared" si="182"/>
        <v>8.144108364796331</v>
      </c>
      <c r="AF62" s="38">
        <f t="shared" si="182"/>
        <v>7.1812993688181725</v>
      </c>
      <c r="AG62" s="37">
        <f t="shared" si="182"/>
        <v>30.7638116070178</v>
      </c>
      <c r="AH62" s="37">
        <f t="shared" si="182"/>
        <v>30.275222292650273</v>
      </c>
      <c r="AI62" s="37">
        <f t="shared" si="182"/>
        <v>-29.31655243668715</v>
      </c>
      <c r="AJ62" s="37">
        <f t="shared" si="182"/>
        <v>-16.487825010317792</v>
      </c>
      <c r="AK62" s="38">
        <f t="shared" si="182"/>
        <v>30.237850986256309</v>
      </c>
      <c r="AL62" s="37">
        <f t="shared" si="155"/>
        <v>8.0789991352520083</v>
      </c>
      <c r="AM62" s="37">
        <f t="shared" si="155"/>
        <v>-5.3155219401297078</v>
      </c>
      <c r="AN62" s="37">
        <f t="shared" si="155"/>
        <v>0.70619626713006589</v>
      </c>
      <c r="AO62" s="37">
        <f t="shared" si="155"/>
        <v>-2.4902752813055429</v>
      </c>
      <c r="AP62" s="38">
        <f t="shared" si="155"/>
        <v>5.3009918376511589</v>
      </c>
      <c r="AQ62" s="37">
        <f t="shared" si="156"/>
        <v>8.1994598839380437</v>
      </c>
      <c r="AR62" s="37">
        <f t="shared" si="156"/>
        <v>114.91998112176756</v>
      </c>
      <c r="AS62" s="37">
        <f t="shared" si="156"/>
        <v>-30.018587745136017</v>
      </c>
      <c r="AT62" s="37">
        <f t="shared" si="156"/>
        <v>1.9475398345084383</v>
      </c>
      <c r="AU62" s="38">
        <f t="shared" si="156"/>
        <v>12.27326006817664</v>
      </c>
      <c r="AV62" s="37">
        <f t="shared" ref="AV62:BJ62" si="183">((AV21/AV17)-1)*100</f>
        <v>-6.2664462724936971</v>
      </c>
      <c r="AW62" s="37">
        <f t="shared" si="183"/>
        <v>-0.61827186211393936</v>
      </c>
      <c r="AX62" s="37">
        <f t="shared" si="183"/>
        <v>6.6444353405498147</v>
      </c>
      <c r="AY62" s="37">
        <f t="shared" si="183"/>
        <v>3.9210601544986678</v>
      </c>
      <c r="AZ62" s="38">
        <f t="shared" si="183"/>
        <v>-7.7052053354698007</v>
      </c>
      <c r="BA62" s="37">
        <f t="shared" si="183"/>
        <v>-17.987700709765452</v>
      </c>
      <c r="BB62" s="37">
        <f t="shared" si="183"/>
        <v>-3.0362865917754278</v>
      </c>
      <c r="BC62" s="37">
        <f t="shared" si="183"/>
        <v>9.8775568830800289</v>
      </c>
      <c r="BD62" s="37">
        <f t="shared" si="183"/>
        <v>9.3038307065099737</v>
      </c>
      <c r="BE62" s="38">
        <f t="shared" si="183"/>
        <v>-16.319563914887368</v>
      </c>
      <c r="BF62" s="37">
        <f t="shared" si="183"/>
        <v>1.7662879352341232</v>
      </c>
      <c r="BG62" s="37">
        <f t="shared" si="183"/>
        <v>14.823529532567893</v>
      </c>
      <c r="BH62" s="37">
        <f t="shared" si="183"/>
        <v>-28.454559173719918</v>
      </c>
      <c r="BI62" s="37">
        <f t="shared" si="183"/>
        <v>-15.592252088176418</v>
      </c>
      <c r="BJ62" s="45">
        <f t="shared" si="183"/>
        <v>1.6815454701275989</v>
      </c>
    </row>
    <row r="63" spans="1:62" x14ac:dyDescent="0.2">
      <c r="A63" s="29"/>
      <c r="B63" s="28" t="s">
        <v>49</v>
      </c>
      <c r="C63" s="37" t="e">
        <f>((#REF!/C18)-1)*100</f>
        <v>#REF!</v>
      </c>
      <c r="D63" s="37" t="e">
        <f>((#REF!/D18)-1)*100</f>
        <v>#REF!</v>
      </c>
      <c r="E63" s="37" t="e">
        <f>((#REF!/E18)-1)*100</f>
        <v>#REF!</v>
      </c>
      <c r="F63" s="37" t="e">
        <f>((#REF!/F18)-1)*100</f>
        <v>#REF!</v>
      </c>
      <c r="G63" s="38" t="e">
        <f>((#REF!/G18)-1)*100</f>
        <v>#REF!</v>
      </c>
      <c r="H63" s="37" t="str">
        <f>IFERROR(((#REF!/H18)-1)*100, "")</f>
        <v/>
      </c>
      <c r="I63" s="37" t="str">
        <f>IFERROR(((#REF!/I18)-1)*100, "")</f>
        <v/>
      </c>
      <c r="J63" s="37" t="str">
        <f>IFERROR(((#REF!/J18)-1)*100, "")</f>
        <v/>
      </c>
      <c r="K63" s="37" t="str">
        <f>IFERROR(((#REF!/K18)-1)*100, "")</f>
        <v/>
      </c>
      <c r="L63" s="38" t="str">
        <f>IFERROR(((#REF!/L18)-1)*100, "")</f>
        <v/>
      </c>
      <c r="M63" s="37" t="e">
        <f>((#REF!/M18)-1)*100</f>
        <v>#REF!</v>
      </c>
      <c r="N63" s="37" t="e">
        <f>((#REF!/N18)-1)*100</f>
        <v>#REF!</v>
      </c>
      <c r="O63" s="37" t="e">
        <f>((#REF!/O18)-1)*100</f>
        <v>#REF!</v>
      </c>
      <c r="P63" s="37" t="e">
        <f>((#REF!/P18)-1)*100</f>
        <v>#REF!</v>
      </c>
      <c r="Q63" s="38" t="e">
        <f>((#REF!/Q18)-1)*100</f>
        <v>#REF!</v>
      </c>
      <c r="R63" s="37" t="e">
        <f>((#REF!/R18)-1)*100</f>
        <v>#REF!</v>
      </c>
      <c r="S63" s="37" t="e">
        <f>((#REF!/S18)-1)*100</f>
        <v>#REF!</v>
      </c>
      <c r="T63" s="37" t="e">
        <f>((#REF!/T18)-1)*100</f>
        <v>#REF!</v>
      </c>
      <c r="U63" s="37" t="e">
        <f>((#REF!/U18)-1)*100</f>
        <v>#REF!</v>
      </c>
      <c r="V63" s="38" t="e">
        <f>((#REF!/V18)-1)*100</f>
        <v>#REF!</v>
      </c>
      <c r="W63" s="37" t="e">
        <f>((#REF!/W18)-1)*100</f>
        <v>#REF!</v>
      </c>
      <c r="X63" s="37" t="e">
        <f>((#REF!/X18)-1)*100</f>
        <v>#REF!</v>
      </c>
      <c r="Y63" s="37" t="e">
        <f>((#REF!/Y18)-1)*100</f>
        <v>#REF!</v>
      </c>
      <c r="Z63" s="37" t="e">
        <f>((#REF!/Z18)-1)*100</f>
        <v>#REF!</v>
      </c>
      <c r="AA63" s="38" t="e">
        <f>((#REF!/AA18)-1)*100</f>
        <v>#REF!</v>
      </c>
      <c r="AB63" s="37" t="e">
        <f>((#REF!/AB18)-1)*100</f>
        <v>#REF!</v>
      </c>
      <c r="AC63" s="37" t="e">
        <f>((#REF!/AC18)-1)*100</f>
        <v>#REF!</v>
      </c>
      <c r="AD63" s="37" t="e">
        <f>((#REF!/AD18)-1)*100</f>
        <v>#REF!</v>
      </c>
      <c r="AE63" s="37" t="e">
        <f>((#REF!/AE18)-1)*100</f>
        <v>#REF!</v>
      </c>
      <c r="AF63" s="38" t="e">
        <f>((#REF!/AF18)-1)*100</f>
        <v>#REF!</v>
      </c>
      <c r="AG63" s="37" t="e">
        <f>((#REF!/AG18)-1)*100</f>
        <v>#REF!</v>
      </c>
      <c r="AH63" s="37" t="e">
        <f>((#REF!/AH18)-1)*100</f>
        <v>#REF!</v>
      </c>
      <c r="AI63" s="37" t="e">
        <f>((#REF!/AI18)-1)*100</f>
        <v>#REF!</v>
      </c>
      <c r="AJ63" s="37" t="e">
        <f>((#REF!/AJ18)-1)*100</f>
        <v>#REF!</v>
      </c>
      <c r="AK63" s="38" t="e">
        <f>((#REF!/AK18)-1)*100</f>
        <v>#REF!</v>
      </c>
      <c r="AL63" s="37" t="str">
        <f>IFERROR(((#REF!/AL18)-1)*100,"-")</f>
        <v>-</v>
      </c>
      <c r="AM63" s="37" t="str">
        <f>IFERROR(((#REF!/AM18)-1)*100,"-")</f>
        <v>-</v>
      </c>
      <c r="AN63" s="37" t="str">
        <f>IFERROR(((#REF!/AN18)-1)*100,"-")</f>
        <v>-</v>
      </c>
      <c r="AO63" s="37" t="str">
        <f>IFERROR(((#REF!/AO18)-1)*100,"-")</f>
        <v>-</v>
      </c>
      <c r="AP63" s="38" t="str">
        <f>IFERROR(((#REF!/AP18)-1)*100,"-")</f>
        <v>-</v>
      </c>
      <c r="AQ63" s="37" t="str">
        <f>IFERROR(((#REF!/AQ18)-1)*100, "")</f>
        <v/>
      </c>
      <c r="AR63" s="37" t="str">
        <f>IFERROR(((#REF!/AR18)-1)*100, "")</f>
        <v/>
      </c>
      <c r="AS63" s="37" t="str">
        <f>IFERROR(((#REF!/AS18)-1)*100, "")</f>
        <v/>
      </c>
      <c r="AT63" s="37" t="str">
        <f>IFERROR(((#REF!/AT18)-1)*100, "")</f>
        <v/>
      </c>
      <c r="AU63" s="38" t="str">
        <f>IFERROR(((#REF!/AU18)-1)*100, "")</f>
        <v/>
      </c>
      <c r="AV63" s="37" t="e">
        <f>((#REF!/AV18)-1)*100</f>
        <v>#REF!</v>
      </c>
      <c r="AW63" s="37" t="e">
        <f>((#REF!/AW18)-1)*100</f>
        <v>#REF!</v>
      </c>
      <c r="AX63" s="37" t="e">
        <f>((#REF!/AX18)-1)*100</f>
        <v>#REF!</v>
      </c>
      <c r="AY63" s="37" t="e">
        <f>((#REF!/AY18)-1)*100</f>
        <v>#REF!</v>
      </c>
      <c r="AZ63" s="38" t="e">
        <f>((#REF!/AZ18)-1)*100</f>
        <v>#REF!</v>
      </c>
      <c r="BA63" s="37" t="e">
        <f>((#REF!/BA18)-1)*100</f>
        <v>#REF!</v>
      </c>
      <c r="BB63" s="37" t="e">
        <f>((#REF!/BB18)-1)*100</f>
        <v>#REF!</v>
      </c>
      <c r="BC63" s="37" t="e">
        <f>((#REF!/BC18)-1)*100</f>
        <v>#REF!</v>
      </c>
      <c r="BD63" s="37" t="e">
        <f>((#REF!/BD18)-1)*100</f>
        <v>#REF!</v>
      </c>
      <c r="BE63" s="38" t="e">
        <f>((#REF!/BE18)-1)*100</f>
        <v>#REF!</v>
      </c>
      <c r="BF63" s="37" t="e">
        <f>((#REF!/BF18)-1)*100</f>
        <v>#REF!</v>
      </c>
      <c r="BG63" s="37" t="e">
        <f>((#REF!/BG18)-1)*100</f>
        <v>#REF!</v>
      </c>
      <c r="BH63" s="37" t="e">
        <f>((#REF!/BH18)-1)*100</f>
        <v>#REF!</v>
      </c>
      <c r="BI63" s="37" t="e">
        <f>((#REF!/BI18)-1)*100</f>
        <v>#REF!</v>
      </c>
      <c r="BJ63" s="45" t="e">
        <f>((#REF!/BJ18)-1)*100</f>
        <v>#REF!</v>
      </c>
    </row>
    <row r="64" spans="1:62" x14ac:dyDescent="0.2">
      <c r="A64" s="29"/>
      <c r="B64" s="29"/>
      <c r="C64" s="33"/>
      <c r="D64" s="33"/>
      <c r="E64" s="33"/>
      <c r="F64" s="33"/>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29"/>
      <c r="BC64" s="29"/>
      <c r="BD64" s="29"/>
      <c r="BE64" s="29"/>
      <c r="BF64" s="29"/>
      <c r="BG64" s="29"/>
      <c r="BH64" s="29"/>
      <c r="BI64" s="29"/>
      <c r="BJ64" s="29"/>
    </row>
    <row r="65" spans="1:62" x14ac:dyDescent="0.2">
      <c r="A65" s="29"/>
      <c r="B65" s="29"/>
      <c r="C65" s="33"/>
      <c r="D65" s="33"/>
      <c r="E65" s="33"/>
      <c r="F65" s="33"/>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c r="BJ65" s="29"/>
    </row>
    <row r="66" spans="1:62" x14ac:dyDescent="0.2">
      <c r="A66" s="29"/>
      <c r="B66" s="29"/>
      <c r="C66" s="33"/>
      <c r="D66" s="33"/>
      <c r="E66" s="33"/>
      <c r="F66" s="33"/>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row>
    <row r="67" spans="1:62" x14ac:dyDescent="0.2">
      <c r="A67" s="29"/>
      <c r="B67" s="29"/>
      <c r="C67" s="33"/>
      <c r="D67" s="33"/>
      <c r="E67" s="33"/>
      <c r="F67" s="33"/>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row>
    <row r="68" spans="1:62" x14ac:dyDescent="0.2">
      <c r="A68" s="29"/>
      <c r="B68" s="29"/>
      <c r="C68" s="33"/>
      <c r="D68" s="33"/>
      <c r="E68" s="33"/>
      <c r="F68" s="33"/>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29"/>
    </row>
    <row r="69" spans="1:62" x14ac:dyDescent="0.2">
      <c r="A69" s="29"/>
      <c r="B69" s="29"/>
      <c r="C69" s="33"/>
      <c r="D69" s="33"/>
      <c r="E69" s="33"/>
      <c r="F69" s="33"/>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row>
    <row r="70" spans="1:62" x14ac:dyDescent="0.2">
      <c r="A70" s="29"/>
      <c r="B70" s="29"/>
      <c r="C70" s="33"/>
      <c r="D70" s="33"/>
      <c r="E70" s="33"/>
      <c r="F70" s="33"/>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row>
  </sheetData>
  <phoneticPr fontId="11" type="noConversion"/>
  <pageMargins left="0.7" right="0.7" top="0.75" bottom="0.75" header="0.3" footer="0.3"/>
  <ignoredErrors>
    <ignoredError sqref="C19:Q19 C20:F20 H20:K20 M20:P20 C21:F21 H21:K21 M21:P21 V21 AF21 C4:G4 V4 C5:G5 V5 C6:G6 V6 C7:G7 V7 C8:Q8 V8 C9:Q9 V9 C10:Q10 V10 C11:Q11 V11 C12:Q12 V12 C13:Q13 V13 C14:Q14 V14 C15:Q15 V15 C16:Q16 V16 C17:Q17 V17 C18:Q18 V18 V19 AA4 AA5 AA6 AA7 AA8 AA9 AA10 AA11 AA12 AA13 AA14 AA15 AA16 AA17 AA18 AA19 AA21 AF4 AF5 AF6 AF7 AF8 AF9 AF10 AF11 AF12 AF13 AF14 AF15 AF16 AF17 AF18 AF19 AK4:BJ4 AK5:BJ5 AK6:BJ6 AK7:BJ7 AK8:BJ8 AK9:BJ9 AK10:BJ10 AK11:BJ11 AK12:BJ12 AK13:BJ13 AK14:BJ14 AK15:BJ15 AK16:BJ16 AK17:BJ17 AK18:BJ18 AK19:BJ19 L4:Q4 L5:Q5 L6:Q6 L7:Q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32FC3-E3A9-4419-A247-0C9B47EED422}">
  <dimension ref="A1"/>
  <sheetViews>
    <sheetView showGridLines="0" tabSelected="1" zoomScale="70" zoomScaleNormal="70" workbookViewId="0"/>
  </sheetViews>
  <sheetFormatPr defaultRowHeight="1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4DF80-7696-44F2-BD36-4B238416F80B}">
  <dimension ref="B2:O37"/>
  <sheetViews>
    <sheetView showGridLines="0" topLeftCell="A8" zoomScale="90" zoomScaleNormal="90" workbookViewId="0">
      <selection activeCell="O6" sqref="O6"/>
    </sheetView>
  </sheetViews>
  <sheetFormatPr defaultRowHeight="15" x14ac:dyDescent="0.25"/>
  <cols>
    <col min="2" max="2" width="11" bestFit="1" customWidth="1"/>
    <col min="3" max="3" width="13.5703125" customWidth="1"/>
    <col min="4" max="4" width="14.7109375" customWidth="1"/>
    <col min="5" max="12" width="13.5703125" customWidth="1"/>
  </cols>
  <sheetData>
    <row r="2" spans="2:12" ht="15.75" x14ac:dyDescent="0.25">
      <c r="B2" s="29"/>
      <c r="C2" s="29"/>
      <c r="D2" s="29"/>
      <c r="E2" s="29"/>
      <c r="F2" s="29"/>
      <c r="G2" s="29"/>
      <c r="H2" s="29"/>
      <c r="I2" s="29"/>
      <c r="J2" s="29"/>
      <c r="K2" s="29"/>
      <c r="L2" s="29"/>
    </row>
    <row r="3" spans="2:12" ht="15.75" x14ac:dyDescent="0.25">
      <c r="B3" s="11"/>
      <c r="C3" s="12" t="s">
        <v>47</v>
      </c>
      <c r="D3" s="12"/>
      <c r="E3" s="12"/>
      <c r="F3" s="12"/>
      <c r="G3" s="13"/>
      <c r="H3" s="14" t="s">
        <v>48</v>
      </c>
      <c r="I3" s="14"/>
      <c r="J3" s="14"/>
      <c r="K3" s="14"/>
      <c r="L3" s="14"/>
    </row>
    <row r="4" spans="2:12" ht="32.25" thickBot="1" x14ac:dyDescent="0.3">
      <c r="B4" s="16" t="s">
        <v>7</v>
      </c>
      <c r="C4" s="17" t="s">
        <v>8</v>
      </c>
      <c r="D4" s="17" t="s">
        <v>9</v>
      </c>
      <c r="E4" s="17" t="s">
        <v>10</v>
      </c>
      <c r="F4" s="18" t="s">
        <v>11</v>
      </c>
      <c r="G4" s="19" t="s">
        <v>12</v>
      </c>
      <c r="H4" s="20" t="s">
        <v>8</v>
      </c>
      <c r="I4" s="20" t="s">
        <v>9</v>
      </c>
      <c r="J4" s="20" t="s">
        <v>10</v>
      </c>
      <c r="K4" s="21" t="s">
        <v>11</v>
      </c>
      <c r="L4" s="20" t="s">
        <v>12</v>
      </c>
    </row>
    <row r="5" spans="2:12" ht="15.75" x14ac:dyDescent="0.25">
      <c r="B5" s="31">
        <v>44378</v>
      </c>
      <c r="C5" s="2">
        <v>3198</v>
      </c>
      <c r="D5" s="2">
        <v>45</v>
      </c>
      <c r="E5" s="2">
        <v>0</v>
      </c>
      <c r="F5" s="2">
        <v>11</v>
      </c>
      <c r="G5" s="10">
        <f t="shared" ref="G5:G15" si="0">SUM(C5:F5)</f>
        <v>3254</v>
      </c>
      <c r="H5" s="3">
        <v>47</v>
      </c>
      <c r="I5" s="3">
        <v>1</v>
      </c>
      <c r="J5" s="3">
        <v>0</v>
      </c>
      <c r="K5" s="3">
        <v>0</v>
      </c>
      <c r="L5" s="5">
        <f>SUM(H5:K5)</f>
        <v>48</v>
      </c>
    </row>
    <row r="6" spans="2:12" ht="15.75" x14ac:dyDescent="0.25">
      <c r="B6" s="31">
        <v>44409</v>
      </c>
      <c r="C6" s="2">
        <v>2454</v>
      </c>
      <c r="D6" s="2">
        <v>45</v>
      </c>
      <c r="E6" s="2">
        <v>1</v>
      </c>
      <c r="F6" s="2">
        <v>19</v>
      </c>
      <c r="G6" s="10">
        <f t="shared" si="0"/>
        <v>2519</v>
      </c>
      <c r="H6" s="3">
        <v>40</v>
      </c>
      <c r="I6" s="3">
        <v>1</v>
      </c>
      <c r="J6" s="3">
        <v>0</v>
      </c>
      <c r="K6" s="3">
        <v>0</v>
      </c>
      <c r="L6" s="5">
        <f t="shared" ref="L6:L37" si="1">SUM(H6:K6)</f>
        <v>41</v>
      </c>
    </row>
    <row r="7" spans="2:12" ht="15.75" x14ac:dyDescent="0.25">
      <c r="B7" s="31">
        <v>44440</v>
      </c>
      <c r="C7" s="2">
        <v>1325</v>
      </c>
      <c r="D7" s="2">
        <v>26</v>
      </c>
      <c r="E7" s="2">
        <v>0</v>
      </c>
      <c r="F7" s="2">
        <v>11</v>
      </c>
      <c r="G7" s="10">
        <f t="shared" si="0"/>
        <v>1362</v>
      </c>
      <c r="H7" s="3">
        <v>64</v>
      </c>
      <c r="I7" s="3">
        <v>3</v>
      </c>
      <c r="J7" s="3">
        <v>0</v>
      </c>
      <c r="K7" s="3">
        <v>0</v>
      </c>
      <c r="L7" s="5">
        <f t="shared" si="1"/>
        <v>67</v>
      </c>
    </row>
    <row r="8" spans="2:12" ht="15.75" x14ac:dyDescent="0.25">
      <c r="B8" s="31">
        <v>44470</v>
      </c>
      <c r="C8" s="2">
        <v>2633</v>
      </c>
      <c r="D8" s="2">
        <v>56</v>
      </c>
      <c r="E8" s="2">
        <v>1</v>
      </c>
      <c r="F8" s="2">
        <v>4</v>
      </c>
      <c r="G8" s="10">
        <f t="shared" si="0"/>
        <v>2694</v>
      </c>
      <c r="H8" s="3">
        <v>72</v>
      </c>
      <c r="I8" s="3">
        <v>4</v>
      </c>
      <c r="J8" s="3">
        <v>0</v>
      </c>
      <c r="K8" s="3">
        <v>0</v>
      </c>
      <c r="L8" s="5">
        <f t="shared" si="1"/>
        <v>76</v>
      </c>
    </row>
    <row r="9" spans="2:12" ht="15.75" x14ac:dyDescent="0.25">
      <c r="B9" s="31">
        <v>44501</v>
      </c>
      <c r="C9" s="2">
        <v>3002</v>
      </c>
      <c r="D9" s="2">
        <v>57</v>
      </c>
      <c r="E9" s="2">
        <v>1</v>
      </c>
      <c r="F9" s="2">
        <v>6</v>
      </c>
      <c r="G9" s="10">
        <f t="shared" si="0"/>
        <v>3066</v>
      </c>
      <c r="H9" s="3">
        <v>57</v>
      </c>
      <c r="I9" s="3">
        <v>1</v>
      </c>
      <c r="J9" s="3">
        <v>0</v>
      </c>
      <c r="K9" s="3">
        <v>0</v>
      </c>
      <c r="L9" s="5">
        <f t="shared" si="1"/>
        <v>58</v>
      </c>
    </row>
    <row r="10" spans="2:12" ht="15.75" x14ac:dyDescent="0.25">
      <c r="B10" s="31">
        <v>44531</v>
      </c>
      <c r="C10" s="2">
        <v>1794</v>
      </c>
      <c r="D10" s="2">
        <v>29</v>
      </c>
      <c r="E10" s="2">
        <v>1</v>
      </c>
      <c r="F10" s="2">
        <v>1</v>
      </c>
      <c r="G10" s="10">
        <f t="shared" si="0"/>
        <v>1825</v>
      </c>
      <c r="H10" s="3">
        <v>66</v>
      </c>
      <c r="I10" s="3">
        <v>2</v>
      </c>
      <c r="J10" s="3">
        <v>0</v>
      </c>
      <c r="K10" s="3">
        <v>0</v>
      </c>
      <c r="L10" s="5">
        <f t="shared" si="1"/>
        <v>68</v>
      </c>
    </row>
    <row r="11" spans="2:12" ht="15.75" x14ac:dyDescent="0.25">
      <c r="B11" s="31">
        <v>44562</v>
      </c>
      <c r="C11" s="2">
        <v>1812</v>
      </c>
      <c r="D11" s="2">
        <v>16</v>
      </c>
      <c r="E11" s="2">
        <v>0</v>
      </c>
      <c r="F11" s="2">
        <v>4</v>
      </c>
      <c r="G11" s="10">
        <f t="shared" si="0"/>
        <v>1832</v>
      </c>
      <c r="H11" s="3">
        <v>64</v>
      </c>
      <c r="I11" s="3">
        <v>1</v>
      </c>
      <c r="J11" s="3">
        <v>0</v>
      </c>
      <c r="K11" s="3">
        <v>0</v>
      </c>
      <c r="L11" s="5">
        <f t="shared" si="1"/>
        <v>65</v>
      </c>
    </row>
    <row r="12" spans="2:12" ht="15.75" x14ac:dyDescent="0.25">
      <c r="B12" s="31">
        <v>44593</v>
      </c>
      <c r="C12" s="2">
        <v>1235</v>
      </c>
      <c r="D12" s="2">
        <v>20</v>
      </c>
      <c r="E12" s="2">
        <v>0</v>
      </c>
      <c r="F12" s="2">
        <v>0</v>
      </c>
      <c r="G12" s="10">
        <f t="shared" si="0"/>
        <v>1255</v>
      </c>
      <c r="H12" s="3">
        <v>92</v>
      </c>
      <c r="I12" s="3">
        <v>3</v>
      </c>
      <c r="J12" s="3">
        <v>0</v>
      </c>
      <c r="K12" s="3">
        <v>0</v>
      </c>
      <c r="L12" s="5">
        <f t="shared" si="1"/>
        <v>95</v>
      </c>
    </row>
    <row r="13" spans="2:12" ht="15.75" x14ac:dyDescent="0.25">
      <c r="B13" s="31">
        <v>44621</v>
      </c>
      <c r="C13" s="2">
        <v>2200</v>
      </c>
      <c r="D13" s="2">
        <v>42</v>
      </c>
      <c r="E13" s="2">
        <v>0</v>
      </c>
      <c r="F13" s="2">
        <v>2</v>
      </c>
      <c r="G13" s="10">
        <f t="shared" si="0"/>
        <v>2244</v>
      </c>
      <c r="H13" s="3">
        <v>96</v>
      </c>
      <c r="I13" s="3">
        <v>7</v>
      </c>
      <c r="J13" s="3">
        <v>0</v>
      </c>
      <c r="K13" s="3">
        <v>0</v>
      </c>
      <c r="L13" s="5">
        <f t="shared" si="1"/>
        <v>103</v>
      </c>
    </row>
    <row r="14" spans="2:12" ht="15.75" x14ac:dyDescent="0.25">
      <c r="B14" s="31">
        <v>44652</v>
      </c>
      <c r="C14" s="2">
        <v>2079</v>
      </c>
      <c r="D14" s="2">
        <v>64</v>
      </c>
      <c r="E14" s="2">
        <v>0</v>
      </c>
      <c r="F14" s="2">
        <v>0</v>
      </c>
      <c r="G14" s="10">
        <f t="shared" si="0"/>
        <v>2143</v>
      </c>
      <c r="H14" s="3">
        <v>69</v>
      </c>
      <c r="I14" s="3">
        <v>42</v>
      </c>
      <c r="J14" s="3">
        <v>0</v>
      </c>
      <c r="K14" s="3">
        <v>1</v>
      </c>
      <c r="L14" s="5">
        <f t="shared" si="1"/>
        <v>112</v>
      </c>
    </row>
    <row r="15" spans="2:12" ht="15.75" x14ac:dyDescent="0.25">
      <c r="B15" s="31">
        <v>44682</v>
      </c>
      <c r="C15" s="2">
        <v>2264</v>
      </c>
      <c r="D15" s="2">
        <v>41</v>
      </c>
      <c r="E15" s="2">
        <v>0</v>
      </c>
      <c r="F15" s="2">
        <v>3</v>
      </c>
      <c r="G15" s="10">
        <f t="shared" si="0"/>
        <v>2308</v>
      </c>
      <c r="H15" s="3">
        <v>67</v>
      </c>
      <c r="I15" s="3">
        <v>12</v>
      </c>
      <c r="J15" s="3">
        <v>0</v>
      </c>
      <c r="K15" s="3">
        <v>0</v>
      </c>
      <c r="L15" s="5">
        <f t="shared" si="1"/>
        <v>79</v>
      </c>
    </row>
    <row r="16" spans="2:12" ht="15.75" x14ac:dyDescent="0.25">
      <c r="B16" s="31">
        <v>44713</v>
      </c>
      <c r="C16" s="2">
        <v>1619</v>
      </c>
      <c r="D16" s="2">
        <v>26</v>
      </c>
      <c r="E16" s="2">
        <v>0</v>
      </c>
      <c r="F16" s="2">
        <v>2</v>
      </c>
      <c r="G16" s="10">
        <f>SUM(C16:F16)</f>
        <v>1647</v>
      </c>
      <c r="H16" s="3">
        <v>85</v>
      </c>
      <c r="I16" s="3">
        <v>2</v>
      </c>
      <c r="J16" s="3">
        <v>0</v>
      </c>
      <c r="K16" s="3">
        <v>0</v>
      </c>
      <c r="L16" s="5">
        <f t="shared" si="1"/>
        <v>87</v>
      </c>
    </row>
    <row r="17" spans="2:12" ht="15.75" x14ac:dyDescent="0.25">
      <c r="B17" s="31">
        <v>44743</v>
      </c>
      <c r="C17" s="2">
        <v>2716</v>
      </c>
      <c r="D17" s="2">
        <v>54</v>
      </c>
      <c r="E17" s="2">
        <v>0</v>
      </c>
      <c r="F17" s="2">
        <v>1</v>
      </c>
      <c r="G17" s="10">
        <f>SUM(C17:F17)</f>
        <v>2771</v>
      </c>
      <c r="H17" s="3">
        <v>65</v>
      </c>
      <c r="I17" s="3">
        <v>2</v>
      </c>
      <c r="J17" s="3">
        <v>0</v>
      </c>
      <c r="K17" s="3">
        <v>1</v>
      </c>
      <c r="L17" s="5">
        <f t="shared" si="1"/>
        <v>68</v>
      </c>
    </row>
    <row r="18" spans="2:12" ht="15.75" x14ac:dyDescent="0.25">
      <c r="B18" s="31">
        <f t="shared" ref="B18:B28" si="2">+DATE(YEAR(B17),MONTH(B17)+1,1)</f>
        <v>44774</v>
      </c>
      <c r="C18" s="2">
        <v>3405</v>
      </c>
      <c r="D18" s="2">
        <v>36</v>
      </c>
      <c r="E18" s="2">
        <v>0</v>
      </c>
      <c r="F18" s="2">
        <v>0</v>
      </c>
      <c r="G18" s="10">
        <f t="shared" ref="G18:G34" si="3">SUM(C18:F18)</f>
        <v>3441</v>
      </c>
      <c r="H18" s="3">
        <v>82</v>
      </c>
      <c r="I18" s="3">
        <v>7</v>
      </c>
      <c r="J18" s="3">
        <v>0</v>
      </c>
      <c r="K18" s="3">
        <v>0</v>
      </c>
      <c r="L18" s="5">
        <f t="shared" si="1"/>
        <v>89</v>
      </c>
    </row>
    <row r="19" spans="2:12" ht="15.75" x14ac:dyDescent="0.25">
      <c r="B19" s="31">
        <f t="shared" si="2"/>
        <v>44805</v>
      </c>
      <c r="C19" s="2">
        <v>1803</v>
      </c>
      <c r="D19" s="2">
        <v>38</v>
      </c>
      <c r="E19" s="2">
        <v>0</v>
      </c>
      <c r="F19" s="2">
        <v>1</v>
      </c>
      <c r="G19" s="10">
        <f t="shared" si="3"/>
        <v>1842</v>
      </c>
      <c r="H19" s="3">
        <v>55</v>
      </c>
      <c r="I19" s="3">
        <v>4</v>
      </c>
      <c r="J19" s="3">
        <v>0</v>
      </c>
      <c r="K19" s="3">
        <v>0</v>
      </c>
      <c r="L19" s="5">
        <f t="shared" si="1"/>
        <v>59</v>
      </c>
    </row>
    <row r="20" spans="2:12" ht="15.75" x14ac:dyDescent="0.25">
      <c r="B20" s="31">
        <f t="shared" si="2"/>
        <v>44835</v>
      </c>
      <c r="C20" s="2">
        <v>2752</v>
      </c>
      <c r="D20" s="2">
        <v>59</v>
      </c>
      <c r="E20" s="2">
        <v>0</v>
      </c>
      <c r="F20" s="2">
        <v>0</v>
      </c>
      <c r="G20" s="10">
        <f t="shared" si="3"/>
        <v>2811</v>
      </c>
      <c r="H20" s="3">
        <v>66</v>
      </c>
      <c r="I20" s="3">
        <v>6</v>
      </c>
      <c r="J20" s="3">
        <v>0</v>
      </c>
      <c r="K20" s="3">
        <v>0</v>
      </c>
      <c r="L20" s="5">
        <f t="shared" si="1"/>
        <v>72</v>
      </c>
    </row>
    <row r="21" spans="2:12" ht="15.75" x14ac:dyDescent="0.25">
      <c r="B21" s="31">
        <f t="shared" si="2"/>
        <v>44866</v>
      </c>
      <c r="C21" s="2">
        <v>4076</v>
      </c>
      <c r="D21" s="2">
        <v>117</v>
      </c>
      <c r="E21" s="2">
        <v>0</v>
      </c>
      <c r="F21" s="2">
        <v>2</v>
      </c>
      <c r="G21" s="10">
        <f t="shared" si="3"/>
        <v>4195</v>
      </c>
      <c r="H21" s="3">
        <v>60</v>
      </c>
      <c r="I21" s="3">
        <v>2</v>
      </c>
      <c r="J21" s="3">
        <v>0</v>
      </c>
      <c r="K21" s="3">
        <v>0</v>
      </c>
      <c r="L21" s="5">
        <f t="shared" si="1"/>
        <v>62</v>
      </c>
    </row>
    <row r="22" spans="2:12" ht="15.75" x14ac:dyDescent="0.25">
      <c r="B22" s="31">
        <f t="shared" si="2"/>
        <v>44896</v>
      </c>
      <c r="C22" s="2">
        <v>2300</v>
      </c>
      <c r="D22" s="2">
        <v>59</v>
      </c>
      <c r="E22" s="2">
        <v>0</v>
      </c>
      <c r="F22" s="2">
        <v>0</v>
      </c>
      <c r="G22" s="10">
        <f t="shared" si="3"/>
        <v>2359</v>
      </c>
      <c r="H22" s="3">
        <v>63</v>
      </c>
      <c r="I22" s="3">
        <v>2</v>
      </c>
      <c r="J22" s="3">
        <v>0</v>
      </c>
      <c r="K22" s="3">
        <v>0</v>
      </c>
      <c r="L22" s="5">
        <f t="shared" si="1"/>
        <v>65</v>
      </c>
    </row>
    <row r="23" spans="2:12" ht="15.75" x14ac:dyDescent="0.25">
      <c r="B23" s="31">
        <f t="shared" si="2"/>
        <v>44927</v>
      </c>
      <c r="C23" s="3">
        <v>3147</v>
      </c>
      <c r="D23" s="3">
        <v>77</v>
      </c>
      <c r="E23" s="3">
        <v>0</v>
      </c>
      <c r="F23" s="3">
        <v>1</v>
      </c>
      <c r="G23" s="10">
        <f t="shared" si="3"/>
        <v>3225</v>
      </c>
      <c r="H23" s="3">
        <v>67</v>
      </c>
      <c r="I23" s="3">
        <v>4</v>
      </c>
      <c r="J23" s="3">
        <v>0</v>
      </c>
      <c r="K23" s="3">
        <v>1</v>
      </c>
      <c r="L23" s="5">
        <f t="shared" si="1"/>
        <v>72</v>
      </c>
    </row>
    <row r="24" spans="2:12" ht="15.75" x14ac:dyDescent="0.25">
      <c r="B24" s="31">
        <f t="shared" si="2"/>
        <v>44958</v>
      </c>
      <c r="C24" s="3">
        <v>3169</v>
      </c>
      <c r="D24" s="3">
        <v>97</v>
      </c>
      <c r="E24" s="3">
        <v>0</v>
      </c>
      <c r="F24" s="3">
        <v>1</v>
      </c>
      <c r="G24" s="10">
        <f t="shared" si="3"/>
        <v>3267</v>
      </c>
      <c r="H24" s="3">
        <v>68</v>
      </c>
      <c r="I24" s="3">
        <v>4</v>
      </c>
      <c r="J24" s="3">
        <v>0</v>
      </c>
      <c r="K24" s="3">
        <v>0</v>
      </c>
      <c r="L24" s="5">
        <f t="shared" si="1"/>
        <v>72</v>
      </c>
    </row>
    <row r="25" spans="2:12" ht="15.75" x14ac:dyDescent="0.25">
      <c r="B25" s="31">
        <f t="shared" si="2"/>
        <v>44986</v>
      </c>
      <c r="C25" s="3">
        <v>3418</v>
      </c>
      <c r="D25" s="3">
        <v>107</v>
      </c>
      <c r="E25" s="3">
        <v>0</v>
      </c>
      <c r="F25" s="3">
        <v>0</v>
      </c>
      <c r="G25" s="10">
        <f t="shared" si="3"/>
        <v>3525</v>
      </c>
      <c r="H25" s="3">
        <v>102</v>
      </c>
      <c r="I25" s="3">
        <v>9</v>
      </c>
      <c r="J25" s="3">
        <v>0</v>
      </c>
      <c r="K25" s="3">
        <v>1</v>
      </c>
      <c r="L25" s="5">
        <f t="shared" si="1"/>
        <v>112</v>
      </c>
    </row>
    <row r="26" spans="2:12" ht="15.75" x14ac:dyDescent="0.25">
      <c r="B26" s="31">
        <f t="shared" si="2"/>
        <v>45017</v>
      </c>
      <c r="C26" s="3">
        <v>1941</v>
      </c>
      <c r="D26" s="3">
        <v>54</v>
      </c>
      <c r="E26" s="3">
        <v>0</v>
      </c>
      <c r="F26" s="3">
        <v>0</v>
      </c>
      <c r="G26" s="10">
        <f t="shared" si="3"/>
        <v>1995</v>
      </c>
      <c r="H26" s="3">
        <v>74</v>
      </c>
      <c r="I26" s="3">
        <v>8</v>
      </c>
      <c r="J26" s="3">
        <v>0</v>
      </c>
      <c r="K26" s="3">
        <v>2</v>
      </c>
      <c r="L26" s="5">
        <f t="shared" si="1"/>
        <v>84</v>
      </c>
    </row>
    <row r="27" spans="2:12" ht="15.75" x14ac:dyDescent="0.25">
      <c r="B27" s="31">
        <f t="shared" si="2"/>
        <v>45047</v>
      </c>
      <c r="C27" s="3">
        <v>2759</v>
      </c>
      <c r="D27" s="3">
        <v>82</v>
      </c>
      <c r="E27" s="3">
        <v>0</v>
      </c>
      <c r="F27" s="3">
        <v>0</v>
      </c>
      <c r="G27" s="10">
        <f t="shared" si="3"/>
        <v>2841</v>
      </c>
      <c r="H27" s="3">
        <v>113</v>
      </c>
      <c r="I27" s="3">
        <v>4</v>
      </c>
      <c r="J27" s="3">
        <v>0</v>
      </c>
      <c r="K27" s="3">
        <v>1</v>
      </c>
      <c r="L27" s="5">
        <f t="shared" si="1"/>
        <v>118</v>
      </c>
    </row>
    <row r="28" spans="2:12" ht="15.75" x14ac:dyDescent="0.25">
      <c r="B28" s="31">
        <f t="shared" si="2"/>
        <v>45078</v>
      </c>
      <c r="C28" s="3">
        <v>2983</v>
      </c>
      <c r="D28" s="3">
        <v>67</v>
      </c>
      <c r="E28" s="3">
        <v>0</v>
      </c>
      <c r="F28" s="3">
        <v>1</v>
      </c>
      <c r="G28" s="10">
        <f t="shared" si="3"/>
        <v>3051</v>
      </c>
      <c r="H28" s="3">
        <v>114</v>
      </c>
      <c r="I28" s="3">
        <v>7</v>
      </c>
      <c r="J28" s="3">
        <v>0</v>
      </c>
      <c r="K28" s="3">
        <v>0</v>
      </c>
      <c r="L28" s="5">
        <f t="shared" si="1"/>
        <v>121</v>
      </c>
    </row>
    <row r="29" spans="2:12" ht="15.75" x14ac:dyDescent="0.25">
      <c r="B29" s="31">
        <f>+DATE(YEAR(B28),MONTH(B28)+1,1)</f>
        <v>45108</v>
      </c>
      <c r="C29" s="3">
        <v>3483</v>
      </c>
      <c r="D29" s="3">
        <v>53</v>
      </c>
      <c r="E29" s="3">
        <v>0</v>
      </c>
      <c r="F29" s="3">
        <v>2</v>
      </c>
      <c r="G29" s="10">
        <f t="shared" si="3"/>
        <v>3538</v>
      </c>
      <c r="H29" s="3">
        <v>95</v>
      </c>
      <c r="I29" s="3">
        <v>5</v>
      </c>
      <c r="J29" s="3">
        <v>0</v>
      </c>
      <c r="K29" s="3">
        <v>0</v>
      </c>
      <c r="L29" s="5">
        <f t="shared" si="1"/>
        <v>100</v>
      </c>
    </row>
    <row r="30" spans="2:12" ht="15.75" x14ac:dyDescent="0.25">
      <c r="B30" s="31">
        <f>+DATE(YEAR(B29),MONTH(B29)+1,1)</f>
        <v>45139</v>
      </c>
      <c r="C30" s="3">
        <v>4766</v>
      </c>
      <c r="D30" s="3">
        <v>158</v>
      </c>
      <c r="E30" s="3">
        <v>0</v>
      </c>
      <c r="F30" s="3">
        <v>3</v>
      </c>
      <c r="G30" s="10">
        <f t="shared" si="3"/>
        <v>4927</v>
      </c>
      <c r="H30" s="3">
        <v>129</v>
      </c>
      <c r="I30" s="3">
        <v>7</v>
      </c>
      <c r="J30" s="3">
        <v>0</v>
      </c>
      <c r="K30" s="3">
        <v>1</v>
      </c>
      <c r="L30" s="5">
        <f t="shared" si="1"/>
        <v>137</v>
      </c>
    </row>
    <row r="31" spans="2:12" ht="15.75" x14ac:dyDescent="0.25">
      <c r="B31" s="31">
        <f>+DATE(YEAR(B30),MONTH(B30)+1,1)</f>
        <v>45170</v>
      </c>
      <c r="C31" s="3">
        <v>4088</v>
      </c>
      <c r="D31" s="3">
        <v>131</v>
      </c>
      <c r="E31" s="3">
        <v>0</v>
      </c>
      <c r="F31" s="3">
        <v>0</v>
      </c>
      <c r="G31" s="10">
        <f t="shared" si="3"/>
        <v>4219</v>
      </c>
      <c r="H31" s="3">
        <v>117</v>
      </c>
      <c r="I31" s="3">
        <v>2</v>
      </c>
      <c r="J31" s="3">
        <v>0</v>
      </c>
      <c r="K31" s="3">
        <v>0</v>
      </c>
      <c r="L31" s="5">
        <f t="shared" si="1"/>
        <v>119</v>
      </c>
    </row>
    <row r="32" spans="2:12" ht="15.75" x14ac:dyDescent="0.25">
      <c r="B32" s="31">
        <f>+DATE(YEAR(B31),MONTH(B31)+1,1)</f>
        <v>45200</v>
      </c>
      <c r="C32" s="3">
        <v>4203</v>
      </c>
      <c r="D32" s="3">
        <v>97</v>
      </c>
      <c r="E32" s="3">
        <v>0</v>
      </c>
      <c r="F32" s="3">
        <v>0</v>
      </c>
      <c r="G32" s="10">
        <f t="shared" si="3"/>
        <v>4300</v>
      </c>
      <c r="H32" s="3">
        <v>110</v>
      </c>
      <c r="I32" s="3">
        <v>7</v>
      </c>
      <c r="J32" s="3">
        <v>0</v>
      </c>
      <c r="K32" s="3">
        <v>0</v>
      </c>
      <c r="L32" s="5">
        <f t="shared" si="1"/>
        <v>117</v>
      </c>
    </row>
    <row r="33" spans="2:15" ht="15.75" x14ac:dyDescent="0.25">
      <c r="B33" s="31">
        <f t="shared" ref="B33" si="4">+DATE(YEAR(B32),MONTH(B32)+1,1)</f>
        <v>45231</v>
      </c>
      <c r="C33" s="3">
        <v>4785</v>
      </c>
      <c r="D33" s="3">
        <v>173</v>
      </c>
      <c r="E33" s="3">
        <v>0</v>
      </c>
      <c r="F33" s="3">
        <v>1</v>
      </c>
      <c r="G33" s="10">
        <f t="shared" si="3"/>
        <v>4959</v>
      </c>
      <c r="H33" s="3">
        <v>126</v>
      </c>
      <c r="I33" s="3">
        <v>7</v>
      </c>
      <c r="J33" s="3">
        <v>0</v>
      </c>
      <c r="K33" s="3">
        <v>0</v>
      </c>
      <c r="L33" s="5">
        <f t="shared" si="1"/>
        <v>133</v>
      </c>
    </row>
    <row r="34" spans="2:15" ht="15.75" x14ac:dyDescent="0.25">
      <c r="B34" s="31">
        <f>+DATE(YEAR(B33),MONTH(B33)+1,1)</f>
        <v>45261</v>
      </c>
      <c r="C34" s="23">
        <v>3555</v>
      </c>
      <c r="D34" s="23">
        <v>114</v>
      </c>
      <c r="E34" s="23">
        <v>0</v>
      </c>
      <c r="F34" s="23">
        <v>0</v>
      </c>
      <c r="G34" s="10">
        <f t="shared" si="3"/>
        <v>3669</v>
      </c>
      <c r="H34" s="23">
        <v>162</v>
      </c>
      <c r="I34" s="23">
        <v>11</v>
      </c>
      <c r="J34" s="23">
        <v>0</v>
      </c>
      <c r="K34" s="23">
        <v>0</v>
      </c>
      <c r="L34" s="5">
        <f t="shared" si="1"/>
        <v>173</v>
      </c>
    </row>
    <row r="35" spans="2:15" ht="15.75" x14ac:dyDescent="0.25">
      <c r="B35" s="31">
        <f>+DATE(YEAR(B34),MONTH(B34)+1,1)</f>
        <v>45292</v>
      </c>
      <c r="C35" s="23">
        <v>2120</v>
      </c>
      <c r="D35" s="23">
        <v>71</v>
      </c>
      <c r="E35" s="23">
        <v>0</v>
      </c>
      <c r="F35" s="23">
        <v>0</v>
      </c>
      <c r="G35" s="10">
        <f>SUM(C35:F35)</f>
        <v>2191</v>
      </c>
      <c r="H35" s="23">
        <v>162</v>
      </c>
      <c r="I35" s="23">
        <v>9</v>
      </c>
      <c r="J35" s="23">
        <v>1</v>
      </c>
      <c r="K35" s="23">
        <v>0</v>
      </c>
      <c r="L35" s="5">
        <f t="shared" si="1"/>
        <v>172</v>
      </c>
    </row>
    <row r="36" spans="2:15" ht="15.75" x14ac:dyDescent="0.25">
      <c r="B36" s="31">
        <f>+DATE(YEAR(B35),MONTH(B35)+1,1)</f>
        <v>45323</v>
      </c>
      <c r="C36" s="23">
        <v>2512</v>
      </c>
      <c r="D36" s="23">
        <v>69</v>
      </c>
      <c r="E36" s="23">
        <v>0</v>
      </c>
      <c r="F36" s="23">
        <v>0</v>
      </c>
      <c r="G36" s="10">
        <f>SUM(C36:F36)</f>
        <v>2581</v>
      </c>
      <c r="H36" s="23">
        <v>309</v>
      </c>
      <c r="I36" s="23">
        <v>13</v>
      </c>
      <c r="J36" s="23">
        <v>0</v>
      </c>
      <c r="K36" s="23">
        <v>1</v>
      </c>
      <c r="L36" s="5">
        <f t="shared" si="1"/>
        <v>323</v>
      </c>
    </row>
    <row r="37" spans="2:15" ht="15.75" x14ac:dyDescent="0.25">
      <c r="B37" s="31">
        <f>+DATE(YEAR(B36),MONTH(B36)+1,1)</f>
        <v>45352</v>
      </c>
      <c r="C37" s="23">
        <v>2957</v>
      </c>
      <c r="D37" s="23">
        <v>76</v>
      </c>
      <c r="E37" s="23">
        <v>0</v>
      </c>
      <c r="F37" s="23">
        <v>1</v>
      </c>
      <c r="G37" s="10">
        <f>SUM(C37:F37)</f>
        <v>3034</v>
      </c>
      <c r="H37" s="23">
        <v>225</v>
      </c>
      <c r="I37" s="23">
        <v>8</v>
      </c>
      <c r="J37" s="23">
        <v>0</v>
      </c>
      <c r="K37" s="23">
        <v>1</v>
      </c>
      <c r="L37" s="5">
        <f t="shared" si="1"/>
        <v>234</v>
      </c>
      <c r="O37" s="27"/>
    </row>
  </sheetData>
  <pageMargins left="0.7" right="0.7" top="0.75" bottom="0.75" header="0.3" footer="0.3"/>
  <ignoredErrors>
    <ignoredError sqref="G5:G37" formulaRange="1"/>
  </ignoredErrors>
</worksheet>
</file>

<file path=customXML/item4.xml><?xml version="1.0" encoding="utf-8"?>
<properties xmlns="http://www.imanage.com/work/xmlschema">
  <documentid>ACTIVE!1630373071.1</documentid>
  <senderid>JA49031</senderid>
  <senderemail>JAVIER.ARROYOPLAZA@US.DLAPIPER.COM</senderemail>
  <lastmodified>2026-03-20T16:55:54.0000000-04:00</lastmodified>
  <database>ACTIVE</database>
</properties>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EEE6DFC0BD3649A3FD006DAD01C0B1" ma:contentTypeVersion="13" ma:contentTypeDescription="Create a new document." ma:contentTypeScope="" ma:versionID="767d7b2356ab82e68a49559b6f6ff199">
  <xsd:schema xmlns:xsd="http://www.w3.org/2001/XMLSchema" xmlns:xs="http://www.w3.org/2001/XMLSchema" xmlns:p="http://schemas.microsoft.com/office/2006/metadata/properties" xmlns:ns2="d69632a3-bd60-43a9-9d27-4beeff6b0a65" xmlns:ns3="32f3a428-6f88-4a3b-a56e-a51f3802cd3a" targetNamespace="http://schemas.microsoft.com/office/2006/metadata/properties" ma:root="true" ma:fieldsID="a672fa20ebd07c795f1be7d92e042a8d" ns2:_="" ns3:_="">
    <xsd:import namespace="d69632a3-bd60-43a9-9d27-4beeff6b0a65"/>
    <xsd:import namespace="32f3a428-6f88-4a3b-a56e-a51f3802cd3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9632a3-bd60-43a9-9d27-4beeff6b0a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9950e38-0095-4bd7-ac52-55c480c4bc0c"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f3a428-6f88-4a3b-a56e-a51f3802cd3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652a190-c5de-468a-a212-3b3cca4a9d49}" ma:internalName="TaxCatchAll" ma:showField="CatchAllData" ma:web="5e1628cc-a815-47df-b5ad-ee310ca8d5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69632a3-bd60-43a9-9d27-4beeff6b0a65">
      <Terms xmlns="http://schemas.microsoft.com/office/infopath/2007/PartnerControls"/>
    </lcf76f155ced4ddcb4097134ff3c332f>
    <TaxCatchAll xmlns="32f3a428-6f88-4a3b-a56e-a51f3802cd3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39DB77-4AE6-4314-B16D-BADD05BBCCC7}"/>
</file>

<file path=customXml/itemProps2.xml><?xml version="1.0" encoding="utf-8"?>
<ds:datastoreItem xmlns:ds="http://schemas.openxmlformats.org/officeDocument/2006/customXml" ds:itemID="{544C7B5A-1643-42AF-B41D-3144CF8BDC9C}">
  <ds:schemaRefs>
    <ds:schemaRef ds:uri="http://purl.org/dc/terms/"/>
    <ds:schemaRef ds:uri="http://purl.org/dc/elements/1.1/"/>
    <ds:schemaRef ds:uri="http://purl.org/dc/dcmitype/"/>
    <ds:schemaRef ds:uri="http://www.w3.org/XML/1998/namespace"/>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 ds:uri="38638ac2-5b79-4136-a3f8-16d25b6a273e"/>
  </ds:schemaRefs>
</ds:datastoreItem>
</file>

<file path=customXml/itemProps3.xml><?xml version="1.0" encoding="utf-8"?>
<ds:datastoreItem xmlns:ds="http://schemas.openxmlformats.org/officeDocument/2006/customXml" ds:itemID="{118264CB-AE56-4BE3-9BB4-F29F6E0B9F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Monthly</vt:lpstr>
      <vt:lpstr>Quarterly</vt:lpstr>
      <vt:lpstr>Graphics</vt:lpstr>
      <vt:lpstr>Customer Exchange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Joseline N Estrada Rivera</dc:creator>
  <cp:keywords/>
  <dc:description/>
  <cp:lastModifiedBy>Carlos Miguel Martin</cp:lastModifiedBy>
  <cp:revision/>
  <dcterms:created xsi:type="dcterms:W3CDTF">2023-08-17T13:28:31Z</dcterms:created>
  <dcterms:modified xsi:type="dcterms:W3CDTF">2026-03-20T20:55:54Z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0x01010065EEE6DFC0BD3649A3FD006DAD01C0B1</vt:lpwstr>
  </property>
  <property fmtid="{D5CDD505-2E9C-101B-9397-08002B2CF9AE}" pid="3" name="MediaServiceImageTags">
    <vt:lpwstr/>
  </property>
</Properties>
</file>